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adivl\Desktop\SCDI\GRADIS 2022\raportare facultati\"/>
    </mc:Choice>
  </mc:AlternateContent>
  <xr:revisionPtr revIDLastSave="0" documentId="13_ncr:1_{832CFE85-98C3-4713-BAD9-58541C02B90B}" xr6:coauthVersionLast="47" xr6:coauthVersionMax="47" xr10:uidLastSave="{00000000-0000-0000-0000-000000000000}"/>
  <bookViews>
    <workbookView xWindow="-98" yWindow="-98" windowWidth="21795" windowHeight="12975" tabRatio="919" xr2:uid="{00000000-000D-0000-FFFF-FFFF00000000}"/>
  </bookViews>
  <sheets>
    <sheet name="Centralizator facultate" sheetId="39" r:id="rId1"/>
    <sheet name="IC01" sheetId="3" r:id="rId2"/>
    <sheet name="IC02" sheetId="4" r:id="rId3"/>
    <sheet name="IC03" sheetId="5" r:id="rId4"/>
    <sheet name="IC04" sheetId="6" r:id="rId5"/>
    <sheet name="IC05" sheetId="7" r:id="rId6"/>
    <sheet name="IC06" sheetId="8" r:id="rId7"/>
    <sheet name="IC07" sheetId="9" r:id="rId8"/>
    <sheet name="IC08" sheetId="10" r:id="rId9"/>
    <sheet name="IC09" sheetId="11" r:id="rId10"/>
    <sheet name="IC10" sheetId="12" r:id="rId11"/>
    <sheet name="IC11" sheetId="13" r:id="rId12"/>
    <sheet name="IC12" sheetId="14" r:id="rId13"/>
    <sheet name="IC13" sheetId="15" r:id="rId14"/>
    <sheet name="IC14" sheetId="16" r:id="rId15"/>
    <sheet name="IC15" sheetId="17" r:id="rId16"/>
    <sheet name="IC16" sheetId="18" r:id="rId17"/>
    <sheet name="IC17" sheetId="19" r:id="rId18"/>
    <sheet name="ID01" sheetId="20" r:id="rId19"/>
    <sheet name="ID02" sheetId="21" r:id="rId20"/>
    <sheet name="ID03" sheetId="22" r:id="rId21"/>
    <sheet name="ID04" sheetId="23" r:id="rId22"/>
    <sheet name="ID05" sheetId="24" r:id="rId23"/>
    <sheet name="ID06" sheetId="25" r:id="rId24"/>
    <sheet name="ID07" sheetId="26" r:id="rId25"/>
    <sheet name="ID08" sheetId="27" r:id="rId26"/>
    <sheet name="ID09" sheetId="28" r:id="rId27"/>
    <sheet name="ID10" sheetId="29" r:id="rId28"/>
    <sheet name="ID11" sheetId="30" r:id="rId29"/>
    <sheet name="ID12" sheetId="31" r:id="rId30"/>
    <sheet name="ID13" sheetId="32" r:id="rId31"/>
    <sheet name="ID14" sheetId="33" r:id="rId32"/>
    <sheet name="ID15" sheetId="34" r:id="rId33"/>
    <sheet name="ID16" sheetId="35" r:id="rId34"/>
    <sheet name="ID17" sheetId="36" r:id="rId35"/>
    <sheet name="ID18" sheetId="37"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86" i="6" l="1"/>
  <c r="K485" i="6"/>
  <c r="K472" i="6"/>
  <c r="K471" i="6"/>
  <c r="K470" i="6"/>
  <c r="K469" i="6"/>
  <c r="K468" i="6"/>
  <c r="K467" i="6"/>
  <c r="K466" i="6"/>
  <c r="K465" i="6"/>
  <c r="K464" i="6"/>
  <c r="K463" i="6"/>
  <c r="K462" i="6"/>
  <c r="K461" i="6"/>
  <c r="K460" i="6"/>
  <c r="K459" i="6"/>
  <c r="K458" i="6"/>
  <c r="K511" i="6"/>
  <c r="K510" i="6"/>
  <c r="K509" i="6"/>
  <c r="K508" i="6"/>
  <c r="K507" i="6"/>
  <c r="K506" i="6"/>
  <c r="K503" i="6"/>
  <c r="K502" i="6"/>
  <c r="K501" i="6"/>
  <c r="K500" i="6"/>
  <c r="K499" i="6"/>
  <c r="K498" i="6"/>
  <c r="K497" i="6"/>
  <c r="K496" i="6"/>
  <c r="K495" i="6"/>
  <c r="K494" i="6"/>
  <c r="K493" i="6"/>
  <c r="K492" i="6"/>
  <c r="K491" i="6"/>
  <c r="K490" i="6"/>
  <c r="K489" i="6"/>
  <c r="O68" i="16" l="1"/>
  <c r="D45" i="28" l="1"/>
  <c r="E45" i="28" s="1"/>
  <c r="K47" i="39" l="1"/>
  <c r="F346" i="29"/>
  <c r="F345" i="29"/>
  <c r="E344" i="29"/>
  <c r="F344" i="29" s="1"/>
  <c r="E341" i="29"/>
  <c r="F341" i="29" s="1"/>
  <c r="E99" i="37" l="1"/>
  <c r="E98" i="37"/>
  <c r="E97" i="37"/>
  <c r="E58" i="33"/>
  <c r="E69" i="33"/>
  <c r="E68" i="33"/>
  <c r="E67" i="33"/>
  <c r="E66" i="33"/>
  <c r="E65" i="33"/>
  <c r="E64" i="33"/>
  <c r="E63" i="33"/>
  <c r="E62" i="33"/>
  <c r="E61" i="33"/>
  <c r="E60" i="33"/>
  <c r="E59" i="33"/>
  <c r="E68" i="32"/>
  <c r="E67" i="32"/>
  <c r="E66" i="32"/>
  <c r="E65" i="32"/>
  <c r="E67" i="31"/>
  <c r="E73" i="31"/>
  <c r="E72" i="31"/>
  <c r="E71" i="31"/>
  <c r="E70" i="31"/>
  <c r="E193" i="30"/>
  <c r="E192" i="30"/>
  <c r="E191" i="30"/>
  <c r="E190" i="30"/>
  <c r="E189" i="30"/>
  <c r="E188" i="30"/>
  <c r="E187" i="30"/>
  <c r="E186" i="30"/>
  <c r="E185" i="30"/>
  <c r="E184" i="30"/>
  <c r="E183" i="30"/>
  <c r="E182" i="30"/>
  <c r="E181" i="30"/>
  <c r="E180" i="30"/>
  <c r="E179" i="30"/>
  <c r="E178" i="30"/>
  <c r="E177" i="30"/>
  <c r="F326" i="29"/>
  <c r="F325" i="29"/>
  <c r="E324" i="29"/>
  <c r="F324" i="29" s="1"/>
  <c r="F323" i="29"/>
  <c r="F322" i="29"/>
  <c r="E321" i="29"/>
  <c r="F321" i="29" s="1"/>
  <c r="F320" i="29"/>
  <c r="E319" i="29"/>
  <c r="F319" i="29" s="1"/>
  <c r="E318" i="29"/>
  <c r="F318" i="29" s="1"/>
  <c r="E317" i="29"/>
  <c r="F317" i="29" s="1"/>
  <c r="E316" i="29"/>
  <c r="F316" i="29" s="1"/>
  <c r="E314" i="29"/>
  <c r="F314" i="29" s="1"/>
  <c r="E313" i="29"/>
  <c r="F313" i="29" s="1"/>
  <c r="E312" i="29"/>
  <c r="F312" i="29" s="1"/>
  <c r="E311" i="29"/>
  <c r="F311" i="29" s="1"/>
  <c r="F310" i="29"/>
  <c r="E309" i="29"/>
  <c r="F309" i="29" s="1"/>
  <c r="D43" i="28"/>
  <c r="E43" i="28" s="1"/>
  <c r="D43" i="27"/>
  <c r="E43" i="27" s="1"/>
  <c r="O67" i="16"/>
  <c r="O64" i="16"/>
  <c r="O62" i="16"/>
  <c r="I123" i="15"/>
  <c r="I122" i="15"/>
  <c r="I121" i="15"/>
  <c r="I120" i="15"/>
  <c r="I119" i="15"/>
  <c r="I118" i="15"/>
  <c r="I117" i="15"/>
  <c r="I116" i="15"/>
  <c r="I115" i="15"/>
  <c r="I114" i="15"/>
  <c r="I113" i="15"/>
  <c r="I112" i="15"/>
  <c r="I111" i="15"/>
  <c r="I110" i="15"/>
  <c r="I109" i="15"/>
  <c r="K140" i="14"/>
  <c r="K139" i="14"/>
  <c r="K137" i="14"/>
  <c r="K429" i="6"/>
  <c r="K428" i="6"/>
  <c r="K426" i="6"/>
  <c r="E96" i="37" l="1"/>
  <c r="E95" i="37"/>
  <c r="E94" i="37"/>
  <c r="L20" i="34"/>
  <c r="J20" i="34"/>
  <c r="E57" i="33"/>
  <c r="E56" i="33"/>
  <c r="E55" i="33"/>
  <c r="E64" i="32"/>
  <c r="E63" i="32"/>
  <c r="E308" i="29"/>
  <c r="F308" i="29" s="1"/>
  <c r="E307" i="29"/>
  <c r="F307" i="29" s="1"/>
  <c r="E306" i="29"/>
  <c r="F306" i="29" s="1"/>
  <c r="E305" i="29"/>
  <c r="F305" i="29" s="1"/>
  <c r="F304" i="29"/>
  <c r="F303" i="29"/>
  <c r="E302" i="29"/>
  <c r="F302" i="29" s="1"/>
  <c r="E301" i="29"/>
  <c r="F301" i="29" s="1"/>
  <c r="F300" i="29"/>
  <c r="F299" i="29"/>
  <c r="F298" i="29"/>
  <c r="E297" i="29"/>
  <c r="F297" i="29" s="1"/>
  <c r="E296" i="29"/>
  <c r="F296" i="29" s="1"/>
  <c r="F295" i="29"/>
  <c r="F294" i="29"/>
  <c r="E293" i="29"/>
  <c r="F293" i="29" s="1"/>
  <c r="E292" i="29"/>
  <c r="F292" i="29" s="1"/>
  <c r="E291" i="29"/>
  <c r="F291" i="29" s="1"/>
  <c r="F290" i="29"/>
  <c r="E42" i="28"/>
  <c r="D42" i="28"/>
  <c r="D42" i="27"/>
  <c r="E42" i="27" s="1"/>
  <c r="H19" i="22"/>
  <c r="I108" i="15"/>
  <c r="I107" i="15"/>
  <c r="I106" i="15"/>
  <c r="I105" i="15"/>
  <c r="I104" i="15"/>
  <c r="I103" i="15"/>
  <c r="I102" i="15"/>
  <c r="I101" i="15"/>
  <c r="K135" i="14"/>
  <c r="K421" i="6"/>
  <c r="K420" i="6"/>
  <c r="O58" i="16" l="1"/>
  <c r="K134" i="14"/>
  <c r="K133" i="14"/>
  <c r="K132" i="14"/>
  <c r="K131" i="14"/>
  <c r="K130" i="14"/>
  <c r="K129" i="14"/>
  <c r="K128" i="14"/>
  <c r="K127" i="14"/>
  <c r="K126" i="14"/>
  <c r="K124" i="14"/>
  <c r="K123" i="14"/>
  <c r="K122" i="14"/>
  <c r="K121" i="14"/>
  <c r="K119" i="14"/>
  <c r="K118" i="14"/>
  <c r="K117" i="14"/>
  <c r="K116" i="14"/>
  <c r="K115" i="14"/>
  <c r="K114" i="14"/>
  <c r="K113" i="14"/>
  <c r="K112" i="14"/>
  <c r="K418" i="6"/>
  <c r="K391" i="6"/>
  <c r="K389" i="6"/>
  <c r="K388" i="6"/>
  <c r="K387" i="6"/>
  <c r="K386" i="6"/>
  <c r="K385" i="6"/>
  <c r="K384" i="6"/>
  <c r="K382" i="6"/>
  <c r="K381" i="6"/>
  <c r="K380" i="6"/>
  <c r="K379" i="6"/>
  <c r="K378" i="6"/>
  <c r="K377" i="6"/>
  <c r="K376" i="6"/>
  <c r="K311" i="6"/>
  <c r="K310" i="6"/>
  <c r="K309" i="6"/>
  <c r="K308" i="6"/>
  <c r="K307" i="6"/>
  <c r="K306" i="6"/>
  <c r="K305" i="6"/>
  <c r="K304" i="6"/>
  <c r="K303" i="6"/>
  <c r="K302" i="6"/>
  <c r="V69" i="3"/>
  <c r="N25" i="11" l="1"/>
  <c r="E90" i="37" l="1"/>
  <c r="E89" i="37"/>
  <c r="E88" i="37"/>
  <c r="E58" i="32"/>
  <c r="E56" i="32"/>
  <c r="E172" i="30"/>
  <c r="E169" i="30"/>
  <c r="E166" i="30"/>
  <c r="E163" i="30"/>
  <c r="E160" i="30"/>
  <c r="F277" i="29"/>
  <c r="E276" i="29"/>
  <c r="F276" i="29" s="1"/>
  <c r="E275" i="29"/>
  <c r="F275" i="29" s="1"/>
  <c r="F274" i="29"/>
  <c r="E273" i="29"/>
  <c r="F273" i="29" s="1"/>
  <c r="E272" i="29"/>
  <c r="F272" i="29" s="1"/>
  <c r="E271" i="29"/>
  <c r="F271" i="29" s="1"/>
  <c r="F270" i="29"/>
  <c r="F269" i="29"/>
  <c r="E268" i="29"/>
  <c r="F268" i="29" s="1"/>
  <c r="F267" i="29"/>
  <c r="E266" i="29"/>
  <c r="F266" i="29" s="1"/>
  <c r="E265" i="29"/>
  <c r="F265" i="29" s="1"/>
  <c r="E264" i="29"/>
  <c r="F264" i="29" s="1"/>
  <c r="E263" i="29"/>
  <c r="F263" i="29" s="1"/>
  <c r="F262" i="29"/>
  <c r="F261" i="29"/>
  <c r="E260" i="29"/>
  <c r="F260" i="29" s="1"/>
  <c r="D40" i="28"/>
  <c r="E40" i="28" s="1"/>
  <c r="E40" i="27"/>
  <c r="D40" i="27"/>
  <c r="K98" i="14"/>
  <c r="K297" i="6" l="1"/>
  <c r="K296" i="6"/>
  <c r="K295" i="6"/>
  <c r="K291" i="6"/>
  <c r="K290" i="6"/>
  <c r="K289" i="6"/>
  <c r="K284" i="6"/>
  <c r="K283" i="6"/>
  <c r="K282" i="6"/>
  <c r="K281" i="6"/>
  <c r="K280" i="6"/>
  <c r="K279" i="6"/>
  <c r="K278" i="6"/>
  <c r="K277" i="6"/>
  <c r="K276" i="6"/>
  <c r="K275" i="6"/>
  <c r="V68" i="3"/>
  <c r="V67" i="3"/>
  <c r="E45" i="33" l="1"/>
  <c r="D58" i="31"/>
  <c r="E240" i="29"/>
  <c r="E237" i="29"/>
  <c r="E236" i="29"/>
  <c r="E234" i="29"/>
  <c r="E233" i="29"/>
  <c r="F233" i="29" s="1"/>
  <c r="D37" i="28"/>
  <c r="E37" i="28" s="1"/>
  <c r="D37" i="27"/>
  <c r="E37" i="27" s="1"/>
  <c r="K95" i="14" l="1"/>
  <c r="K272" i="6"/>
  <c r="K271" i="6"/>
  <c r="K270" i="6"/>
  <c r="K269" i="6"/>
  <c r="K268" i="6"/>
  <c r="K267" i="6"/>
  <c r="K265" i="6"/>
  <c r="K264" i="6"/>
  <c r="K263" i="6"/>
  <c r="K262" i="6"/>
  <c r="E18" i="35" l="1"/>
  <c r="E17" i="35"/>
  <c r="E16" i="35"/>
  <c r="E54" i="31"/>
  <c r="E155" i="30"/>
  <c r="E154" i="30"/>
  <c r="E153" i="30"/>
  <c r="E152" i="30"/>
  <c r="E151" i="30"/>
  <c r="E150" i="30"/>
  <c r="E149" i="30"/>
  <c r="E148" i="30"/>
  <c r="E147" i="30"/>
  <c r="E146" i="30"/>
  <c r="E145" i="30"/>
  <c r="F216" i="29"/>
  <c r="F215" i="29"/>
  <c r="E214" i="29"/>
  <c r="F214" i="29" s="1"/>
  <c r="F213" i="29"/>
  <c r="E212" i="29"/>
  <c r="F212" i="29" s="1"/>
  <c r="E211" i="29"/>
  <c r="F211" i="29" s="1"/>
  <c r="E210" i="29"/>
  <c r="F210" i="29" s="1"/>
  <c r="E209" i="29"/>
  <c r="F209" i="29" s="1"/>
  <c r="E208" i="29"/>
  <c r="F208" i="29" s="1"/>
  <c r="E207" i="29"/>
  <c r="F207" i="29" s="1"/>
  <c r="E206" i="29"/>
  <c r="F206" i="29" s="1"/>
  <c r="E205" i="29"/>
  <c r="F205" i="29" s="1"/>
  <c r="E204" i="29"/>
  <c r="F204" i="29" s="1"/>
  <c r="F203" i="29"/>
  <c r="F202" i="29"/>
  <c r="F201" i="29"/>
  <c r="E200" i="29"/>
  <c r="F200" i="29" s="1"/>
  <c r="E199" i="29"/>
  <c r="F199" i="29" s="1"/>
  <c r="D33" i="28"/>
  <c r="E33" i="28" s="1"/>
  <c r="D33" i="27"/>
  <c r="E33" i="27" s="1"/>
  <c r="K94" i="14"/>
  <c r="M20" i="12"/>
  <c r="K257" i="6"/>
  <c r="K254" i="6"/>
  <c r="K253" i="6"/>
  <c r="K252" i="6"/>
  <c r="E69" i="37" l="1"/>
  <c r="E15" i="35"/>
  <c r="E14" i="35"/>
  <c r="E144" i="30"/>
  <c r="E197" i="29"/>
  <c r="F197" i="29" s="1"/>
  <c r="F196" i="29"/>
  <c r="F195" i="29"/>
  <c r="E194" i="29"/>
  <c r="F194" i="29" s="1"/>
  <c r="E193" i="29"/>
  <c r="F193" i="29" s="1"/>
  <c r="E192" i="29"/>
  <c r="F192" i="29" s="1"/>
  <c r="E191" i="29"/>
  <c r="F191" i="29" s="1"/>
  <c r="F190" i="29"/>
  <c r="F189" i="29"/>
  <c r="F188" i="29"/>
  <c r="F187" i="29"/>
  <c r="F186" i="29"/>
  <c r="F185" i="29"/>
  <c r="E184" i="29"/>
  <c r="F184" i="29" s="1"/>
  <c r="E183" i="29"/>
  <c r="F183" i="29" s="1"/>
  <c r="E182" i="29"/>
  <c r="F182" i="29" s="1"/>
  <c r="D32" i="28"/>
  <c r="E32" i="28" s="1"/>
  <c r="D32" i="27"/>
  <c r="E32" i="27" s="1"/>
  <c r="M19" i="12"/>
  <c r="K243" i="6"/>
  <c r="E172" i="29" l="1"/>
  <c r="E171" i="29"/>
  <c r="F170" i="29"/>
  <c r="E170" i="29"/>
  <c r="F169" i="29"/>
  <c r="E169" i="29"/>
  <c r="E168" i="29"/>
  <c r="E167" i="29"/>
  <c r="E166" i="29"/>
  <c r="F165" i="29"/>
  <c r="E165" i="29"/>
  <c r="F164" i="29"/>
  <c r="E164" i="29"/>
  <c r="F163" i="29"/>
  <c r="E163" i="29"/>
  <c r="D29" i="28"/>
  <c r="E29" i="28" s="1"/>
  <c r="D29" i="27"/>
  <c r="E29" i="27" s="1"/>
  <c r="K78" i="14"/>
  <c r="K77" i="14"/>
  <c r="K76" i="14"/>
  <c r="K75" i="14"/>
  <c r="K74" i="14"/>
  <c r="K73" i="14"/>
  <c r="K72" i="14"/>
  <c r="K71" i="14"/>
  <c r="K219" i="6"/>
  <c r="K217" i="6"/>
  <c r="K216" i="6"/>
  <c r="K215" i="6"/>
  <c r="K214" i="6"/>
  <c r="K213" i="6"/>
  <c r="K212" i="6"/>
  <c r="K211" i="6"/>
  <c r="K209" i="6"/>
  <c r="K208" i="6"/>
  <c r="K207" i="6"/>
  <c r="K206" i="6"/>
  <c r="B105" i="30" l="1"/>
  <c r="B104" i="30"/>
  <c r="B103" i="30"/>
  <c r="B102" i="30"/>
  <c r="B101" i="30"/>
  <c r="F115" i="29"/>
  <c r="E114" i="29"/>
  <c r="F114" i="29" s="1"/>
  <c r="E113" i="29"/>
  <c r="F113" i="29" s="1"/>
  <c r="E111" i="29"/>
  <c r="F111" i="29" s="1"/>
  <c r="F110" i="29"/>
  <c r="F109" i="29"/>
  <c r="F108" i="29"/>
  <c r="E107" i="29"/>
  <c r="F107" i="29" s="1"/>
  <c r="E106" i="29"/>
  <c r="F106" i="29" s="1"/>
  <c r="E105" i="29"/>
  <c r="F105" i="29" s="1"/>
  <c r="E104" i="29"/>
  <c r="F104" i="29" s="1"/>
  <c r="F103" i="29"/>
  <c r="F102" i="29"/>
  <c r="F101" i="29"/>
  <c r="E23" i="28"/>
  <c r="E23" i="27"/>
  <c r="F12" i="21"/>
  <c r="K64" i="14"/>
  <c r="K194" i="6"/>
  <c r="K193" i="6"/>
  <c r="K192" i="6"/>
  <c r="K191" i="6"/>
  <c r="K190" i="6"/>
  <c r="K189" i="6"/>
  <c r="K188" i="6"/>
  <c r="K187" i="6"/>
  <c r="K186" i="6"/>
  <c r="K185" i="6"/>
  <c r="K184" i="6"/>
  <c r="K183" i="6"/>
  <c r="K182" i="6"/>
  <c r="K181" i="6"/>
  <c r="K180" i="6"/>
  <c r="K179" i="6"/>
  <c r="K178" i="6"/>
  <c r="K177" i="6"/>
  <c r="K176" i="6"/>
  <c r="E112" i="29" l="1"/>
  <c r="F112" i="29" s="1"/>
  <c r="E38" i="37" l="1"/>
  <c r="D37" i="37"/>
  <c r="E37" i="37" s="1"/>
  <c r="E22" i="33"/>
  <c r="E22" i="32"/>
  <c r="E47" i="31"/>
  <c r="E73" i="30"/>
  <c r="E72" i="30"/>
  <c r="E71" i="30"/>
  <c r="E70" i="30"/>
  <c r="E69" i="30"/>
  <c r="E83" i="29"/>
  <c r="E82" i="29"/>
  <c r="F82" i="29" s="1"/>
  <c r="E81" i="29"/>
  <c r="F81" i="29" s="1"/>
  <c r="E80" i="29"/>
  <c r="E79" i="29"/>
  <c r="E78" i="29"/>
  <c r="E77" i="29"/>
  <c r="E76" i="29"/>
  <c r="F76" i="29" s="1"/>
  <c r="D18" i="28"/>
  <c r="E18" i="28" s="1"/>
  <c r="E18" i="27"/>
  <c r="D18" i="27"/>
  <c r="O31" i="16"/>
  <c r="K50" i="14"/>
  <c r="K49" i="14"/>
  <c r="K155" i="6"/>
  <c r="K154" i="6"/>
  <c r="K153" i="6"/>
  <c r="L19" i="5"/>
  <c r="K19" i="5"/>
  <c r="AR8" i="39" l="1"/>
  <c r="D35" i="37"/>
  <c r="E35" i="37" s="1"/>
  <c r="E20" i="32"/>
  <c r="E46" i="31"/>
  <c r="E45" i="31"/>
  <c r="E64" i="30"/>
  <c r="E63" i="30"/>
  <c r="E62" i="30"/>
  <c r="E70" i="29"/>
  <c r="E69" i="29"/>
  <c r="E68" i="29"/>
  <c r="E67" i="29"/>
  <c r="D16" i="28"/>
  <c r="E16" i="28" s="1"/>
  <c r="D16" i="27"/>
  <c r="E16" i="27" s="1"/>
  <c r="L17" i="12"/>
  <c r="M17" i="12" s="1"/>
  <c r="K151" i="6"/>
  <c r="K150" i="6"/>
  <c r="V41" i="3"/>
  <c r="V39" i="3"/>
  <c r="E26" i="37" l="1"/>
  <c r="E25" i="37"/>
  <c r="D24" i="37"/>
  <c r="E24" i="37" s="1"/>
  <c r="L14" i="34"/>
  <c r="E16" i="33"/>
  <c r="E15" i="32"/>
  <c r="E34" i="31"/>
  <c r="E33" i="31"/>
  <c r="E32" i="31"/>
  <c r="E31" i="31"/>
  <c r="E30" i="31"/>
  <c r="E29" i="31"/>
  <c r="E28" i="31"/>
  <c r="E27" i="31"/>
  <c r="E26" i="31"/>
  <c r="E42" i="30"/>
  <c r="E41" i="30"/>
  <c r="E40" i="30"/>
  <c r="E39" i="30"/>
  <c r="E38" i="30"/>
  <c r="E37" i="30"/>
  <c r="E36" i="30"/>
  <c r="E35" i="30"/>
  <c r="E34" i="30"/>
  <c r="E33" i="30"/>
  <c r="E32" i="30"/>
  <c r="E31" i="30"/>
  <c r="E30" i="30"/>
  <c r="E29" i="30"/>
  <c r="E28" i="30"/>
  <c r="E27" i="30"/>
  <c r="E26" i="30"/>
  <c r="E25" i="30"/>
  <c r="E24" i="30"/>
  <c r="E42" i="29"/>
  <c r="F42" i="29" s="1"/>
  <c r="E41" i="29"/>
  <c r="F41" i="29" s="1"/>
  <c r="E40" i="29"/>
  <c r="E39" i="29"/>
  <c r="E38" i="29"/>
  <c r="F38" i="29" s="1"/>
  <c r="E37" i="29"/>
  <c r="F37" i="29" s="1"/>
  <c r="E36" i="29"/>
  <c r="D12" i="28"/>
  <c r="E12" i="28" s="1"/>
  <c r="E12" i="27"/>
  <c r="O25" i="16"/>
  <c r="K27" i="14"/>
  <c r="K26" i="14"/>
  <c r="K117" i="6"/>
  <c r="K116" i="6"/>
  <c r="K115" i="6"/>
  <c r="F35" i="29" l="1"/>
  <c r="F34" i="29"/>
  <c r="F33" i="29"/>
  <c r="F32" i="29"/>
  <c r="F31" i="29"/>
  <c r="F30" i="29"/>
  <c r="F29" i="29"/>
  <c r="F28" i="29"/>
  <c r="I24" i="15"/>
  <c r="I23" i="15"/>
  <c r="I22" i="15"/>
  <c r="K113" i="6"/>
  <c r="K112" i="6"/>
  <c r="K111" i="6"/>
  <c r="K110" i="6"/>
  <c r="K109" i="6"/>
  <c r="K98" i="6"/>
  <c r="K97" i="6"/>
  <c r="E23" i="29" l="1"/>
  <c r="E22" i="29"/>
  <c r="E21" i="29"/>
  <c r="E20" i="29"/>
  <c r="E19" i="29"/>
  <c r="E18" i="29"/>
  <c r="E17" i="29"/>
  <c r="E16" i="29"/>
  <c r="E15" i="29"/>
  <c r="D9" i="28"/>
  <c r="D9" i="27"/>
  <c r="O18" i="16"/>
  <c r="O17" i="16"/>
  <c r="O15" i="16"/>
  <c r="O14" i="16"/>
  <c r="N11" i="11"/>
  <c r="K91" i="6"/>
  <c r="K90" i="6"/>
  <c r="K89" i="6"/>
  <c r="K87" i="6"/>
  <c r="K86" i="6"/>
  <c r="K82" i="6"/>
  <c r="K81" i="6"/>
  <c r="K80" i="6"/>
  <c r="K79" i="6"/>
  <c r="K78" i="6"/>
  <c r="K77" i="6"/>
  <c r="K76" i="6"/>
  <c r="K75" i="6"/>
  <c r="K73" i="6"/>
  <c r="K72" i="6"/>
  <c r="K71" i="6"/>
  <c r="K70" i="6"/>
  <c r="K68" i="6"/>
  <c r="K63" i="6"/>
  <c r="K60" i="6"/>
  <c r="K59" i="6"/>
  <c r="K58" i="6"/>
  <c r="K57" i="6"/>
  <c r="K56" i="6"/>
  <c r="K55" i="6"/>
  <c r="K44" i="6"/>
  <c r="K43" i="6"/>
  <c r="K42" i="6"/>
  <c r="K41" i="6"/>
  <c r="K40" i="6"/>
  <c r="K39" i="6"/>
  <c r="K38" i="6"/>
  <c r="K37" i="6"/>
  <c r="K36" i="6"/>
  <c r="K35" i="6"/>
  <c r="K34" i="6"/>
  <c r="K33" i="6"/>
  <c r="K32" i="6"/>
  <c r="K31" i="6"/>
  <c r="K30" i="6"/>
  <c r="K29" i="6"/>
  <c r="K28" i="6"/>
  <c r="K26" i="6"/>
  <c r="K25" i="6"/>
  <c r="K24" i="6"/>
  <c r="K23" i="6"/>
  <c r="K22" i="6"/>
  <c r="K21" i="6"/>
  <c r="K20" i="6"/>
  <c r="K19" i="6"/>
  <c r="K18" i="6"/>
  <c r="K17" i="6"/>
  <c r="K16" i="6"/>
  <c r="V16" i="3"/>
  <c r="V15" i="3"/>
  <c r="V14" i="3"/>
  <c r="V13" i="3"/>
  <c r="V12" i="3"/>
  <c r="K518" i="6" l="1"/>
  <c r="I46" i="39" s="1"/>
  <c r="AM46" i="39"/>
  <c r="AA46" i="39"/>
  <c r="W46" i="39"/>
  <c r="V46" i="39"/>
  <c r="U46" i="39"/>
  <c r="T46" i="39"/>
  <c r="M46" i="39"/>
  <c r="L46" i="39"/>
  <c r="J46" i="39"/>
  <c r="D50" i="39"/>
  <c r="D51" i="39" s="1"/>
  <c r="AN45" i="39"/>
  <c r="AM45" i="39"/>
  <c r="AL45" i="39"/>
  <c r="AK45" i="39"/>
  <c r="AJ45" i="39"/>
  <c r="AI45" i="39"/>
  <c r="AH45" i="39"/>
  <c r="AG45" i="39"/>
  <c r="AF45" i="39"/>
  <c r="AE45" i="39"/>
  <c r="AD45" i="39"/>
  <c r="AC45" i="39"/>
  <c r="AB45" i="39"/>
  <c r="AA45" i="39"/>
  <c r="Z45" i="39"/>
  <c r="Y45" i="39"/>
  <c r="X45" i="39"/>
  <c r="W45" i="39"/>
  <c r="V45" i="39"/>
  <c r="V47" i="39" s="1"/>
  <c r="U45" i="39"/>
  <c r="U47" i="39" s="1"/>
  <c r="T45" i="39"/>
  <c r="S45" i="39"/>
  <c r="R45" i="39"/>
  <c r="Q45" i="39"/>
  <c r="P45" i="39"/>
  <c r="O45" i="39"/>
  <c r="N45" i="39"/>
  <c r="M45" i="39"/>
  <c r="M47" i="39" s="1"/>
  <c r="L45" i="39"/>
  <c r="K45" i="39"/>
  <c r="J45" i="39"/>
  <c r="I45" i="39"/>
  <c r="H45" i="39"/>
  <c r="G45" i="39"/>
  <c r="F45" i="39"/>
  <c r="E45" i="39"/>
  <c r="AO44" i="39"/>
  <c r="AR44" i="39" s="1"/>
  <c r="AO43" i="39"/>
  <c r="AR43" i="39" s="1"/>
  <c r="AO42" i="39"/>
  <c r="AR42" i="39" s="1"/>
  <c r="AO41" i="39"/>
  <c r="AS41" i="39" s="1"/>
  <c r="AO40" i="39"/>
  <c r="AS40" i="39" s="1"/>
  <c r="AO39" i="39"/>
  <c r="AS39" i="39" s="1"/>
  <c r="AO38" i="39"/>
  <c r="AS38" i="39" s="1"/>
  <c r="AO37" i="39"/>
  <c r="AS37" i="39" s="1"/>
  <c r="AO36" i="39"/>
  <c r="AR36" i="39" s="1"/>
  <c r="AO35" i="39"/>
  <c r="AR35" i="39" s="1"/>
  <c r="AO34" i="39"/>
  <c r="AS34" i="39" s="1"/>
  <c r="AO33" i="39"/>
  <c r="AS33" i="39" s="1"/>
  <c r="AO32" i="39"/>
  <c r="AR32" i="39" s="1"/>
  <c r="AO31" i="39"/>
  <c r="AS31" i="39" s="1"/>
  <c r="AO30" i="39"/>
  <c r="AR30" i="39" s="1"/>
  <c r="AO29" i="39"/>
  <c r="AR29" i="39" s="1"/>
  <c r="AO28" i="39"/>
  <c r="AS28" i="39" s="1"/>
  <c r="AO27" i="39"/>
  <c r="AS27" i="39" s="1"/>
  <c r="AO26" i="39"/>
  <c r="AS26" i="39" s="1"/>
  <c r="AO25" i="39"/>
  <c r="AS25" i="39" s="1"/>
  <c r="AO24" i="39"/>
  <c r="AS24" i="39" s="1"/>
  <c r="AO23" i="39"/>
  <c r="AS23" i="39" s="1"/>
  <c r="AO22" i="39"/>
  <c r="AR22" i="39" s="1"/>
  <c r="AO21" i="39"/>
  <c r="AS21" i="39" s="1"/>
  <c r="AO20" i="39"/>
  <c r="AS20" i="39" s="1"/>
  <c r="AO19" i="39"/>
  <c r="AR19" i="39" s="1"/>
  <c r="AO18" i="39"/>
  <c r="AS18" i="39" s="1"/>
  <c r="AO17" i="39"/>
  <c r="AS17" i="39" s="1"/>
  <c r="AO16" i="39"/>
  <c r="AS16" i="39" s="1"/>
  <c r="AO15" i="39"/>
  <c r="AS15" i="39" s="1"/>
  <c r="AO14" i="39"/>
  <c r="AR14" i="39" s="1"/>
  <c r="AO13" i="39"/>
  <c r="AS13" i="39" s="1"/>
  <c r="AO12" i="39"/>
  <c r="AS12" i="39" s="1"/>
  <c r="AO11" i="39"/>
  <c r="AS11" i="39" s="1"/>
  <c r="AO10" i="39"/>
  <c r="AS10" i="39" s="1"/>
  <c r="AO9" i="39"/>
  <c r="AO8" i="39"/>
  <c r="AS8" i="39" s="1"/>
  <c r="AO7" i="39"/>
  <c r="AR7" i="39" s="1"/>
  <c r="AO6" i="39"/>
  <c r="AR6" i="39" s="1"/>
  <c r="AO5" i="39"/>
  <c r="AS5" i="39" s="1"/>
  <c r="V93" i="3"/>
  <c r="F46" i="39" s="1"/>
  <c r="M20" i="36"/>
  <c r="E44" i="35"/>
  <c r="AL46" i="39" s="1"/>
  <c r="L27" i="34"/>
  <c r="AK46" i="39" s="1"/>
  <c r="AK47" i="39" s="1"/>
  <c r="E130" i="37"/>
  <c r="AN46" i="39" s="1"/>
  <c r="E81" i="33"/>
  <c r="AJ46" i="39" s="1"/>
  <c r="E87" i="32"/>
  <c r="AI46" i="39" s="1"/>
  <c r="E86" i="31"/>
  <c r="AH46" i="39" s="1"/>
  <c r="E235" i="30"/>
  <c r="AG46" i="39" s="1"/>
  <c r="F382" i="29"/>
  <c r="AF46" i="39" s="1"/>
  <c r="E51" i="28"/>
  <c r="AE46" i="39" s="1"/>
  <c r="E52" i="27"/>
  <c r="AD46" i="39" s="1"/>
  <c r="F18" i="26"/>
  <c r="AC46" i="39" s="1"/>
  <c r="F18" i="25"/>
  <c r="AB46" i="39" s="1"/>
  <c r="H20" i="24"/>
  <c r="H16" i="23"/>
  <c r="Z46" i="39" s="1"/>
  <c r="H24" i="22"/>
  <c r="Y46" i="39" s="1"/>
  <c r="L17" i="21"/>
  <c r="X46" i="39" s="1"/>
  <c r="M19" i="20"/>
  <c r="I22" i="19"/>
  <c r="H17" i="18"/>
  <c r="I17" i="17"/>
  <c r="O87" i="16"/>
  <c r="S46" i="39" s="1"/>
  <c r="I171" i="15"/>
  <c r="R46" i="39" s="1"/>
  <c r="K175" i="14"/>
  <c r="Q46" i="39" s="1"/>
  <c r="J29" i="13"/>
  <c r="P46" i="39" s="1"/>
  <c r="M39" i="12"/>
  <c r="O46" i="39" s="1"/>
  <c r="N60" i="11"/>
  <c r="N46" i="39" s="1"/>
  <c r="I23" i="10"/>
  <c r="H17" i="9"/>
  <c r="I17" i="8"/>
  <c r="K46" i="39" s="1"/>
  <c r="L21" i="7"/>
  <c r="L27" i="5"/>
  <c r="H46" i="39" s="1"/>
  <c r="L18" i="4"/>
  <c r="G46" i="39" s="1"/>
  <c r="I47" i="39" l="1"/>
  <c r="AS9" i="39"/>
  <c r="AR9" i="39"/>
  <c r="F47" i="39"/>
  <c r="AJ47" i="39"/>
  <c r="AS35" i="39"/>
  <c r="AS29" i="39"/>
  <c r="AS43" i="39"/>
  <c r="AR11" i="39"/>
  <c r="AR37" i="39"/>
  <c r="H47" i="39"/>
  <c r="X47" i="39"/>
  <c r="AE47" i="39"/>
  <c r="AD47" i="39"/>
  <c r="R47" i="39"/>
  <c r="AB47" i="39"/>
  <c r="AG47" i="39"/>
  <c r="AR38" i="39"/>
  <c r="AS7" i="39"/>
  <c r="AR10" i="39"/>
  <c r="AR41" i="39"/>
  <c r="AS42" i="39"/>
  <c r="Y47" i="39"/>
  <c r="AI47" i="39"/>
  <c r="AA47" i="39"/>
  <c r="AR27" i="39"/>
  <c r="T47" i="39"/>
  <c r="Z47" i="39"/>
  <c r="AH47" i="39"/>
  <c r="AS19" i="39"/>
  <c r="AR24" i="39"/>
  <c r="AR28" i="39"/>
  <c r="AS32" i="39"/>
  <c r="AC47" i="39"/>
  <c r="AL47" i="39"/>
  <c r="AR16" i="39"/>
  <c r="AR20" i="39"/>
  <c r="AM47" i="39"/>
  <c r="AF47" i="39"/>
  <c r="AN47" i="39"/>
  <c r="W47" i="39"/>
  <c r="S47" i="39"/>
  <c r="Q47" i="39"/>
  <c r="P47" i="39"/>
  <c r="O47" i="39"/>
  <c r="N47" i="39"/>
  <c r="L47" i="39"/>
  <c r="J47" i="39"/>
  <c r="G47" i="39"/>
  <c r="AO46" i="39"/>
  <c r="AS6" i="39"/>
  <c r="AS14" i="39"/>
  <c r="AR17" i="39"/>
  <c r="AS22" i="39"/>
  <c r="AR25" i="39"/>
  <c r="AS30" i="39"/>
  <c r="AR33" i="39"/>
  <c r="AS36" i="39"/>
  <c r="AR39" i="39"/>
  <c r="AS44" i="39"/>
  <c r="AR12" i="39"/>
  <c r="AO45" i="39"/>
  <c r="AR15" i="39"/>
  <c r="AR23" i="39"/>
  <c r="AR31" i="39"/>
  <c r="AR18" i="39"/>
  <c r="AR26" i="39"/>
  <c r="AR34" i="39"/>
  <c r="AR40" i="39"/>
  <c r="AR5" i="39"/>
  <c r="AR13" i="39"/>
  <c r="AR21" i="39"/>
  <c r="AO47" i="39" l="1"/>
</calcChain>
</file>

<file path=xl/sharedStrings.xml><?xml version="1.0" encoding="utf-8"?>
<sst xmlns="http://schemas.openxmlformats.org/spreadsheetml/2006/main" count="12856" uniqueCount="4393">
  <si>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</si>
  <si>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</si>
  <si>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</si>
  <si>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</si>
  <si>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</si>
  <si>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</si>
  <si>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</si>
  <si>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</si>
  <si>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</si>
  <si>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</si>
  <si>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</si>
  <si>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</si>
  <si>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</si>
  <si>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</si>
  <si>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</si>
  <si>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</si>
  <si>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</si>
  <si>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</si>
  <si>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</si>
  <si>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</si>
  <si>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</si>
  <si>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</si>
  <si>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</si>
  <si>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</si>
  <si>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</si>
  <si>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</si>
  <si>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</si>
  <si>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</si>
  <si>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</si>
  <si>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</si>
  <si>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</si>
  <si>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</si>
  <si>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</si>
  <si>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</si>
  <si>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</si>
  <si>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Total</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</si>
  <si>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</si>
  <si>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</si>
  <si>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</si>
  <si>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</si>
  <si>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Se acceptă raportarea de lucrări și pentru anii anteriori anului de raportare, în cazul în care indexarea acestora în WoS/SCOPUS s-a făcut cu întârziere.</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</si>
  <si>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</si>
  <si>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</si>
  <si>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</si>
  <si>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</si>
  <si>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</si>
  <si>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</si>
  <si>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</si>
  <si>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</si>
  <si>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</si>
  <si>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</si>
  <si>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</si>
  <si>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</si>
  <si>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</si>
  <si>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Nr autori din România afiliați la instituții de educație/cercetare</t>
  </si>
  <si>
    <t xml:space="preserve">Nr. autori afiliați ULBS </t>
  </si>
  <si>
    <t>Nr. Total autori</t>
  </si>
  <si>
    <t>Punctaj individual</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</si>
  <si>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</si>
  <si>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</si>
  <si>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</si>
  <si>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</si>
  <si>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</si>
  <si>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</si>
  <si>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</si>
  <si>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</si>
  <si>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charset val="238"/>
      </rPr>
      <t xml:space="preserve">* </t>
    </r>
    <r>
      <rPr>
        <b/>
        <sz val="10"/>
        <color theme="1"/>
        <rFont val="Arial Narrow"/>
        <family val="2"/>
        <charset val="238"/>
      </rPr>
      <t xml:space="preserve">Punctaje de referință:                                                                                                                                                                                                                                                                                                             
</t>
    </r>
    <r>
      <rPr>
        <sz val="10"/>
        <color theme="1"/>
        <rFont val="Arial Narrow"/>
        <family val="2"/>
        <charset val="238"/>
      </rPr>
      <t>• autor de volume/capitole: 10 p./pagină;
• coordonare/editare de volum: 5 p./pagină;
• traducere de volume/capitole: 5 p./pagină.
*În domeniul</t>
    </r>
    <r>
      <rPr>
        <b/>
        <sz val="10"/>
        <color theme="1"/>
        <rFont val="Arial Narrow"/>
        <family val="2"/>
        <charset val="238"/>
      </rPr>
      <t xml:space="preserve"> Drept</t>
    </r>
    <r>
      <rPr>
        <sz val="10"/>
        <color theme="1"/>
        <rFont val="Arial Narrow"/>
        <family val="2"/>
        <charset val="238"/>
      </rPr>
      <t xml:space="preserve">, pentru toate publicațiile se aplică </t>
    </r>
    <r>
      <rPr>
        <b/>
        <sz val="10"/>
        <color theme="1"/>
        <rFont val="Arial Narrow"/>
        <family val="2"/>
        <charset val="238"/>
      </rPr>
      <t>un coeficient de multiplicare de 2</t>
    </r>
    <r>
      <rPr>
        <sz val="10"/>
        <color theme="1"/>
        <rFont val="Arial Narrow"/>
        <family val="2"/>
        <charset val="238"/>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family val="2"/>
        <charset val="238"/>
      </rPr>
      <t>limbi vechi</t>
    </r>
    <r>
      <rPr>
        <sz val="10"/>
        <color theme="1"/>
        <rFont val="Arial Narrow"/>
        <family val="2"/>
        <charset val="238"/>
      </rPr>
      <t>” (latină, greacă veche, ebraică, slavonă) sau în/din „</t>
    </r>
    <r>
      <rPr>
        <b/>
        <sz val="10"/>
        <color theme="1"/>
        <rFont val="Arial Narrow"/>
        <family val="2"/>
        <charset val="238"/>
      </rPr>
      <t>limbi străine mai puțin curente</t>
    </r>
    <r>
      <rPr>
        <sz val="10"/>
        <color theme="1"/>
        <rFont val="Arial Narrow"/>
        <family val="2"/>
        <charset val="238"/>
      </rPr>
      <t>” (chineză, hindi, suedeză ș.a.), se aplică un c</t>
    </r>
    <r>
      <rPr>
        <b/>
        <sz val="10"/>
        <color theme="1"/>
        <rFont val="Arial Narrow"/>
        <family val="2"/>
        <charset val="238"/>
      </rPr>
      <t>oeficient de multiplicare de 2</t>
    </r>
    <r>
      <rPr>
        <sz val="10"/>
        <color theme="1"/>
        <rFont val="Arial Narrow"/>
        <family val="2"/>
        <charset val="238"/>
      </rPr>
      <t xml:space="preserve">.
</t>
    </r>
  </si>
  <si>
    <t>Titlul cărții</t>
  </si>
  <si>
    <t>ISBN</t>
  </si>
  <si>
    <t xml:space="preserve">Paginile capitolului/
cărții </t>
  </si>
  <si>
    <t>Nr autori afiliați la instituții de educație și cercetare din România</t>
  </si>
  <si>
    <t>Punctaj de referință*</t>
  </si>
  <si>
    <t>IC03 - Aplicații la competiții de cercetare (H2020/ Horizon Europa, UEFISCDI, SEE-PCC, POC-CD)</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</si>
  <si>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</si>
  <si>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</si>
  <si>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</si>
  <si>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</si>
  <si>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</si>
  <si>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</si>
  <si>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family val="2"/>
        <charset val="238"/>
      </rPr>
      <t xml:space="preserve">* </t>
    </r>
    <r>
      <rPr>
        <b/>
        <sz val="10"/>
        <color theme="1"/>
        <rFont val="Arial Narrow"/>
        <family val="2"/>
        <charset val="238"/>
      </rPr>
      <t xml:space="preserve">Punctaje de referință:                                                                                                                                                                                                                                                                                                             </t>
    </r>
    <r>
      <rPr>
        <sz val="10"/>
        <color theme="1"/>
        <rFont val="Arial Narrow"/>
        <family val="2"/>
        <charset val="238"/>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</si>
  <si>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Numele și prenumele</t>
  </si>
  <si>
    <t>Denumire proiect</t>
  </si>
  <si>
    <t>Denumire competiție</t>
  </si>
  <si>
    <t>Calitate ULBS 
(Beneficiar / coordonator sau partener)</t>
  </si>
  <si>
    <t>Director de proiect</t>
  </si>
  <si>
    <t>Cod Departament</t>
  </si>
  <si>
    <t>Site www cu rezultatele competiției</t>
  </si>
  <si>
    <t>anul competiției</t>
  </si>
  <si>
    <t>anul contractării</t>
  </si>
  <si>
    <t>buget ULBS</t>
  </si>
  <si>
    <t>*Punctaj de referință</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</si>
  <si>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</si>
  <si>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</si>
  <si>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</si>
  <si>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</si>
  <si>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</si>
  <si>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</si>
  <si>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</si>
  <si>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</si>
  <si>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family val="2"/>
        <charset val="238"/>
      </rPr>
      <t xml:space="preserve">* </t>
    </r>
    <r>
      <rPr>
        <b/>
        <sz val="10"/>
        <color theme="1"/>
        <rFont val="Arial Narrow"/>
        <family val="2"/>
        <charset val="238"/>
      </rPr>
      <t xml:space="preserve">Punctaje de referință:                                                                                                                                                                                                                                                                                                             
</t>
    </r>
    <r>
      <rPr>
        <sz val="10"/>
        <color theme="1"/>
        <rFont val="Arial Narrow"/>
        <family val="2"/>
        <charset val="238"/>
      </rPr>
      <t xml:space="preserve">• 50 p./citare.
</t>
    </r>
  </si>
  <si>
    <t>Numele și prenumele autorilor lucrării citate (se menționează în paranteză afilierea)</t>
  </si>
  <si>
    <t>Baza de date în care este este indexată LCI (WoS / SCOPUS) sau Editura internațională de prestigiu a LCI</t>
  </si>
  <si>
    <t>Nr autori din România afiliați la instituții de educație și cercetare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</si>
  <si>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</si>
  <si>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</si>
  <si>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</si>
  <si>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</si>
  <si>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</si>
  <si>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</si>
  <si>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</si>
  <si>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family val="2"/>
        <charset val="238"/>
      </rPr>
      <t xml:space="preserve">* </t>
    </r>
    <r>
      <rPr>
        <b/>
        <sz val="10"/>
        <color theme="1"/>
        <rFont val="Arial Narrow"/>
        <family val="2"/>
        <charset val="238"/>
      </rPr>
      <t xml:space="preserve">Punctaje de referință:                                                                                                                                                                                                                                                                                                             
</t>
    </r>
    <r>
      <rPr>
        <sz val="10"/>
        <color theme="1"/>
        <rFont val="Arial Narrow"/>
        <family val="2"/>
        <charset val="238"/>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</si>
  <si>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</si>
  <si>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</si>
  <si>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</si>
  <si>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</si>
  <si>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</si>
  <si>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</si>
  <si>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</si>
  <si>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</si>
  <si>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</si>
  <si>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</si>
  <si>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</si>
  <si>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</si>
  <si>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</si>
  <si>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</si>
  <si>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family val="2"/>
        <charset val="238"/>
      </rPr>
      <t>* Punctaje de referință:</t>
    </r>
    <r>
      <rPr>
        <sz val="10"/>
        <color rgb="FF000000"/>
        <rFont val="Arial Narrow"/>
        <family val="2"/>
        <charset val="238"/>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</si>
  <si>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</si>
  <si>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</si>
  <si>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</si>
  <si>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</si>
  <si>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</si>
  <si>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</si>
  <si>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</si>
  <si>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</si>
  <si>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family val="2"/>
        <charset val="238"/>
      </rPr>
      <t>* Punctaje de referință:</t>
    </r>
    <r>
      <rPr>
        <sz val="10"/>
        <color theme="1"/>
        <rFont val="Arial Narrow"/>
        <family val="2"/>
        <charset val="238"/>
      </rPr>
      <t xml:space="preserve">
• </t>
    </r>
    <r>
      <rPr>
        <b/>
        <sz val="10"/>
        <color theme="1"/>
        <rFont val="Arial Narrow"/>
        <family val="2"/>
        <charset val="238"/>
      </rPr>
      <t>a)        Organizare/management eveniment artistic (Artele spectacolului/Arte vizuale-resta</t>
    </r>
    <r>
      <rPr>
        <sz val="10"/>
        <color theme="1"/>
        <rFont val="Arial Narrow"/>
        <family val="2"/>
        <charset val="238"/>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family val="2"/>
        <charset val="238"/>
      </rPr>
      <t>b)	Film de lung metraj (Artele spectacolului):</t>
    </r>
    <r>
      <rPr>
        <sz val="10"/>
        <color theme="1"/>
        <rFont val="Arial Narrow"/>
        <family val="2"/>
        <charset val="238"/>
      </rPr>
      <t xml:space="preserve">
• regie = 600 p; rol principal = 450 p.; rol secundar = 200 p.; rol episodic = 100 p.
</t>
    </r>
    <r>
      <rPr>
        <b/>
        <sz val="10"/>
        <color theme="1"/>
        <rFont val="Arial Narrow"/>
        <family val="2"/>
        <charset val="238"/>
      </rPr>
      <t>c)	Roluri în spectacole în cadrul instituțiilor producătoare (Artele spectacolului):</t>
    </r>
    <r>
      <rPr>
        <sz val="10"/>
        <color theme="1"/>
        <rFont val="Arial Narrow"/>
        <family val="2"/>
        <charset val="238"/>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family val="2"/>
        <charset val="238"/>
      </rPr>
      <t>d)	Roluri în spectacole jucate la festivaluri internaționale (Artele spectacolului):</t>
    </r>
    <r>
      <rPr>
        <sz val="10"/>
        <color theme="1"/>
        <rFont val="Arial Narrow"/>
        <family val="2"/>
        <charset val="238"/>
      </rPr>
      <t xml:space="preserve">
• rol într-un spectacol invitat / selectat în programul unui festival internațional din străinătate și în cadrul FITS: rol principal = 100 p.; rol secundar = 50 p.; rol episodic sau corp-ansamblu = 40 p.
</t>
    </r>
    <r>
      <rPr>
        <b/>
        <sz val="10"/>
        <color theme="1"/>
        <rFont val="Arial Narrow"/>
        <family val="2"/>
        <charset val="238"/>
      </rPr>
      <t>e)	Producție artistică în cadrul instituțiilor producătoare de spectacol (Artele spectacolului):</t>
    </r>
    <r>
      <rPr>
        <sz val="10"/>
        <color theme="1"/>
        <rFont val="Arial Narrow"/>
        <family val="2"/>
        <charset val="238"/>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family val="2"/>
        <charset val="238"/>
      </rPr>
      <t>f)	Concerte internaționale (Muzică – inclusiv muzică religioasă):</t>
    </r>
    <r>
      <rPr>
        <sz val="10"/>
        <color theme="1"/>
        <rFont val="Arial Narrow"/>
        <family val="2"/>
        <charset val="238"/>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family val="2"/>
        <charset val="238"/>
      </rPr>
      <t>g)	Expoziții în străinătate (Arte vizuale)</t>
    </r>
    <r>
      <rPr>
        <sz val="10"/>
        <color theme="1"/>
        <rFont val="Arial Narrow"/>
        <family val="2"/>
        <charset val="238"/>
      </rPr>
      <t xml:space="preserve">:
• expoziție personala = 500 p.;
• participare la expoziție = 100 p.
</t>
    </r>
    <r>
      <rPr>
        <b/>
        <sz val="10"/>
        <color theme="1"/>
        <rFont val="Arial Narrow"/>
        <family val="2"/>
        <charset val="238"/>
      </rPr>
      <t>h)	Vizibilitate internațională:</t>
    </r>
    <r>
      <rPr>
        <sz val="10"/>
        <color theme="1"/>
        <rFont val="Arial Narrow"/>
        <family val="2"/>
        <charset val="238"/>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</si>
  <si>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</si>
  <si>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</si>
  <si>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</si>
  <si>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</si>
  <si>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</si>
  <si>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</si>
  <si>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</si>
  <si>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</si>
  <si>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</si>
  <si>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</si>
  <si>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</si>
  <si>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</si>
  <si>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</si>
  <si>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family val="2"/>
        <charset val="238"/>
      </rPr>
      <t xml:space="preserve">* Punctaje de referință:
</t>
    </r>
    <r>
      <rPr>
        <b/>
        <sz val="10"/>
        <color theme="1"/>
        <rFont val="Arial Narrow"/>
        <family val="2"/>
        <charset val="238"/>
      </rPr>
      <t>a)        Organizare:</t>
    </r>
    <r>
      <rPr>
        <sz val="10"/>
        <color theme="1"/>
        <rFont val="Arial Narrow"/>
        <family val="2"/>
        <charset val="238"/>
      </rPr>
      <t xml:space="preserve"> 
•        competiție internațională: 500 p.</t>
    </r>
    <r>
      <rPr>
        <sz val="10"/>
        <color theme="1"/>
        <rFont val="Arial Narrow"/>
        <family val="2"/>
        <charset val="238"/>
      </rPr>
      <t>/ echipă organizatorică;</t>
    </r>
    <r>
      <rPr>
        <sz val="10"/>
        <color theme="1"/>
        <rFont val="Arial Narrow"/>
        <family val="2"/>
        <charset val="238"/>
      </rPr>
      <t xml:space="preserve">
•        competiție națională: 300</t>
    </r>
    <r>
      <rPr>
        <sz val="10"/>
        <color theme="1"/>
        <rFont val="Arial Narrow"/>
        <family val="2"/>
        <charset val="238"/>
      </rPr>
      <t xml:space="preserve"> p./ echipă organizatorică.</t>
    </r>
    <r>
      <rPr>
        <sz val="10"/>
        <color theme="1"/>
        <rFont val="Arial Narrow"/>
        <family val="2"/>
        <charset val="238"/>
      </rPr>
      <t xml:space="preserve">
</t>
    </r>
    <r>
      <rPr>
        <b/>
        <sz val="10"/>
        <color theme="1"/>
        <rFont val="Arial Narrow"/>
        <family val="2"/>
        <charset val="238"/>
      </rPr>
      <t>b)        Participare:</t>
    </r>
    <r>
      <rPr>
        <sz val="10"/>
        <color theme="1"/>
        <rFont val="Arial Narrow"/>
        <family val="2"/>
        <charset val="238"/>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</si>
  <si>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</si>
  <si>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</si>
  <si>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</si>
  <si>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</si>
  <si>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</si>
  <si>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</si>
  <si>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</si>
  <si>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t>Paginile articolului (de la … pana la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</si>
  <si>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</si>
  <si>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</si>
  <si>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</si>
  <si>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</si>
  <si>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</si>
  <si>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</si>
  <si>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</si>
  <si>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charset val="238"/>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family val="2"/>
        <charset val="238"/>
      </rPr>
      <t>coeficient de multiplicare de 2</t>
    </r>
    <r>
      <rPr>
        <sz val="10"/>
        <color theme="1"/>
        <rFont val="Arial Narrow"/>
        <family val="2"/>
        <charset val="238"/>
      </rPr>
      <t>.</t>
    </r>
  </si>
  <si>
    <r>
      <rPr>
        <b/>
        <sz val="10"/>
        <color theme="1"/>
        <rFont val="Arial Narrow"/>
        <family val="2"/>
        <charset val="238"/>
      </rPr>
      <t>* Punctaje de referință:</t>
    </r>
    <r>
      <rPr>
        <sz val="10"/>
        <color theme="1"/>
        <rFont val="Arial Narrow"/>
        <family val="2"/>
        <charset val="238"/>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family val="2"/>
        <charset val="238"/>
      </rPr>
      <t>edituri internaționale (</t>
    </r>
    <r>
      <rPr>
        <sz val="10"/>
        <color theme="1"/>
        <rFont val="Arial Narrow"/>
        <family val="2"/>
        <charset val="238"/>
      </rPr>
      <t>altele decât cele de la IC02) se aplică un</t>
    </r>
    <r>
      <rPr>
        <b/>
        <sz val="10"/>
        <color theme="1"/>
        <rFont val="Arial Narrow"/>
        <family val="2"/>
        <charset val="238"/>
      </rPr>
      <t xml:space="preserve"> coeficient de multiplicare de 2.</t>
    </r>
  </si>
  <si>
    <t>Numele și prenumele autorilor</t>
  </si>
  <si>
    <t>Editura</t>
  </si>
  <si>
    <t>ISBN-ul cărții</t>
  </si>
  <si>
    <t>Luna publicării</t>
  </si>
  <si>
    <t>Nr. pag.</t>
  </si>
  <si>
    <t>IC11 - Proiecte finanțate de Comisia Europeană (Horizon-MSCA ș.a.); alte linii internaționale de finanțare; programul COST, UEFISCDI (mobilități: MC, MCT, MCD ș.a.), ANCS, AFCN, Consiliul Local, Consiliul Județean ș.a.; proiecte cu terți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</si>
  <si>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</si>
  <si>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</si>
  <si>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</si>
  <si>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</si>
  <si>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</si>
  <si>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family val="2"/>
        <charset val="238"/>
      </rPr>
      <t>* Punctaje de referință:</t>
    </r>
    <r>
      <rPr>
        <sz val="10"/>
        <color theme="1"/>
        <rFont val="Arial Narrow"/>
        <family val="2"/>
        <charset val="238"/>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</si>
  <si>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</si>
  <si>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 xml:space="preserve">Suma contractului </t>
  </si>
  <si>
    <t>Suma încasată în anul de referință</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</si>
  <si>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</si>
  <si>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</si>
  <si>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</si>
  <si>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</si>
  <si>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</si>
  <si>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</si>
  <si>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</si>
  <si>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family val="2"/>
        <charset val="238"/>
      </rPr>
      <t>*Punctaje de referință:</t>
    </r>
    <r>
      <rPr>
        <b/>
        <u/>
        <sz val="10"/>
        <color theme="1"/>
        <rFont val="Arial Narrow"/>
        <family val="2"/>
        <charset val="238"/>
      </rPr>
      <t xml:space="preserve">
</t>
    </r>
    <r>
      <rPr>
        <sz val="10"/>
        <color theme="1"/>
        <rFont val="Arial Narrow"/>
        <family val="2"/>
        <charset val="238"/>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</si>
  <si>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</si>
  <si>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</si>
  <si>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</si>
  <si>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</si>
  <si>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</si>
  <si>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</si>
  <si>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</si>
  <si>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</si>
  <si>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family val="2"/>
        <charset val="238"/>
      </rPr>
      <t xml:space="preserve">SCIPIO, Google Scholar și Worldcat </t>
    </r>
    <r>
      <rPr>
        <b/>
        <sz val="10"/>
        <color theme="1"/>
        <rFont val="Arial Narrow"/>
        <family val="2"/>
        <charset val="238"/>
      </rPr>
      <t>nu sunt BDI.</t>
    </r>
  </si>
  <si>
    <r>
      <rPr>
        <b/>
        <sz val="10"/>
        <color theme="1"/>
        <rFont val="Arial Narrow"/>
        <family val="2"/>
        <charset val="238"/>
      </rPr>
      <t xml:space="preserve">*Punctaje de referință:
</t>
    </r>
    <r>
      <rPr>
        <b/>
        <sz val="10"/>
        <color theme="1"/>
        <rFont val="Arial Narrow"/>
        <family val="2"/>
        <charset val="238"/>
      </rPr>
      <t>a)	Editare:</t>
    </r>
    <r>
      <rPr>
        <sz val="10"/>
        <color theme="1"/>
        <rFont val="Arial Narrow"/>
        <family val="2"/>
        <charset val="238"/>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family val="2"/>
        <charset val="238"/>
      </rPr>
      <t>coeficienți de multiplicare:</t>
    </r>
    <r>
      <rPr>
        <sz val="10"/>
        <color theme="1"/>
        <rFont val="Arial Narrow"/>
        <family val="2"/>
        <charset val="238"/>
      </rPr>
      <t xml:space="preserve">
i) </t>
    </r>
    <r>
      <rPr>
        <i/>
        <sz val="10"/>
        <color theme="1"/>
        <rFont val="Arial Narrow"/>
        <family val="2"/>
        <charset val="238"/>
      </rPr>
      <t>de calitate:</t>
    </r>
    <r>
      <rPr>
        <sz val="10"/>
        <color theme="1"/>
        <rFont val="Arial Narrow"/>
        <family val="2"/>
        <charset val="238"/>
      </rPr>
      <t xml:space="preserve">
- 2,0 pentru reviste WoS, SCOPUS, ERIH Plus sau colecții editate la edituri internaționale de prestigiu;
ii) </t>
    </r>
    <r>
      <rPr>
        <i/>
        <sz val="10"/>
        <color theme="1"/>
        <rFont val="Arial Narrow"/>
        <family val="2"/>
        <charset val="238"/>
      </rPr>
      <t>de frecvență</t>
    </r>
    <r>
      <rPr>
        <sz val="10"/>
        <color theme="1"/>
        <rFont val="Arial Narrow"/>
        <family val="2"/>
        <charset val="238"/>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family val="2"/>
        <charset val="238"/>
      </rPr>
      <t xml:space="preserve">b)	Recenzare:
</t>
    </r>
    <r>
      <rPr>
        <sz val="10"/>
        <color theme="1"/>
        <rFont val="Arial Narrow"/>
        <family val="2"/>
        <charset val="238"/>
      </rPr>
      <t>•	10 p./raport de recenzare;
Se aplică următorul coeficient de multiplicare:
- 5,0 pentru reviste WoS, SCOPUS, ERIH Plus sau pentru volume recenzate la edituri internaționale de prestigiu.</t>
    </r>
  </si>
  <si>
    <t>Denumirea revistei</t>
  </si>
  <si>
    <t>Site www al revistei (link-ul unde este menționată componența comitetului editorial)</t>
  </si>
  <si>
    <t>Data raportului de recenzare</t>
  </si>
  <si>
    <t>Punctaj total de referință*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</si>
  <si>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</si>
  <si>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</si>
  <si>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</si>
  <si>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family val="2"/>
        <charset val="238"/>
      </rPr>
      <t xml:space="preserve">Aplicarea </t>
    </r>
    <r>
      <rPr>
        <b/>
        <sz val="10"/>
        <color rgb="FF000000"/>
        <rFont val="Arial Narrow"/>
        <family val="2"/>
        <charset val="238"/>
      </rPr>
      <t>coeficientului de multiplicare</t>
    </r>
    <r>
      <rPr>
        <sz val="10"/>
        <color rgb="FF000000"/>
        <rFont val="Arial Narrow"/>
        <family val="2"/>
        <charset val="238"/>
      </rPr>
      <t xml:space="preserve"> presupune deplasarea fizică la locul conferinței; pentru manifestările științifice la care participarea s-a făcut online nu se aplică niciun coeficient de multiplicare;
-	la categoria a)</t>
    </r>
    <r>
      <rPr>
        <i/>
        <sz val="10"/>
        <color rgb="FF000000"/>
        <rFont val="Arial Narrow"/>
        <family val="2"/>
        <charset val="238"/>
      </rPr>
      <t xml:space="preserve"> Organizare,</t>
    </r>
    <r>
      <rPr>
        <sz val="10"/>
        <color rgb="FF000000"/>
        <rFont val="Arial Narrow"/>
        <family val="2"/>
        <charset val="238"/>
      </rPr>
      <t xml:space="preserve"> nu se pot cumula calități diferite (de ex.: organizator principal și recenzor) în cadrul aceleiași manifestări; se optează pentru încadrarea cea mai avantajoasă; 
-	la categoria b)</t>
    </r>
    <r>
      <rPr>
        <i/>
        <sz val="10"/>
        <color rgb="FF000000"/>
        <rFont val="Arial Narrow"/>
        <family val="2"/>
        <charset val="238"/>
      </rPr>
      <t xml:space="preserve"> Prezentare</t>
    </r>
    <r>
      <rPr>
        <sz val="10"/>
        <color rgb="FF000000"/>
        <rFont val="Arial Narrow"/>
        <family val="2"/>
        <charset val="238"/>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</si>
  <si>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</si>
  <si>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</si>
  <si>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</si>
  <si>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family val="2"/>
        <charset val="238"/>
      </rPr>
      <t>* Punctaje de referință:</t>
    </r>
    <r>
      <rPr>
        <sz val="10"/>
        <color rgb="FF000000"/>
        <rFont val="Arial Narrow"/>
        <family val="2"/>
        <charset val="238"/>
      </rPr>
      <t xml:space="preserve">
</t>
    </r>
    <r>
      <rPr>
        <b/>
        <sz val="10"/>
        <color rgb="FF000000"/>
        <rFont val="Arial Narrow"/>
        <family val="2"/>
        <charset val="238"/>
      </rPr>
      <t>a)</t>
    </r>
    <r>
      <rPr>
        <b/>
        <sz val="10"/>
        <color rgb="FF000000"/>
        <rFont val="Arial"/>
        <family val="2"/>
        <charset val="238"/>
      </rPr>
      <t xml:space="preserve">	</t>
    </r>
    <r>
      <rPr>
        <b/>
        <sz val="10"/>
        <color rgb="FF000000"/>
        <rFont val="Arial Narrow"/>
        <family val="2"/>
        <charset val="238"/>
      </rPr>
      <t>Organizare:</t>
    </r>
    <r>
      <rPr>
        <sz val="10"/>
        <color rgb="FF000000"/>
        <rFont val="Arial Narrow"/>
        <family val="2"/>
        <charset val="238"/>
      </rPr>
      <t xml:space="preserve">
•</t>
    </r>
    <r>
      <rPr>
        <sz val="10"/>
        <color rgb="FF000000"/>
        <rFont val="Arial"/>
        <family val="2"/>
        <charset val="238"/>
      </rPr>
      <t xml:space="preserve">	</t>
    </r>
    <r>
      <rPr>
        <sz val="10"/>
        <color rgb="FF000000"/>
        <rFont val="Arial Narrow"/>
        <family val="2"/>
        <charset val="238"/>
      </rPr>
      <t>100 p. – organizator principal;
•</t>
    </r>
    <r>
      <rPr>
        <sz val="10"/>
        <color rgb="FF000000"/>
        <rFont val="Arial"/>
        <family val="2"/>
        <charset val="238"/>
      </rPr>
      <t xml:space="preserve">	</t>
    </r>
    <r>
      <rPr>
        <sz val="10"/>
        <color rgb="FF000000"/>
        <rFont val="Arial Narrow"/>
        <family val="2"/>
        <charset val="238"/>
      </rPr>
      <t>50 p. – membru în comitetul de organizare;
•</t>
    </r>
    <r>
      <rPr>
        <sz val="10"/>
        <color rgb="FF000000"/>
        <rFont val="Arial"/>
        <family val="2"/>
        <charset val="238"/>
      </rPr>
      <t xml:space="preserve">	</t>
    </r>
    <r>
      <rPr>
        <sz val="10"/>
        <color rgb="FF000000"/>
        <rFont val="Arial Narrow"/>
        <family val="2"/>
        <charset val="238"/>
      </rPr>
      <t>50 p. – membru în comitetul științific;
•</t>
    </r>
    <r>
      <rPr>
        <sz val="10"/>
        <color rgb="FF000000"/>
        <rFont val="Arial"/>
        <family val="2"/>
        <charset val="238"/>
      </rPr>
      <t xml:space="preserve">	</t>
    </r>
    <r>
      <rPr>
        <sz val="10"/>
        <color rgb="FF000000"/>
        <rFont val="Arial Narrow"/>
        <family val="2"/>
        <charset val="238"/>
      </rPr>
      <t>30 p. – recenzor;</t>
    </r>
    <r>
      <rPr>
        <b/>
        <sz val="10"/>
        <color rgb="FF000000"/>
        <rFont val="Arial Narrow"/>
        <family val="2"/>
        <charset val="238"/>
      </rPr>
      <t xml:space="preserve">
b)</t>
    </r>
    <r>
      <rPr>
        <b/>
        <sz val="10"/>
        <color rgb="FF000000"/>
        <rFont val="Arial"/>
        <family val="2"/>
        <charset val="238"/>
      </rPr>
      <t xml:space="preserve">	</t>
    </r>
    <r>
      <rPr>
        <b/>
        <sz val="10"/>
        <color rgb="FF000000"/>
        <rFont val="Arial Narrow"/>
        <family val="2"/>
        <charset val="238"/>
      </rPr>
      <t>Prezentare</t>
    </r>
    <r>
      <rPr>
        <sz val="10"/>
        <color rgb="FF000000"/>
        <rFont val="Arial Narrow"/>
        <family val="2"/>
        <charset val="238"/>
      </rPr>
      <t>:
•</t>
    </r>
    <r>
      <rPr>
        <sz val="10"/>
        <color rgb="FF000000"/>
        <rFont val="Arial"/>
        <family val="2"/>
        <charset val="238"/>
      </rPr>
      <t xml:space="preserve">	</t>
    </r>
    <r>
      <rPr>
        <sz val="10"/>
        <color rgb="FF000000"/>
        <rFont val="Arial Narrow"/>
        <family val="2"/>
        <charset val="238"/>
      </rPr>
      <t>50 p. – keynote speaker;
•</t>
    </r>
    <r>
      <rPr>
        <sz val="10"/>
        <color rgb="FF000000"/>
        <rFont val="Arial"/>
        <family val="2"/>
        <charset val="238"/>
      </rPr>
      <t xml:space="preserve">	</t>
    </r>
    <r>
      <rPr>
        <sz val="10"/>
        <color rgb="FF000000"/>
        <rFont val="Arial Narrow"/>
        <family val="2"/>
        <charset val="238"/>
      </rPr>
      <t>30 p. – prezentare de lucrare;
•</t>
    </r>
    <r>
      <rPr>
        <sz val="10"/>
        <color rgb="FF000000"/>
        <rFont val="Arial"/>
        <family val="2"/>
        <charset val="238"/>
      </rPr>
      <t xml:space="preserve">	</t>
    </r>
    <r>
      <rPr>
        <sz val="10"/>
        <color rgb="FF000000"/>
        <rFont val="Arial Narrow"/>
        <family val="2"/>
        <charset val="238"/>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family val="2"/>
        <charset val="238"/>
      </rPr>
      <t>coeficienți de multiplicare:</t>
    </r>
    <r>
      <rPr>
        <sz val="10"/>
        <color rgb="FF000000"/>
        <rFont val="Arial Narrow"/>
        <family val="2"/>
        <charset val="238"/>
      </rPr>
      <t xml:space="preserve">
</t>
    </r>
    <r>
      <rPr>
        <i/>
        <sz val="10"/>
        <color rgb="FF000000"/>
        <rFont val="Arial Narrow"/>
        <family val="2"/>
        <charset val="238"/>
      </rPr>
      <t>i) de locație:</t>
    </r>
    <r>
      <rPr>
        <sz val="10"/>
        <color rgb="FF000000"/>
        <rFont val="Arial Narrow"/>
        <family val="2"/>
        <charset val="238"/>
      </rPr>
      <t xml:space="preserve">
- 1,5 pentru manifestări internaționale organizate în România sau Republica Moldova;
- 2,0 pentru manifestări științifice internaționale organizate în alte țări.
</t>
    </r>
    <r>
      <rPr>
        <i/>
        <sz val="10"/>
        <color rgb="FF000000"/>
        <rFont val="Arial Narrow"/>
        <family val="2"/>
        <charset val="238"/>
      </rPr>
      <t>ii) de anvergură (doar pentru a) Organizare):</t>
    </r>
    <r>
      <rPr>
        <sz val="10"/>
        <color rgb="FF000000"/>
        <rFont val="Arial Narrow"/>
        <family val="2"/>
        <charset val="238"/>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</si>
  <si>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</si>
  <si>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</si>
  <si>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</si>
  <si>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</si>
  <si>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</si>
  <si>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</si>
  <si>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Data conferinței</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</si>
  <si>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</si>
  <si>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</si>
  <si>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</si>
  <si>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</si>
  <si>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</si>
  <si>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family val="2"/>
        <charset val="238"/>
      </rPr>
      <t>*Punctaje de referință:</t>
    </r>
    <r>
      <rPr>
        <sz val="10"/>
        <color rgb="FF000000"/>
        <rFont val="Arial Narrow"/>
        <family val="2"/>
        <charset val="238"/>
      </rPr>
      <t xml:space="preserve">
• 300 p./model de utilitate.
</t>
    </r>
  </si>
  <si>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</si>
  <si>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</si>
  <si>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</si>
  <si>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</si>
  <si>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family val="2"/>
        <charset val="238"/>
      </rPr>
      <t>*Punctaj de referință:</t>
    </r>
    <r>
      <rPr>
        <sz val="10"/>
        <color rgb="FF000000"/>
        <rFont val="Arial Narrow"/>
        <family val="2"/>
        <charset val="238"/>
      </rPr>
      <t xml:space="preserve">
a)	</t>
    </r>
    <r>
      <rPr>
        <b/>
        <sz val="10"/>
        <color rgb="FF000000"/>
        <rFont val="Arial Narrow"/>
        <family val="2"/>
        <charset val="238"/>
      </rPr>
      <t>Organizare/management eveniment artistic (Artele spectacolului/Arte vizuale-restaurare)</t>
    </r>
    <r>
      <rPr>
        <sz val="10"/>
        <color rgb="FF000000"/>
        <rFont val="Arial Narrow"/>
        <family val="2"/>
        <charset val="238"/>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family val="2"/>
        <charset val="238"/>
      </rPr>
      <t>Film de scurt metraj (Artele spectacolului):</t>
    </r>
    <r>
      <rPr>
        <sz val="10"/>
        <color rgb="FF000000"/>
        <rFont val="Arial Narrow"/>
        <family val="2"/>
        <charset val="238"/>
      </rPr>
      <t xml:space="preserve">
•	regie = 200 p; rol principal = 150 p.; rol secundar = 75 p.; rol episodic = 30 p.
c)	</t>
    </r>
    <r>
      <rPr>
        <b/>
        <sz val="10"/>
        <color rgb="FF000000"/>
        <rFont val="Arial Narrow"/>
        <family val="2"/>
        <charset val="238"/>
      </rPr>
      <t>Roluri în spectacole în cadrul instituțiilor producătoare (Artele spectacolului)</t>
    </r>
    <r>
      <rPr>
        <sz val="10"/>
        <color rgb="FF000000"/>
        <rFont val="Arial Narrow"/>
        <family val="2"/>
        <charset val="238"/>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family val="2"/>
        <charset val="238"/>
      </rPr>
      <t>Roluri în spectacole jucate la festivaluri sau în deplasări naționale (Artele spectacolului):</t>
    </r>
    <r>
      <rPr>
        <sz val="10"/>
        <color rgb="FF000000"/>
        <rFont val="Arial Narrow"/>
        <family val="2"/>
        <charset val="238"/>
      </rPr>
      <t xml:space="preserve">
•	rol într-un spectacol invitat / selectat în programul unui festival național sau al unei deplasări naționale: rol principal = 70 p.; rol secundar = 30 p.; rol episodic sau corp-ansamblu = 20 p.
e)	</t>
    </r>
    <r>
      <rPr>
        <b/>
        <sz val="10"/>
        <color rgb="FF000000"/>
        <rFont val="Arial Narrow"/>
        <family val="2"/>
        <charset val="238"/>
      </rPr>
      <t>Roluri în spectacole de teatru de animație sau destinate unei categorii speciale de vârst</t>
    </r>
    <r>
      <rPr>
        <sz val="10"/>
        <color rgb="FF000000"/>
        <rFont val="Arial Narrow"/>
        <family val="2"/>
        <charset val="238"/>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family val="2"/>
        <charset val="238"/>
      </rPr>
      <t>Producție artistică în cadrul instituțiilor producătoare de spectacol (Artele spectacolului):</t>
    </r>
    <r>
      <rPr>
        <sz val="10"/>
        <color rgb="FF000000"/>
        <rFont val="Arial Narrow"/>
        <family val="2"/>
        <charset val="238"/>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family val="2"/>
        <charset val="238"/>
      </rPr>
      <t>Concerte naționale (Muzică – inclusiv muzică religioasă):</t>
    </r>
    <r>
      <rPr>
        <sz val="10"/>
        <color rgb="FF000000"/>
        <rFont val="Arial Narrow"/>
        <family val="2"/>
        <charset val="238"/>
      </rPr>
      <t xml:space="preserve">
•	spectacol invitat / selectat în programul unui festival (deplasare) național: solist = 60 puncte; membru cor/ansamblu/instrumentist = 30 p.
•	concert de muzică religioasă în România = 50 p.
h)	</t>
    </r>
    <r>
      <rPr>
        <b/>
        <sz val="10"/>
        <color rgb="FF000000"/>
        <rFont val="Arial Narrow"/>
        <family val="2"/>
        <charset val="238"/>
      </rPr>
      <t>Expoziții în străinătate (Arte vizuale):</t>
    </r>
    <r>
      <rPr>
        <sz val="10"/>
        <color rgb="FF000000"/>
        <rFont val="Arial Narrow"/>
        <family val="2"/>
        <charset val="238"/>
      </rPr>
      <t xml:space="preserve">
•	expoziție personala = 300 p.;
•	participare la expoziție = 60 p.
i)	</t>
    </r>
    <r>
      <rPr>
        <b/>
        <sz val="10"/>
        <color rgb="FF000000"/>
        <rFont val="Arial Narrow"/>
        <family val="2"/>
        <charset val="238"/>
      </rPr>
      <t>Vizibilitate națională (Artele spectacolului/ Arte vizuale/ Muzică):</t>
    </r>
    <r>
      <rPr>
        <sz val="10"/>
        <color rgb="FF000000"/>
        <rFont val="Arial Narrow"/>
        <family val="2"/>
        <charset val="238"/>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</si>
  <si>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</si>
  <si>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</si>
  <si>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</si>
  <si>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</si>
  <si>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family val="2"/>
        <charset val="238"/>
      </rPr>
      <t>*Punctaj de referință:</t>
    </r>
    <r>
      <rPr>
        <sz val="10"/>
        <color theme="1"/>
        <rFont val="Arial Narrow"/>
        <family val="2"/>
        <charset val="238"/>
      </rPr>
      <t xml:space="preserve">
a)	</t>
    </r>
    <r>
      <rPr>
        <b/>
        <sz val="10"/>
        <color theme="1"/>
        <rFont val="Arial Narrow"/>
        <family val="2"/>
        <charset val="238"/>
      </rPr>
      <t xml:space="preserve">Organizare: </t>
    </r>
    <r>
      <rPr>
        <sz val="10"/>
        <color theme="1"/>
        <rFont val="Arial Narrow"/>
        <family val="2"/>
        <charset val="238"/>
      </rPr>
      <t xml:space="preserve">
•	competiție regională/locală: 100 p./ echipă organizatorică
b)	</t>
    </r>
    <r>
      <rPr>
        <b/>
        <sz val="10"/>
        <color theme="1"/>
        <rFont val="Arial Narrow"/>
        <family val="2"/>
        <charset val="238"/>
      </rPr>
      <t>Participare:</t>
    </r>
    <r>
      <rPr>
        <sz val="10"/>
        <color theme="1"/>
        <rFont val="Arial Narrow"/>
        <family val="2"/>
        <charset val="238"/>
      </rPr>
      <t xml:space="preserve">
•	competiții de nivel regional sau local: 200 p. = Premiul I; 150 puncte = Premiul II; 100 p. = Premiul III; 50 p. = participare.</t>
    </r>
  </si>
  <si>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</si>
  <si>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</si>
  <si>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</si>
  <si>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family val="2"/>
        <charset val="238"/>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family val="2"/>
        <charset val="238"/>
      </rPr>
      <t>se aplică un coeficient de multiplicare de 2.</t>
    </r>
  </si>
  <si>
    <r>
      <rPr>
        <b/>
        <sz val="10"/>
        <color theme="1"/>
        <rFont val="Arial Narrow"/>
        <family val="2"/>
        <charset val="238"/>
      </rPr>
      <t>* Punctaje de referință:</t>
    </r>
    <r>
      <rPr>
        <sz val="10"/>
        <color theme="1"/>
        <rFont val="Arial Narrow"/>
        <family val="2"/>
        <charset val="238"/>
      </rPr>
      <t xml:space="preserve">
•	autor de volume/capitole: 4 p./pagină;
•	coordonare/editare de volum: 2p./ pagină; 
•	traducere de volume/capitole: 2 p./pagină.</t>
    </r>
  </si>
  <si>
    <t>Titlul publicației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</si>
  <si>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</si>
  <si>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</si>
  <si>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</si>
  <si>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</si>
  <si>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family val="2"/>
        <charset val="238"/>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family val="2"/>
        <charset val="238"/>
      </rPr>
      <t>partener</t>
    </r>
    <r>
      <rPr>
        <sz val="10"/>
        <color theme="1"/>
        <rFont val="Arial Narrow"/>
        <family val="2"/>
        <charset val="238"/>
      </rPr>
      <t xml:space="preserve">. În cazul în care ULBS este </t>
    </r>
    <r>
      <rPr>
        <b/>
        <sz val="10"/>
        <color theme="1"/>
        <rFont val="Arial Narrow"/>
        <family val="2"/>
        <charset val="238"/>
      </rPr>
      <t>coordonator/ beneficiar</t>
    </r>
    <r>
      <rPr>
        <sz val="10"/>
        <color theme="1"/>
        <rFont val="Arial Narrow"/>
        <family val="2"/>
        <charset val="238"/>
      </rPr>
      <t xml:space="preserve"> al proiectului, se aplică un </t>
    </r>
    <r>
      <rPr>
        <b/>
        <sz val="10"/>
        <color theme="1"/>
        <rFont val="Arial Narrow"/>
        <family val="2"/>
        <charset val="238"/>
      </rPr>
      <t>coeficient de multiplicare de 2</t>
    </r>
    <r>
      <rPr>
        <sz val="10"/>
        <color theme="1"/>
        <rFont val="Arial Narrow"/>
        <family val="2"/>
        <charset val="238"/>
      </rPr>
      <t>.</t>
    </r>
  </si>
  <si>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</si>
  <si>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</si>
  <si>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family val="2"/>
        <charset val="238"/>
      </rPr>
      <t xml:space="preserve">În cazul programelor de tip </t>
    </r>
    <r>
      <rPr>
        <i/>
        <sz val="10"/>
        <color theme="1"/>
        <rFont val="Arial Narrow"/>
        <family val="2"/>
        <charset val="238"/>
      </rPr>
      <t>joint</t>
    </r>
    <r>
      <rPr>
        <sz val="10"/>
        <color theme="1"/>
        <rFont val="Arial Narrow"/>
        <family val="2"/>
        <charset val="238"/>
      </rPr>
      <t xml:space="preserve"> sau </t>
    </r>
    <r>
      <rPr>
        <i/>
        <sz val="10"/>
        <color theme="1"/>
        <rFont val="Arial Narrow"/>
        <family val="2"/>
        <charset val="238"/>
      </rPr>
      <t>multiple degree</t>
    </r>
    <r>
      <rPr>
        <sz val="10"/>
        <color theme="1"/>
        <rFont val="Arial Narrow"/>
        <family val="2"/>
        <charset val="238"/>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</si>
  <si>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</si>
  <si>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</si>
  <si>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family val="2"/>
        <charset val="238"/>
      </rPr>
      <t>* Punctaje de referință:</t>
    </r>
    <r>
      <rPr>
        <sz val="10"/>
        <color theme="1"/>
        <rFont val="Arial Narrow"/>
        <family val="2"/>
        <charset val="238"/>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</si>
  <si>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</si>
  <si>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</si>
  <si>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</si>
  <si>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</si>
  <si>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</si>
  <si>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</si>
  <si>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</si>
  <si>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</si>
  <si>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family val="2"/>
        <charset val="238"/>
      </rPr>
      <t>*Punctaje de referință:</t>
    </r>
    <r>
      <rPr>
        <b/>
        <u/>
        <sz val="10"/>
        <color theme="1"/>
        <rFont val="Arial Narrow"/>
        <family val="2"/>
        <charset val="238"/>
      </rPr>
      <t xml:space="preserve">
</t>
    </r>
    <r>
      <rPr>
        <sz val="10"/>
        <color theme="1"/>
        <rFont val="Arial Narrow"/>
        <family val="2"/>
        <charset val="238"/>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</si>
  <si>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</si>
  <si>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</si>
  <si>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</si>
  <si>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</si>
  <si>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</si>
  <si>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</si>
  <si>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</si>
  <si>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</si>
  <si>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</si>
  <si>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family val="2"/>
        <charset val="238"/>
      </rPr>
      <t xml:space="preserve">*Punctaje de referință:
</t>
    </r>
    <r>
      <rPr>
        <b/>
        <sz val="10"/>
        <color theme="1"/>
        <rFont val="Arial Narrow"/>
        <family val="2"/>
        <charset val="238"/>
      </rPr>
      <t xml:space="preserve">•	</t>
    </r>
    <r>
      <rPr>
        <sz val="10"/>
        <color theme="1"/>
        <rFont val="Arial Narrow"/>
        <family val="2"/>
        <charset val="238"/>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</si>
  <si>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</si>
  <si>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</si>
  <si>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</si>
  <si>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</si>
  <si>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</si>
  <si>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</si>
  <si>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</si>
  <si>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</si>
  <si>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</si>
  <si>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</si>
  <si>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family val="2"/>
        <charset val="238"/>
      </rPr>
      <t>* Punctaje de referință:</t>
    </r>
    <r>
      <rPr>
        <sz val="10"/>
        <color rgb="FF000000"/>
        <rFont val="Arial Narrow"/>
        <family val="2"/>
        <charset val="238"/>
      </rPr>
      <t xml:space="preserve">
</t>
    </r>
    <r>
      <rPr>
        <sz val="10"/>
        <color rgb="FF000000"/>
        <rFont val="Arial Narrow"/>
        <family val="2"/>
        <charset val="238"/>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</si>
  <si>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</si>
  <si>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</si>
  <si>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</si>
  <si>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</si>
  <si>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</si>
  <si>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family val="2"/>
        <charset val="238"/>
      </rPr>
      <t>Se punctează aici doar activitățile care implică</t>
    </r>
    <r>
      <rPr>
        <b/>
        <sz val="10"/>
        <color rgb="FF000000"/>
        <rFont val="Arial Narrow"/>
        <family val="2"/>
        <charset val="238"/>
      </rPr>
      <t xml:space="preserve"> întregul consorțiu</t>
    </r>
    <r>
      <rPr>
        <sz val="10"/>
        <color rgb="FF000000"/>
        <rFont val="Arial Narrow"/>
        <family val="2"/>
        <charset val="238"/>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</si>
  <si>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</si>
  <si>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</si>
  <si>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family val="2"/>
        <charset val="238"/>
      </rPr>
      <t>*Punctaje de referință:</t>
    </r>
    <r>
      <rPr>
        <sz val="10"/>
        <color rgb="FF000000"/>
        <rFont val="Arial Narrow"/>
        <family val="2"/>
        <charset val="238"/>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</si>
  <si>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</si>
  <si>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</si>
  <si>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</si>
  <si>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</si>
  <si>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family val="2"/>
        <charset val="238"/>
      </rPr>
      <t>*Punctaje de referință:</t>
    </r>
    <r>
      <rPr>
        <sz val="10"/>
        <color rgb="FF000000"/>
        <rFont val="Arial Narrow"/>
        <family val="2"/>
        <charset val="238"/>
      </rPr>
      <t xml:space="preserve">
•</t>
    </r>
    <r>
      <rPr>
        <sz val="10"/>
        <color rgb="FF000000"/>
        <rFont val="Arial"/>
        <family val="2"/>
        <charset val="238"/>
      </rPr>
      <t xml:space="preserve">	</t>
    </r>
    <r>
      <rPr>
        <sz val="10"/>
        <color rgb="FF000000"/>
        <rFont val="Arial Narrow"/>
        <family val="2"/>
        <charset val="238"/>
      </rPr>
      <t xml:space="preserve">numărul de ore convenționale din norma de bază (maxim 16) x 28 de săptămâni.
</t>
    </r>
  </si>
  <si>
    <t>ID09-Pregătirea activității de predare</t>
  </si>
  <si>
    <t>Conform Statului de funcții al anului universitar pentru care se face raportarea</t>
  </si>
  <si>
    <r>
      <rPr>
        <b/>
        <sz val="10"/>
        <color rgb="FF000000"/>
        <rFont val="Arial Narrow"/>
        <family val="2"/>
        <charset val="238"/>
      </rPr>
      <t>*Punctaje de referință:</t>
    </r>
    <r>
      <rPr>
        <sz val="10"/>
        <color rgb="FF000000"/>
        <rFont val="Arial Narrow"/>
        <family val="2"/>
        <charset val="238"/>
      </rPr>
      <t xml:space="preserve">
•</t>
    </r>
    <r>
      <rPr>
        <sz val="10"/>
        <color rgb="FF000000"/>
        <rFont val="Arial"/>
        <family val="2"/>
        <charset val="238"/>
      </rPr>
      <t xml:space="preserve">	</t>
    </r>
    <r>
      <rPr>
        <sz val="10"/>
        <color rgb="FF000000"/>
        <rFont val="Arial Narrow"/>
        <family val="2"/>
        <charset val="238"/>
      </rPr>
      <t xml:space="preserve">numărul de ore convenționale din norma de bază (maxim 16) x 2 x 28 de săptămâni.
</t>
    </r>
  </si>
  <si>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</si>
  <si>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</si>
  <si>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</si>
  <si>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</si>
  <si>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</si>
  <si>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</si>
  <si>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r>
      <rPr>
        <b/>
        <sz val="10"/>
        <color rgb="FF000000"/>
        <rFont val="Arial Narrow"/>
        <family val="2"/>
        <charset val="238"/>
      </rPr>
      <t>*Punctaje de referință:</t>
    </r>
    <r>
      <rPr>
        <sz val="10"/>
        <color rgb="FF000000"/>
        <rFont val="Arial Narrow"/>
        <family val="2"/>
        <charset val="238"/>
      </rPr>
      <t xml:space="preserve">
•</t>
    </r>
    <r>
      <rPr>
        <sz val="10"/>
        <color rgb="FF000000"/>
        <rFont val="Arial"/>
        <family val="2"/>
        <charset val="238"/>
      </rPr>
      <t xml:space="preserve"> </t>
    </r>
    <r>
      <rPr>
        <sz val="10"/>
        <color rgb="FF000000"/>
        <rFont val="Arial Narrow"/>
        <family val="2"/>
        <charset val="238"/>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</si>
  <si>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</si>
  <si>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</si>
  <si>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</si>
  <si>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family val="2"/>
        <charset val="238"/>
      </rPr>
      <t>*Punctaje de referință:</t>
    </r>
    <r>
      <rPr>
        <sz val="10"/>
        <color rgb="FF000000"/>
        <rFont val="Arial Narrow"/>
        <family val="2"/>
        <charset val="238"/>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family val="2"/>
        <charset val="238"/>
      </rPr>
      <t xml:space="preserve">
</t>
    </r>
    <r>
      <rPr>
        <sz val="10"/>
        <color rgb="FF000000"/>
        <rFont val="Arial Narrow"/>
        <family val="2"/>
        <charset val="238"/>
      </rPr>
      <t xml:space="preserve">
</t>
    </r>
  </si>
  <si>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</si>
  <si>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</si>
  <si>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</si>
  <si>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</si>
  <si>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</si>
  <si>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family val="2"/>
        <charset val="238"/>
      </rPr>
      <t>*Punctaje de referință:</t>
    </r>
    <r>
      <rPr>
        <sz val="10"/>
        <color rgb="FF000000"/>
        <rFont val="Arial Narrow"/>
        <family val="2"/>
        <charset val="238"/>
      </rPr>
      <t xml:space="preserve">
•       consultații = 56 de ore;
•       tutorat = 200 de ore;
•       practică de specialitate = un număr de ore egal cu acela din planurile de învățământ ale programului.
</t>
    </r>
  </si>
  <si>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</si>
  <si>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</si>
  <si>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</si>
  <si>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family val="2"/>
        <charset val="238"/>
      </rPr>
      <t>*Punctaje de referință:</t>
    </r>
    <r>
      <rPr>
        <sz val="10"/>
        <color rgb="FF000000"/>
        <rFont val="Arial Narrow"/>
        <family val="2"/>
        <charset val="238"/>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</si>
  <si>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</si>
  <si>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</si>
  <si>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</si>
  <si>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t xml:space="preserve">ID16-Mobilități de predare și formare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</si>
  <si>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</si>
  <si>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family val="2"/>
        <charset val="238"/>
      </rPr>
      <t>*Punctaje de referință:</t>
    </r>
    <r>
      <rPr>
        <sz val="10"/>
        <color rgb="FF000000"/>
        <rFont val="Arial Narrow"/>
        <family val="2"/>
        <charset val="238"/>
      </rPr>
      <t xml:space="preserve">
•      50 p./mobilitate;
</t>
    </r>
  </si>
  <si>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</si>
  <si>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</si>
  <si>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</si>
  <si>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</si>
  <si>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</si>
  <si>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b/>
        <sz val="10"/>
        <color rgb="FF000000"/>
        <rFont val="Arial Narrow"/>
        <family val="2"/>
        <charset val="238"/>
      </rPr>
      <t>*Punctaje de referință:</t>
    </r>
    <r>
      <rPr>
        <sz val="10"/>
        <color rgb="FF000000"/>
        <rFont val="Arial Narrow"/>
        <family val="2"/>
        <charset val="238"/>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</si>
  <si>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</si>
  <si>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</si>
  <si>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t xml:space="preserve">* </t>
    </r>
    <r>
      <rPr>
        <b/>
        <sz val="10"/>
        <color theme="1"/>
        <rFont val="Arial Narrow"/>
        <family val="2"/>
      </rPr>
      <t>Punctaje de referință:</t>
    </r>
    <r>
      <rPr>
        <sz val="10"/>
        <color theme="1"/>
        <rFont val="Arial Narrow"/>
        <family val="2"/>
        <charset val="238"/>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</si>
  <si>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</si>
  <si>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IC12 - Citări în publicații indexate BDI (inclusiv ERIH), în reviste neindexate și în volume publicate la edituri din țară și din străinătate, în teze de doctorat indexate în Google Scholar</t>
  </si>
  <si>
    <t>ID03 Coordonare programe de studiu (licență, masterat, doctorat)</t>
  </si>
  <si>
    <t xml:space="preserve">La orice tip de examen (admitere/ finalizare/ evaluare semestrială ș.a.) se ia în considerare și se punctează o singură probă, indiferent de numărul probelor efective din care e compus examenul.
</t>
  </si>
  <si>
    <t>Participarea în comisiile de admitere se punctează doar în cazul în care procesul presupune o examinare efectivă; nu se punctează în niciun fel la acest criteriu admiterile realizate doar pe bază de concurs de dosare;</t>
  </si>
  <si>
    <t>Tipul de activitate de evaluare</t>
  </si>
  <si>
    <t>Calitatea de titular sau asistent al titularului</t>
  </si>
  <si>
    <t>Lucrare coordonată (nume student, titlul lucrării, nivelul de studii finalizat prin această lucrare)</t>
  </si>
  <si>
    <t>Consiliul sau comisa (denumirea)</t>
  </si>
  <si>
    <t>ID12 - Calitatea de membru în diverse consilii și comisii care funcționează la nivelul ULBS/ local/ național</t>
  </si>
  <si>
    <r>
      <t>*Punctaje de referință:</t>
    </r>
    <r>
      <rPr>
        <sz val="10"/>
        <color rgb="FF000000"/>
        <rFont val="Arial Narrow"/>
        <family val="2"/>
        <charset val="238"/>
      </rPr>
      <t xml:space="preserve">
•   10 p./ lucrare de finalizare (modul psihopedagogic);
•        20 p./ lucrare de licență;
•        30 p./ lucrare de disertație + licență programe de minim 5 ani. 
</t>
    </r>
  </si>
  <si>
    <t xml:space="preserve">Calitatea de membru în mai multe consilii și comisii se punctează separat.
</t>
  </si>
  <si>
    <t>Informații complete despre eveniment (denumire, tip de eveniment științific, cultural, etc. Perioada de desfăsurare, nr de participanți, calitatea de coordonator/membru în comitetul de organizare, recenzor sau alta)</t>
  </si>
  <si>
    <t xml:space="preserve">ID15-Aplicații câștigătoare la competiții de proiecte didactice  (II)
</t>
  </si>
  <si>
    <r>
      <t>*Punctaje de referință:</t>
    </r>
    <r>
      <rPr>
        <sz val="10"/>
        <color rgb="FF000000"/>
        <rFont val="Arial Narrow"/>
        <family val="2"/>
        <charset val="238"/>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family val="2"/>
        <charset val="238"/>
      </rPr>
      <t xml:space="preserve"> al proiectului, se aplică un </t>
    </r>
    <r>
      <rPr>
        <b/>
        <sz val="10"/>
        <color rgb="FF000000"/>
        <rFont val="Arial Narrow"/>
        <family val="2"/>
      </rPr>
      <t>coeficient de multiplicare de 2.</t>
    </r>
    <r>
      <rPr>
        <sz val="10"/>
        <color rgb="FF000000"/>
        <rFont val="Arial Narrow"/>
        <family val="2"/>
        <charset val="238"/>
      </rPr>
      <t xml:space="preserve">
</t>
    </r>
  </si>
  <si>
    <t>Buget ULBS</t>
  </si>
  <si>
    <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</si>
  <si>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t>Tipul activității coordonate (consultații, tutorat, practică de specialitate)</t>
  </si>
  <si>
    <t xml:space="preserve">Se punctează activități de mobilitate de tip Erasmus+, SEE, CEEPUS ș.a. </t>
  </si>
  <si>
    <t>Informații complete despre mobilitatea efectuată (tip de mobilitate, instituția gazdă, localitatea, țara, perioada mobilității)</t>
  </si>
  <si>
    <t>Informații complete despre activitatea suport (tipul, denumirea, perioada desfășurării)</t>
  </si>
  <si>
    <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</si>
  <si>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t xml:space="preserve">La activitățile de </t>
    </r>
    <r>
      <rPr>
        <b/>
        <sz val="10"/>
        <color rgb="FF000000"/>
        <rFont val="Arial Narrow"/>
        <family val="2"/>
      </rPr>
      <t>promovare</t>
    </r>
    <r>
      <rPr>
        <sz val="10"/>
        <color rgb="FF000000"/>
        <rFont val="Arial Narrow"/>
        <family val="2"/>
        <charset val="238"/>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</si>
  <si>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t xml:space="preserve">La </t>
    </r>
    <r>
      <rPr>
        <b/>
        <sz val="10"/>
        <color rgb="FF000000"/>
        <rFont val="Arial Narrow"/>
        <family val="2"/>
      </rPr>
      <t>activități administrative</t>
    </r>
    <r>
      <rPr>
        <sz val="10"/>
        <color rgb="FF000000"/>
        <rFont val="Arial Narrow"/>
        <family val="2"/>
        <charset val="238"/>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</si>
  <si>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t xml:space="preserve">La </t>
    </r>
    <r>
      <rPr>
        <b/>
        <sz val="10"/>
        <color rgb="FF000000"/>
        <rFont val="Arial Narrow"/>
        <family val="2"/>
      </rPr>
      <t>Alte activități-suport,</t>
    </r>
    <r>
      <rPr>
        <sz val="10"/>
        <color rgb="FF000000"/>
        <rFont val="Arial Narrow"/>
        <family val="2"/>
        <charset val="238"/>
      </rPr>
      <t xml:space="preserve"> punctajele se acordă cu acordul Consiliului Departamentului.</t>
    </r>
  </si>
  <si>
    <r>
      <t>*Punctaje de referință:</t>
    </r>
    <r>
      <rPr>
        <sz val="10"/>
        <color rgb="FF000000"/>
        <rFont val="Arial Narrow"/>
        <family val="2"/>
        <charset val="238"/>
      </rPr>
      <t xml:space="preserve">
a) </t>
    </r>
    <r>
      <rPr>
        <b/>
        <sz val="10"/>
        <color rgb="FF000000"/>
        <rFont val="Arial Narrow"/>
        <family val="2"/>
      </rPr>
      <t>Formare:</t>
    </r>
    <r>
      <rPr>
        <sz val="10"/>
        <color rgb="FF000000"/>
        <rFont val="Arial Narrow"/>
        <family val="2"/>
        <charset val="238"/>
      </rPr>
      <t xml:space="preserve">
 •       participarea la workshopuri, seminare, programe de formare profesională: 8 p./zi
b) </t>
    </r>
    <r>
      <rPr>
        <b/>
        <sz val="10"/>
        <color rgb="FF000000"/>
        <rFont val="Arial Narrow"/>
        <family val="2"/>
      </rPr>
      <t>Promovare:</t>
    </r>
    <r>
      <rPr>
        <sz val="10"/>
        <color rgb="FF000000"/>
        <rFont val="Arial Narrow"/>
        <family val="2"/>
        <charset val="238"/>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family val="2"/>
        <charset val="238"/>
      </rPr>
      <t xml:space="preserve">
</t>
    </r>
    <r>
      <rPr>
        <sz val="10"/>
        <color rgb="FF000000"/>
        <rFont val="Arial Narrow"/>
        <family val="2"/>
        <charset val="238"/>
      </rPr>
      <t xml:space="preserve">c) </t>
    </r>
    <r>
      <rPr>
        <b/>
        <sz val="10"/>
        <color rgb="FF000000"/>
        <rFont val="Arial Narrow"/>
        <family val="2"/>
      </rPr>
      <t>Activități administrative:</t>
    </r>
    <r>
      <rPr>
        <sz val="10"/>
        <color rgb="FF000000"/>
        <rFont val="Arial Narrow"/>
        <family val="2"/>
        <charset val="238"/>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family val="2"/>
        <charset val="238"/>
      </rPr>
      <t xml:space="preserve">
•       max. 100 p. 
</t>
    </r>
  </si>
  <si>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</si>
  <si>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Numele conferinței</t>
  </si>
  <si>
    <t>ISBN (conference proceedings)</t>
  </si>
  <si>
    <t>Lucrare Citată (titlu)</t>
  </si>
  <si>
    <t>Link către LCI (lucrare care citează)</t>
  </si>
  <si>
    <t>LCI (lucrare care citează) 
(autori, titlu, revistă)</t>
  </si>
  <si>
    <t>Tipul documentui (articol, book review, etc.)</t>
  </si>
  <si>
    <t>Baza de date în care este indexată LCI (BDI, inclusiv ERIH) în reviste neindexate și în volume publicate la edituri din țară și din străinătate, în teze de doctorat indexate în Google Scholar</t>
  </si>
  <si>
    <t>LCA -lucrare citată- (titlu)</t>
  </si>
  <si>
    <t>LCI - lucrare care citează -(autori, titlu, revistă)</t>
  </si>
  <si>
    <t>IC13 -  Editor/Membru în comitetul editorial sau recenzor: Reviste indexate WoS, SCOPUS, BDI (inclusiv ERIH); reviste științifice neindexate ale ULBS; colecții de carte.</t>
  </si>
  <si>
    <t>Baza de date în care e idexată revista (WoS, Scopus, minim o BDI)</t>
  </si>
  <si>
    <t>IC16 - Evenimente artistice naționale și/sau de mai mică anvergură</t>
  </si>
  <si>
    <t>IC17 - Competiții sportive de nivel regional și local</t>
  </si>
  <si>
    <t>ID01 - Publicarea de materiale didactice la edituri internaționale de prestigiu din lista ULBS- (I)</t>
  </si>
  <si>
    <t>ID02 Aplicații câștigătoare la competiții de proiecte didactice (I)</t>
  </si>
  <si>
    <t xml:space="preserve">ID08-Activități de predare </t>
  </si>
  <si>
    <t>Locația</t>
  </si>
  <si>
    <t>Tipul revistei (zona rosie/Q1; zona galbena/Q2; AHCI&gt;5ani etc.)</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</si>
  <si>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</si>
  <si>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t xml:space="preserve">* </t>
    </r>
    <r>
      <rPr>
        <b/>
        <sz val="10"/>
        <color theme="1"/>
        <rFont val="Arial Narrow"/>
        <family val="2"/>
        <charset val="238"/>
      </rPr>
      <t xml:space="preserve">Punctaje de referință:                                                                                                                                                                                                                                                                                                          
</t>
    </r>
    <r>
      <rPr>
        <sz val="10"/>
        <color theme="1"/>
        <rFont val="Arial Narrow"/>
        <family val="2"/>
        <charset val="238"/>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family val="2"/>
        <charset val="238"/>
      </rPr>
      <t>, pentru toate publicațiile se aplică un coeficient de multiplicare de 2; coeficientul se aplică doar pentru lucrările din domeniul respectiv, nu și pentru publicațiile în alte domenii sau pentru cele cu caracter inter- sau multidisciplinar.</t>
    </r>
  </si>
  <si>
    <t>Editura 
(Lista ULBS)</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</si>
  <si>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</si>
  <si>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</si>
  <si>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Titlul volumului /
 Titlul revistei</t>
  </si>
  <si>
    <t>ISBN / ISSN</t>
  </si>
  <si>
    <t>Durata contractului 
(LL/AA - LL/AA )</t>
  </si>
  <si>
    <t>Titlul documentului publicat</t>
  </si>
  <si>
    <t>Baza de date în care este indexat documentul</t>
  </si>
  <si>
    <t>Frecvența publicației</t>
  </si>
  <si>
    <t>Calitatea în cadrul comitetului organizatoric (organizator principal sau membru)</t>
  </si>
  <si>
    <t xml:space="preserve">Număr de ore convenționale pentru activitățile din norma de bază </t>
  </si>
  <si>
    <t>ID14 -Organizarea de evenimente/activități destinate studenților</t>
  </si>
  <si>
    <t>Nume declarant</t>
  </si>
  <si>
    <t>Facultate:</t>
  </si>
  <si>
    <r>
      <t xml:space="preserve">Galben = OK
</t>
    </r>
    <r>
      <rPr>
        <sz val="11"/>
        <color indexed="10"/>
        <rFont val="Calibri"/>
        <family val="2"/>
      </rPr>
      <t>Rosu = ATENTIE</t>
    </r>
  </si>
  <si>
    <t>Nr. crt.</t>
  </si>
  <si>
    <t>Grad didactic/
de cercetare la 01.01.2022</t>
  </si>
  <si>
    <t>Punctaj de referință</t>
  </si>
  <si>
    <t xml:space="preserve">TOTAL </t>
  </si>
  <si>
    <t>Punctaj centralizator individual semnat</t>
  </si>
  <si>
    <t>Punctaj centralizator facultate</t>
  </si>
  <si>
    <t>Diferente TOTAL - Centralizator individual</t>
  </si>
  <si>
    <t>Diferente TOTAL - Centralizator facultate</t>
  </si>
  <si>
    <t>TOTAL din baza 
(I1 ...I20)</t>
  </si>
  <si>
    <t>Diferenta total-total baza</t>
  </si>
  <si>
    <t>Numar cadre didactice și de cercetare centralizator facultate:</t>
  </si>
  <si>
    <t>Numar cadre didactice și de cercetare verficate:</t>
  </si>
  <si>
    <t>Diferenta:</t>
  </si>
  <si>
    <t>CS III</t>
  </si>
  <si>
    <t>CS II</t>
  </si>
  <si>
    <t>CS I</t>
  </si>
  <si>
    <t>Lector/SL</t>
  </si>
  <si>
    <t>Conf</t>
  </si>
  <si>
    <t>Prof</t>
  </si>
  <si>
    <t>CD</t>
  </si>
  <si>
    <t>Asistent cercetare</t>
  </si>
  <si>
    <t>Asistent universitar</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</si>
  <si>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</si>
  <si>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ANTOFIE Maria Mihaela</t>
  </si>
  <si>
    <t>FSAA2</t>
  </si>
  <si>
    <t>Conferenţiar</t>
  </si>
  <si>
    <t>ANTONIE Iuliana</t>
  </si>
  <si>
    <t>Şef lucrări</t>
  </si>
  <si>
    <t>BARBU Ion</t>
  </si>
  <si>
    <t>BRATU Iulian Alexandru</t>
  </si>
  <si>
    <t>CĂPĂŢÂNĂ Ciprian</t>
  </si>
  <si>
    <t>CONSTANTINESCU Maria Adelina</t>
  </si>
  <si>
    <t>Asistent</t>
  </si>
  <si>
    <t>CREŢU Carmen Monica</t>
  </si>
  <si>
    <t>Conf.</t>
  </si>
  <si>
    <t>CRISTEA Ramona</t>
  </si>
  <si>
    <t>DANCIU Cristina Anca</t>
  </si>
  <si>
    <t>DRĂGHICI Olga</t>
  </si>
  <si>
    <t>DUMITRU Mariana Lenuţa</t>
  </si>
  <si>
    <t xml:space="preserve">GASPAR Eniko </t>
  </si>
  <si>
    <t>GEORGESCU Cecilia</t>
  </si>
  <si>
    <t>IAGĂRU Pompilica</t>
  </si>
  <si>
    <t>IAGĂRU Romulus</t>
  </si>
  <si>
    <t>Profesor</t>
  </si>
  <si>
    <t>IANCU Maria Lidia</t>
  </si>
  <si>
    <t>KETNEY Otto</t>
  </si>
  <si>
    <t>LENGYEL Ecaterina</t>
  </si>
  <si>
    <t>MIRONESCU Ion Dan</t>
  </si>
  <si>
    <t>MIRONESCU Monica</t>
  </si>
  <si>
    <t>MOISE George</t>
  </si>
  <si>
    <t>MOISE Maria Cristina</t>
  </si>
  <si>
    <t>OANCEA Simona Rodica</t>
  </si>
  <si>
    <t>Prof.</t>
  </si>
  <si>
    <t>OGNEAN Claudia Felicia</t>
  </si>
  <si>
    <t>OGNEAN Mihai</t>
  </si>
  <si>
    <t>PĂCALĂ Mariana Liliana</t>
  </si>
  <si>
    <t xml:space="preserve">PĂŞCĂNUŢ Ioan </t>
  </si>
  <si>
    <t>POP Mihai Radu</t>
  </si>
  <si>
    <t>POPA Miruna Florentina</t>
  </si>
  <si>
    <t>ŞANDRU Daniela Maria</t>
  </si>
  <si>
    <t>SAVA Camelia</t>
  </si>
  <si>
    <t>ŞIPOŞ Anca Sorina</t>
  </si>
  <si>
    <t>SPÂNU Simona Mariana</t>
  </si>
  <si>
    <t>STANCIU Mirela Aurora</t>
  </si>
  <si>
    <t>TIŢA Mihaela Adriana</t>
  </si>
  <si>
    <t>TIŢA Ovidiu</t>
  </si>
  <si>
    <t>TULBURE Anca</t>
  </si>
  <si>
    <t>TURTUREANU Adrian</t>
  </si>
  <si>
    <t>VĂDUVA Mihai</t>
  </si>
  <si>
    <t>VECERDEA (PAVEL) Petronela Bianca</t>
  </si>
  <si>
    <t>SAIAPM</t>
  </si>
  <si>
    <t>Personal didactic: 1600</t>
  </si>
  <si>
    <t>Influence of Convective and Vacuum-Type Drying on Quality, Microstructural, Antioxidant and Thermal Properties of Pretreated Boletus edulis Mushrooms</t>
  </si>
  <si>
    <t xml:space="preserve">Popa, M ; Tausan, I ; Draghici, O ; Soare, A  [Institut ICSI] ; Oancea, S </t>
  </si>
  <si>
    <t>MOLECULES</t>
  </si>
  <si>
    <t>1420-3049</t>
  </si>
  <si>
    <t>https://www.ncbi.nlm.nih.gov/pmc/articles/PMC9268665/</t>
  </si>
  <si>
    <t>https://www.mdpi.com/1420-3049/27/13/4063/htm</t>
  </si>
  <si>
    <t>10.3390/molecules27134063</t>
  </si>
  <si>
    <t>WOS:000824080300001</t>
  </si>
  <si>
    <t>4063</t>
  </si>
  <si>
    <t>Q2</t>
  </si>
  <si>
    <t>Impact of Magnetite Nanoparticles Coated with Aspartic Acid on the Growth, Antioxidant Enzymes Activity and Chlorophyll Content of Maize</t>
  </si>
  <si>
    <t xml:space="preserve">Racuciu, M ; Tecucianu, A (Daciaplant); Oancea, S </t>
  </si>
  <si>
    <t>ANTIOXIDANTS</t>
  </si>
  <si>
    <t>2076-3921</t>
  </si>
  <si>
    <t>https://www.ncbi.nlm.nih.gov/pmc/articles/PMC9229469/</t>
  </si>
  <si>
    <t>https://www.mdpi.com/2076-3921/11/6/1193</t>
  </si>
  <si>
    <t>10.3390/antiox11061193</t>
  </si>
  <si>
    <t>WOS:000816251300001</t>
  </si>
  <si>
    <t>1193</t>
  </si>
  <si>
    <t>Q1</t>
  </si>
  <si>
    <t>Low-Molecular-Weight Synthetic Antioxidants: Classification, Pharmacological Profile, Effectiveness and Trends</t>
  </si>
  <si>
    <t>Stoia M, Oancea S</t>
  </si>
  <si>
    <t>https://www.ncbi.nlm.nih.gov/pmc/articles/PMC9031493/</t>
  </si>
  <si>
    <t>https://www.mdpi.com/2076-3921/11/4/638</t>
  </si>
  <si>
    <t>10.3390/antiox11040638</t>
  </si>
  <si>
    <t>WOS:000787419800001</t>
  </si>
  <si>
    <t>638</t>
  </si>
  <si>
    <t>Aspartic Acid Stabilized Iron Oxide Nanoparticles for Biomedical Applications</t>
  </si>
  <si>
    <t xml:space="preserve">Racuciu, M ; Barbu-Tudoran, L  ; Oancea, S  ; Draghici, O  ; Morosanu, C  ; Grigoras, M  ; Brinza, F  ; Creanga, DE </t>
  </si>
  <si>
    <t>NANOMATERIALS</t>
  </si>
  <si>
    <t>2079-4991</t>
  </si>
  <si>
    <t>https://www.ncbi.nlm.nih.gov/pmc/articles/PMC9000734/</t>
  </si>
  <si>
    <t>https://www.mdpi.com/2079-4991/12/7/1151</t>
  </si>
  <si>
    <t>10.3390/nano12071151</t>
  </si>
  <si>
    <t>WOS:000781836600001</t>
  </si>
  <si>
    <t>1151</t>
  </si>
  <si>
    <t>THE INFLUENCE OF MICROWAVE EXPOSURE OF BOLETUS MUSHROOM-SOLVENT MIXTURES ON THE EXTRACTABILITY OF PHENOLICS AND ANTIOXIDANT ACTIVITY</t>
  </si>
  <si>
    <t xml:space="preserve">Popa, MF  ; Cocirlea, MD  ; Miclaus, S  ; Oancea, S </t>
  </si>
  <si>
    <t>SCIENTIFIC STUDY AND RESEARCH-CHEMISTRY AND CHEMICAL ENGINEERING BIOTECHNOLOGY FOOD INDUSTRY</t>
  </si>
  <si>
    <t>1582-540X</t>
  </si>
  <si>
    <t>https://pubs.ub.ro/?pg=revues&amp;rev=cscc6&amp;num=202203&amp;vol=3&amp;aid=5474</t>
  </si>
  <si>
    <t>CSCC6202203V03S01A0005 [0005474]</t>
  </si>
  <si>
    <t>WOS:000869997700006</t>
  </si>
  <si>
    <t>243-254</t>
  </si>
  <si>
    <t>Q4</t>
  </si>
  <si>
    <t>RADIOCHEMICAL ANALYSIS BY GROSS ALPHA/BETA, 137Cs AND 90Sr ACTIVITIES OF MILK SAMPLES FROM SIBIU AND ALBA COUNTY, ROMANIA</t>
  </si>
  <si>
    <t>Tăban, Cecilia; Tăuşan, Ioan; Oancea, Simona</t>
  </si>
  <si>
    <t>Conference Proceedings   International Multidisciplinary Scientific GeoConference Surveying Geology and Mining Ecology Management, SGEM</t>
  </si>
  <si>
    <t>1314-2704</t>
  </si>
  <si>
    <t>https://www.scopus.com/record/display.uri?eid=2-s2.0-85150913250&amp;origin=resultslist&amp;sort=plf-f&amp;src=s&amp;sid=6ffbb7efac185e709a6bf38de05fa5a6&amp;sot=b&amp;sdt=b&amp;s=DOI%2810.5593%2Fsgem2022%2F5.1%2Fs20.043%29&amp;sl=33&amp;sessionSearchId=6ffbb7efac185e709a6bf38de05fa5a6</t>
  </si>
  <si>
    <t>https://epslibrary.at/sgem_jresearch_publication_view.php?page=view&amp;editid1=8707</t>
  </si>
  <si>
    <t>10.5593/sgem2022/5.1/s20.043</t>
  </si>
  <si>
    <t>1-8</t>
  </si>
  <si>
    <t>Conferință indexată SCOPUS</t>
  </si>
  <si>
    <t>22nd International Multidisciplinary Scientific Geoconference: Ecology, Economics, Education and Legislation, SGEM 2022</t>
  </si>
  <si>
    <t>Albena, Bulgaria, 4 July 2022</t>
  </si>
  <si>
    <t>Oancea Simona</t>
  </si>
  <si>
    <t xml:space="preserve">Stoia M, Oancea S. </t>
  </si>
  <si>
    <t>Low-Molecular-Weight Synthetic Antioxidants: Classification,
Pharmacological Profile, Effectiveness and Trends. Antioxidants (Basel). 2022;11(4):638.
doi:10.3390/antiox11040638.</t>
  </si>
  <si>
    <t xml:space="preserve">Tolouian, Ramin, Tolouian, Audrey, Dastan, Farzaneh, Farhangi, Vida, Peymani, Payam, Saeifar, Sanam, Montes, Oscar Felipe Borja, Mohmoodnia, Leila Khosravifarsani, Mohammadreza, Sadighpour, Tella, Antioxidants and cisplatin nephrotoxicity; an updated review on current knowledge, J Nephropharmacol 2023/1/1;12(1):e10556-e10556,10.34172/npj.2022.10556 [doi] </t>
  </si>
  <si>
    <t>https://www.jnephropharmacology.com/Article/npj-10556</t>
  </si>
  <si>
    <t>SCOPUS</t>
  </si>
  <si>
    <t>Barry Halliwell, Richard M.Y. Tang, and Irwin K. Cheah, Annual Review of Food Science and Technology, Volume 14 is March 2023.</t>
  </si>
  <si>
    <t>https://www.annualreviews.org/doi/abs/10.1146/annurev-food-060822-122236</t>
  </si>
  <si>
    <t>ISI</t>
  </si>
  <si>
    <t>Mi Zhang, Liuping Fan, Yuanfa Liu, Jinwei Li, Food–grade interface design based on antioxidants to enhance the performance, functionality and application of oil–in–water emulsions: Monomeric, binary and ternary systems, Food Hydrocolloids, Volume 137, 2023, 108423, https://doi.org/10.1016/j.foodhyd.2022.108423.</t>
  </si>
  <si>
    <t>https://www.sciencedirect.com/science/article/abs/pii/S0268005X22009432</t>
  </si>
  <si>
    <t>Astrid C. R. Larin,Michael C. Pfrunder, Kathleen M. Mullen, Sandra Wiedbrauk, Nathan R. Boase and  Kathryn E. Fairfull-Smith, Synergistic or antagonistic antioxidant combinations – a case study exploring flavonoid-nitroxide hybrids, Org. Biomol. Chem., 2023,</t>
  </si>
  <si>
    <t>https://pubs.rsc.org/en/content/articlelanding/2023/ob/d2ob02101c</t>
  </si>
  <si>
    <t>Abedi, N.; Sajadi-Javan, Z.S.; Kouhi, M.; Ansari, L.; Khademi, A.; Ramakrishna, S. Antioxidant Materials in Oral and Maxillofacial Tissue Regeneration: A Narrative Review of the Literature. Antioxidants 2023, 12, 594. https://doi.org/10.3390/antiox12030594</t>
  </si>
  <si>
    <t>https://www.mdpi.com/2076-3921/12/3/594</t>
  </si>
  <si>
    <t>NM Sari, F Aryani, W Wartomo, MF Hernandi, E Rositah, Phytochemical and Antioxidant Activity of Blumea balsamifera and Cordyline fruticosa Based on Ethnopharmacology Knowledge of Muara Tae Tribe, East Kalimantan, Biology, Medicine &amp; Natural Product Chemistry vol. 12, nr. 1, 2023</t>
  </si>
  <si>
    <t>https://sciencebiology.org/</t>
  </si>
  <si>
    <t>Bošković, J.; Dobričić, V.; Mihajlović, M.; Kotur-Stevuljević, J.; Čudina, O. Synthesis, Evaluation of Enzyme Inhibition and Redox Properties of Potential Dual COX-2 and 5-LOX Inhibitors. Pharmaceuticals 2023, 16, 549. https://doi.org/10.3390/ph16040549</t>
  </si>
  <si>
    <t>https://www.mdpi.com/1424-8247/16/4/549</t>
  </si>
  <si>
    <t xml:space="preserve">Graur V, Mardari A, Bourosh P, Kravtsov V, Usataia I, Ulchina I, Garbuz O, Gulea A. Novel Antioxidants Based on Selected 3d Metal Coordination Compounds with 2-Hydroxybenzaldehyde 4,S-Diallylisothiosemicarbazone. Acta Chim Slov. 2023 Mar 20;70(1):122-130. doi: 10.17344/acsi.2022.7885. </t>
  </si>
  <si>
    <t>https://pubmed.ncbi.nlm.nih.gov/37005631/</t>
  </si>
  <si>
    <t>Barry Halliwell, Richard M.Y. Tang, Irwin K. Cheah, Diet-Derived Antioxidants: The Special Case of Ergothioneine, Annual Review of Food Science and Technology 2023 14:1, 323-345</t>
  </si>
  <si>
    <t>Shiye Zhu, Jianhua Zeng, Chen Pan, Youzheng Chai, Ma Bai, Jiaxing Li, Anwei Chen, Reverse microemulsions as nano-carriers of tea polyphenols retard oxidation of Eucommia ulmoides oliver seed oil, Colloids and Surfaces A: Physicochemical and Engineering Aspects,
2023, 131687, https://doi.org/10.1016/j.colsurfa.2023.131687.</t>
  </si>
  <si>
    <t>https://www.sciencedirect.com/science/article/abs/pii/S0927775723007719</t>
  </si>
  <si>
    <t>Oktiansyah, R., Elfita, E., Widjajanti, H., Setiawan, A., Mardiyanto, M., &amp; Nasution, S. S. (2023). Antioxidant and Antibacterial Activity of Endophytic Fungi Isolated from The Leaves of Sungkai (Peronema canescens): http://www.doi.org/10.26538/tjnpr/v7i3.20. Tropical Journal of Natural Product Research (TJNPR), 7(3), 2596–2604. Retrieved from https://tjnpr.org/index.php/home/article/view/1795</t>
  </si>
  <si>
    <t>https://tjnpr.org/index.php/home/article/view/1795</t>
  </si>
  <si>
    <t>Oancea S, Cotinghiu A, Oprean L</t>
  </si>
  <si>
    <t>Studies investigating the change in total anthocyanins in black currant with postharvest cold storage. Annals Romanian Soc Cell Biol 16:359–363, 2011</t>
  </si>
  <si>
    <t>Paunović, S.M., Mašković, P., Tomić, J. et al. Variation in Phytochemical Composition of Black Currant Berries in Response to Climatic Factors. Erwerbs-Obstbau (2023). https://doi.org/10.1007/s10341-022-00808-1</t>
  </si>
  <si>
    <t>https://link.springer.com/article/10.1007/s10341-022-00808-1</t>
  </si>
  <si>
    <t>S. Oancea</t>
  </si>
  <si>
    <t>A Review of the Current Knowledge of Thermal Stability of Anthocyanins and Approaches to Their Stabilization to Heat, Antioxidants 10(9), 1337 (2021). https://doi.org/10.3390/antiox10091337</t>
  </si>
  <si>
    <t>Leonardo M. de Souza Mesquita, Filipe H.B. Sosa, Letícia S. Contieri, Priscilla R. Marques, Juliane Viganó, João A.P. Coutinho, Ana C.R.V. Dias, Sónia P.M. Ventura, Maurício A. Rostagno, Combining eutectic solvents and food-grade silica to recover and stabilize anthocyanins from grape pomace,
Food Chemistry, 406, 2023, 135093, https://doi.org/10.1016/j.foodchem.2022.135093.</t>
  </si>
  <si>
    <t>https://www.sciencedirect.com/science/article/abs/pii/S0308814622030552</t>
  </si>
  <si>
    <t>Chenchen Li, Jian Sun, Dawei Yun, Zeyu Wang, Chao Tang, Jun Liu, A new method to prepare color-changeable smart packaging films based on the cooked purple sweet potato, Food Hydrocolloids, Volume 137, 2023, 108397, 
https://doi.org/10.1016/j.foodhyd.2022.108397.</t>
  </si>
  <si>
    <t>https://www.sciencedirect.com/science/article/abs/pii/S0268005X22009171</t>
  </si>
  <si>
    <t>Oscar Jiménez-González, Aurelio López-Malo, Julio Emmanuel González-Pérez, Nelly Ramírez-Corona, José Ángel Guerrero-Beltrán, Thermal and pH stability of Justicia spicigera (Mexican honeysuckle) pigments: Application of mathematical probabilistic models to predict pigments stability, Food Chemistry: Molecular Sciences, Volume 6, 2023, 100158, https://doi.org/10.1016/j.fochms.2022.100158.</t>
  </si>
  <si>
    <t>https://www.sciencedirect.com/science/article/pii/S2666566222000867</t>
  </si>
  <si>
    <t>Thiécla Katiane Osvaldt Rosales, Lucas de Freitas Pedrosa, Karen Rebouças Nascimento, Alexandre Minami Fioroto, Taíse Toniazzo, Carmen Cecília Tadini, Eduardo Purgatto, Neuza Mariko Aymoto Hassimotto, João Paulo Fabi, Nano-encapsulated anthocyanins: A new technological approach to increase physical-chemical stability and bioaccessibility, Food Hydrocolloids, 2023, 108516, https://doi.org/10.1016/j.foodhyd.2023.108516.</t>
  </si>
  <si>
    <t>https://www.sciencedirect.com/science/article/abs/pii/S0268005X23000620</t>
  </si>
  <si>
    <t>Alan Giovanini de Oliveira Sartori, Ana Sofia Martelli Chaib Saliba, Bruna Sousa Bitencourt, Jaqueline Souza Guedes, Larissa Catelli Rocha Torres, Severino Matias de Alencar, Pedro Esteves Duarte Augusto,
Anthocyanin bioaccessibility and anti-inflammatory activity of a grape-based 3D printed food for dysphagia,
Innovative Food Science &amp; Emerging Technologies, Volume 84, 2023, 103289, 
https://doi.org/10.1016/j.ifset.2023.103289.</t>
  </si>
  <si>
    <t>https://www.sciencedirect.com/science/article/abs/pii/S1466856423000231</t>
  </si>
  <si>
    <t>Yanglin Wu, Chunwei Li, A double-layer smart film based on gellan gum/modified anthocyanin and sodium carboxymethyl cellulose/starch/Nisin for application in chicken breast, International Journal of Biological Macromolecules, 2023, 123464, https://doi.org/10.1016/j.ijbiomac.2023.123464.</t>
  </si>
  <si>
    <t>https://www.sciencedirect.com/science/article/abs/pii/S0141813023003562</t>
  </si>
  <si>
    <t>hiécla Katiane Osvaldt Rosales, Lucas de Freitas Pedrosa, Karen Rebouças Nascimento, Alexandre Minami Fioroto, Taíse Toniazzo, Carmen Cecília Tadini, Eduardo Purgatto, Neuza Mariko Aymoto Hassimotto, João Paulo Fabi, Nanoencapsulated anthocyanins: A new technological approach to increase physical-chemical stability and bioaccessibility, Food Hydrocolloids, Volume 139,
2023, 108516, https://doi.org/10.1016/j.foodhyd.2023.108516.</t>
  </si>
  <si>
    <t>https://www.sciencedirect.com/science/article/abs/pii/S0268005X23000620?via%3Dihub</t>
  </si>
  <si>
    <t>Su, L.; Qi, M.; Meng, D.; Yang, Q.; Wang, Y.; Ren, F.; Yang, L.; Chen, Y.; Liu, L.; Tang, M.; Song, Y.; Gong, L. Transcriptome Analysis Reveals the Central Role of the Transcription Factor MYB in Regulating Anthocyanin Accumulation in Economic Grape Species (Vitis vinifera). Forests 2023, 14, 416. https://doi.org/10.3390/f14020416</t>
  </si>
  <si>
    <t>https://www.mdpi.com/1999-4907/14/2/416</t>
  </si>
  <si>
    <t>Chen Tan, Yan Sun, Xueqing Yao, Yuqian Zhu, Seid Mahdi Jafari, Baoguo Sun, Jing Wang, Stabilization of anthocyanins by simultaneous encapsulation-copigmentaation via protein-polysaccharide polyelectrolyte complexes, Food Chemistry, 2023, 135732, https://doi.org/10.1016/j.foodchem.2023.135732.</t>
  </si>
  <si>
    <t>https://www.sciencedirect.com/science/article/abs/pii/S0308814623003497</t>
  </si>
  <si>
    <t>Leonardo M. de Souza Mesquita, Letícia S. Contieri,  Filipe H. B. Sosa,  Rodrigo S. Pizani, Jaisa Chaves,  Juliane Viganó,  Sónia P. M. Ventura and  Maurício A. Rostagno, Combining eutectic solvents and pressurized liquid extraction coupled in-line with solid-phase extraction to recover, purify and stabilize anthocyanins from Brazilian berry waste, Green Chem., 2023</t>
  </si>
  <si>
    <t>https://pubs.rsc.org/en/Content/ArticleLanding/2023/GC/D2GC04347E</t>
  </si>
  <si>
    <t>Yañez Apam, J., Herrera-González, A., Domínguez Uscanga, A. et al. Effect of the Enzymatic Treatment of Phenolic-Rich Pigments from Purple Corn (Zea mays L.): Evaluation of Thermal Stability and Alpha-Glucosidase Inhibition. Food Bioprocess Technol (2023). https://doi.org/10.1007/s11947-023-03021-4</t>
  </si>
  <si>
    <t>https://link.springer.com/article/10.1007/s11947-023-03021-4#citeas</t>
  </si>
  <si>
    <t>Gayan Chandrajith Vidana Gamage, Wee Sim Choo, Thermal and pH stability of natural anthocyanin colourant preparations from black goji berry, Food Chemistry Advances, 2023, 100236, https://doi.org/10.1016/j.focha.2023.100236.</t>
  </si>
  <si>
    <t>https://www.sciencedirect.com/science/article/pii/S2772753X23000564</t>
  </si>
  <si>
    <t>Nagy, A.M.; Oros, P.; Cătană, C.; Antofie, M.M.; Sand, C.S. In Vitro Cultivation of Purple-Fleshed Potato Varieties: Insights into Their Growth and Development. Horticulturae 2023, 9, 425. https://doi.org/10.3390/horticulturae9040425</t>
  </si>
  <si>
    <t>https://www.mdpi.com/2311-7524/9/4/425</t>
  </si>
  <si>
    <t>Anna Plaskova, Jiri Mlcek, New insights of the application of water or ethanol-water plant extract rich in active compounds in food, Front. Nutr., 28 March 2023</t>
  </si>
  <si>
    <t>https://www.frontiersin.org/articles/10.3389/fnut.2023.1118761/full</t>
  </si>
  <si>
    <t>Kjersti Aaby, Mathias Rudolf Amundsen, The stability of phenolic compounds and the colour of lingonberry juice with the
addition of different sweeteners during thermal treatment and storage, HELIYON, 2023</t>
  </si>
  <si>
    <t>https://www.cell.com/heliyon/fulltext/S2405-8440(23)03166-3?_returnURL=https%3A%2F%2Flinkinghub.elsevier.com%2Fretrieve%2Fpii%2FS2405844023031663%3Fshowall%3Dtrue</t>
  </si>
  <si>
    <t>Thuy, N.M.; Tien, V.Q.; Van Tai, N.; Minh, V.Q. Effect of Foaming Conditions on Foam Properties and Drying Behavior of Powder from Magenta (Peristropheroxburghiana) Leaves Extracts. Horticulturae 2022, 8, 546. https://doi.org/10.3390/horticulturae8060546</t>
  </si>
  <si>
    <t>https://www.mdpi.com/2311-7524/8/6/546</t>
  </si>
  <si>
    <t>Fengfeng Xu, Yamei Yan, Xiaoqian Huang, Dawei Yun, Chao Tang, Jun Liu, Modulating the functionality of black wolfberry anthocyanins-based freshness indicators by adjusting the pH value of film-forming solution, Food Bioscience, Volume 53, 2023, 102764, https://doi.org/10.1016/j.fbio.2023.102764.</t>
  </si>
  <si>
    <t>https://www.sciencedirect.com/science/article/abs/pii/S2212429223004157</t>
  </si>
  <si>
    <t>Oancea, S.; Radu, M.; Olosutean, H.</t>
  </si>
  <si>
    <t>Development of ultrasonic extracts with strong antioxidant properties from red onion wastes. Rom. Biotechnol Lett. 2020, 25, 1320–1327.</t>
  </si>
  <si>
    <t>Diaconeasa, Z.; Iuhas, C.I.; Ayvaz, H.; Mortas, M.; Farcaş, A.; Mihai, M.; Danciu, C.; Stanilă, A. Anthocyanins from Agro-Industrial Food Waste: Geographical Approach and Methods of Recovery—A Review. Plants 2023, 12, 74. https://doi.org/10.3390/plants12010074</t>
  </si>
  <si>
    <t>https://www.mdpi.com/2223-7747/12/1/74</t>
  </si>
  <si>
    <t xml:space="preserve">Miricioiu, M.G.; Zaharioiu, A.; Oancea, S.; Bucura, F.; Raboaca, M.S.; Filote, C.; Ionete, R.E.; Niculescu, V.C.; Constantinescu, M. </t>
  </si>
  <si>
    <t xml:space="preserve">Sewage sludge derived materials for CO2 adsorption. Appl. Sci. 2021, 11, 7139. </t>
  </si>
  <si>
    <t>Kim, T.-H.; Song, D.; Lee, J.-S.; Yun, Y.-M. Enhanced Methane Production from Pretreatment of Waste Activated Sludge by Economically Feasible Biocatalysts. Energies 2023, 16, 552. https://doi.org/10.3390/en16010552</t>
  </si>
  <si>
    <t>https://www.mdpi.com/1996-1073/16/1/552</t>
  </si>
  <si>
    <t>Guo, S.; Xiao, W.; Liu, Z.; Zhao, D.; Chen, K.; Zhao, C.; Li, X.; Li, G. Fuel Characteristics and Removal of AAEMs in Hydrochars Derived from Sewage Sludge and Corn Straw. Molecules 2023, 28, 781. https://doi.org/10.3390/molecules28020781</t>
  </si>
  <si>
    <t>https://www.mdpi.com/1420-3049/28/2/781</t>
  </si>
  <si>
    <t>Xiang, L.; Li, H.; Wang, Y.; Qu, L.; Xiao, D. Energy Utilization Assessment of Municipal Sewage Sludge Based on SWOT-FAHP Analysis. Water 2023, 15, 260. https://doi.org/10.3390/w15020260</t>
  </si>
  <si>
    <t>https://www.mdpi.com/2073-4441/15/2/260</t>
  </si>
  <si>
    <t>Feitosa, M.C.A.; Ferreira, S.R.M.; Delgado, J.M.P.Q.; Silva, F.A.N.; Oliveira, J.T.R.; Oliveira, P.E.S.; Azevedo, A.C. Sewage Sludge Valorization for Collapsible Soil Improvement. Buildings 2023, 13, 338. https://doi.org/10.3390/buildings13020338</t>
  </si>
  <si>
    <t>https://www.mdpi.com/2075-5309/13/2/338</t>
  </si>
  <si>
    <t>Li, D.; Wang, Z.; Yang, Y.; Liu, H.; Fang, S.; Liu, S. Research Status and Development Trend of Wastewater Treatment Technology and Its Low Carbonization. Appl. Sci. 2023, 13, 1400. https://doi.org/10.3390/app13031400</t>
  </si>
  <si>
    <t>https://www.mdpi.com/2076-3417/13/3/1400</t>
  </si>
  <si>
    <t>Kulikowska, D.; Bernat, K. Composting of Municipal Sewage Sludge and Lignocellulosic Waste: Nitrogen Transformations and Humic Substances Molecular Weight. Energies 2023, 16, 376. https://doi.org/10.3390/en16010376</t>
  </si>
  <si>
    <t>https://www.mdpi.com/1996-1073/16/1/376</t>
  </si>
  <si>
    <t>Pan, M.; Zhang, H.; Luo, L.-W.; Yau, P.-C. Exploring the Potential of Co-Application of Sewage Sludge, Chinese Medicinal Herbal Residues and Biochar in Minimizing Human Exposure to Antibiotics Contamination in Edible Crops. Sustainability 2023, 15, 2980. https://doi.org/10.3390/su15042980</t>
  </si>
  <si>
    <t>https://www.mdpi.com/2071-1050/15/4/2980</t>
  </si>
  <si>
    <t>Xu, W.; Liu, Z. Evaluation on the Current Situation of Integrated Treatment of Rural Sewage in China: A Case Study of Anhui Province. Water 2023, 15, 415. https://doi.org/10.3390/w15030415</t>
  </si>
  <si>
    <t>https://www.mdpi.com/2073-4441/15/3/415</t>
  </si>
  <si>
    <t>Zaharioiu, A.; Bucura, F.; Ionete, E.I.; Ionete, R.E.; Ebrasu, D.; Sandru, C.; Marin, F.; Oancea, S.; Niculescu, V.C.; Miricioiu, M.G.; Constantinescu, M.</t>
  </si>
  <si>
    <t>Thermochemical Decomposition of Sewage Sludge—An Eco-Friendly Solution for a Sustainable Energy Future by Using Wastes. Rev. Chim. 2020, 71, 171–181.</t>
  </si>
  <si>
    <t>Oancea, S., Grosu, C., Ketney, O., and Stoia, M.</t>
  </si>
  <si>
    <t xml:space="preserve">Conventional and ultrasound-assisted extraction of anthocyanins from blackberry and sweet cherry cultivars. Acta Chim. Slov. 60(2), 383–389, 2013.
</t>
  </si>
  <si>
    <t>Rymbai, H., Devi, H.L., Mandal, D., Deshmukh, N.A., Talang, H.D. and Hazarika, S. (2022). Vegetative propagation, biochemical and antioxidants characteristics of Antidesma bunius L. Spreng in eastern Himalayas, India. Fruits 77(5), 1-7.
DOI: 10.17660/th2022/022
https://doi.org/10.17660/th2022/022</t>
  </si>
  <si>
    <t>https://www.pubhort.org/fruits/77/5/22/index.htm</t>
  </si>
  <si>
    <t>Renita, A.A.; Gajaria, T.K.; Sathish, S.; Kumar, J.A.; Lakshmi, D.S.; Kujawa, J.; Kujawski, W. Progress and Prospective of the Industrial Development and Applications of Eco-Friendly Colorants: An Insight into Environmental Impact and Sustainability Issues. Foods 2023, 12, 1521. https://doi.org/10.3390/foods12071521</t>
  </si>
  <si>
    <t>https://www.mdpi.com/2304-8158/12/7/1521</t>
  </si>
  <si>
    <t>Răcuciu, M.; Barbu-Tudoran, L.; Oancea, S.; Drăghici, O.; Morosanu, C.; Grigoras, M.; Brînză, F.; Creangă, D.E.</t>
  </si>
  <si>
    <t>Aspartic Acid Stabilized Iron Oxide Nanoparticles for Biomedical Applications. Nanomaterials 2022, 12, 1151.</t>
  </si>
  <si>
    <t>Vangijzegem, T.; Lecomte, V.; Ternad, I.; Van Leuven, L.; Muller, R.N.; Stanicki, D.; Laurent, S. Superparamagnetic Iron Oxide Nanoparticles (SPION): From Fundamentals to State-of-the-Art Innovative Applications for Cancer Therapy. Pharmaceutics 2023, 15, 236. https://doi.org/10.3390/pharmaceutics15010236</t>
  </si>
  <si>
    <t>https://www.mdpi.com/1999-4923/15/1/236</t>
  </si>
  <si>
    <t>Góral, D.; Marczuk, A.; Góral-Kowalczyk, M.; Koval, I.; Andrejko, D. Application of Iron Nanoparticle-Based Materials in the Food Industry. Materials 2023, 16, 780. https://doi.org/10.3390/ma16020780</t>
  </si>
  <si>
    <t>https://www.mdpi.com/1996-1944/16/2/780</t>
  </si>
  <si>
    <t>Sami G. Almalki, Youssef O. Al-Ghamdi, Faisal K. Algethami, Walid M. Daoush, Bahauddeen M Alrfaei, Maisa Alanazi, Yaser E. Alqurashi, Mashael A. Alghamdi, Mahjoub Jabli, Copper oxide and ferrous oxide nanoparticles stabilized in Arabic gum biopolymer: Synthesis, characterization, and study of their reduction in viability for Lung Cancer Cell Lines (A549) and Human Embryonic Kidney (HEK293T), Inorganic Chemistry Communications, 2023, 110582, https://doi.org/10.1016/j.inoche.2023.110582.</t>
  </si>
  <si>
    <t>https://www.sciencedirect.com/science/article/abs/pii/S1387700323001946</t>
  </si>
  <si>
    <t>Diksha, Kaur, M., Yempally, V. et al. Sustainable magnetically recoverable Iridium-coated Fe3O4 nanoparticles for enhanced catalytic reduction of organic pollutants in water. Environ Sci Pollut Res (2023). https://doi.org/10.1007/s11356-023-26267-z</t>
  </si>
  <si>
    <t>https://link.springer.com/article/10.1007/s11356-023-26267-z#citeas</t>
  </si>
  <si>
    <t>Răcuciu, M.; Tecucianu, A.; Oancea, S.</t>
  </si>
  <si>
    <t>Impact of magnetite nanoparticles coated with aspartic acid on the growth, antioxidant enzymes activity and chlorophyll content of maize. Antioxidants 2022, 11, 1193.</t>
  </si>
  <si>
    <t>Mikelashvili, V.; Kekutia, S.; Markhulia, J.; Saneblidze, L.; Maisuradze, N.; Kriechbaum, M.; Almásy, L. Synthesis and Characterization of Citric Acid-Modified Iron Oxide Nanoparticles Prepared with Electrohydraulic Discharge Treatment. Materials 2023, 16, 746. https://doi.org/10.3390/ma16020746</t>
  </si>
  <si>
    <t>https://www.mdpi.com/1996-1944/16/2/746</t>
  </si>
  <si>
    <t>Zhou, R.; Niu, L.; Yin, J.; Jiang, F.; Wang, Y.; Zhao, T.; Wu, Z.; Zhu, W. Differences in Physiological Responses of Two Tomato Genotypes to Combined Waterlogging and Cadmium Stresses. Antioxidants 2023, 12, 1205. https://doi.org/10.3390/antiox12061205</t>
  </si>
  <si>
    <t>https://www.mdpi.com/2076-3921/12/6/1205</t>
  </si>
  <si>
    <t>M. Stoia, S. Oancea</t>
  </si>
  <si>
    <t>Selected Evidence-Based Health Benefits of Topically Applied Sunflower Oil, App. Sci. Report.
10 (1), 2015: 45-49. DOI: 10.15192/PSCP.ASR.2015.10.1.4549</t>
  </si>
  <si>
    <t>Bharti, D.; Banerjee, I.; Makowska, A.; Jarzębski, M.; Kowalczewski, P.Ł.; Pal, K. Evaluation of the Effect of Stearyl Alcohol and Span-60 Tuned Sunflower Wax/Sunflower Oil Oleogel on Butter Replacement in Whole Wheat Cake. Appl. Sci. 2023, 13, 1063. https://doi.org/10.3390/app13021063</t>
  </si>
  <si>
    <t>https://www.mdpi.com/2076-3417/13/2/1063</t>
  </si>
  <si>
    <t xml:space="preserve">Oancea, S.; Perju, M.; Olosutean, H. </t>
  </si>
  <si>
    <t>Influence of Enzyme-Aided Extraction and Ultrasonication on the Phenolics Content and Antioxidant Activity of Paeonia officinalis L. Petals. J. Serb. Chem. Soc. 2020, 85, 845–856.</t>
  </si>
  <si>
    <t>Čutović, N.; Marković, T.; Kostić, M.; Gašić, U.; Prijić, Ž.; Ren, X.; Lukić, M.; Bugarski, B. Chemical Profile and Skin-Beneficial Activities of the Petal Extracts of Paeonia tenuifolia L. from Serbia. Pharmaceuticals 2022, 15, 1537. https://doi.org/10.3390/ph15121537</t>
  </si>
  <si>
    <t>https://www.mdpi.com/1424-8247/15/12/1537</t>
  </si>
  <si>
    <t>Zaharioiu A., Bucura F., Ionete R., Marin F., Constantinescu M., Oancea S.</t>
  </si>
  <si>
    <t>Opportunities regarding the use of technologies of energy recovery from sewage sludge. SN Appl. Sci. 3, 775 (2021). https://doi.org/10.1007/s42452-021-04758-3</t>
  </si>
  <si>
    <t>Behrouz Adibimanesh, Sylwia Polesek-Karczewska, Faramarz Bagherzadeh, Piotr Szczuko, Torkan Shafighfard, Energy consumption optimization in wastewater treatment plants: Machine learning for monitoring incineration of sewage sludge, Sustainable Energy Technologies and Assessments,
Volume 56, 2023, 103040, https://doi.org/10.1016/j.seta.2023.103040.</t>
  </si>
  <si>
    <t>https://www.sciencedirect.com/science/article/abs/pii/S2213138823000322</t>
  </si>
  <si>
    <t>Ricardo Mejía-Marchena, Aymer Maturana-Córdoba, Diego Gómez-Cerón, Christian Quintero-Monroy, Luis Arismendy-Montes &amp; Carlos Cárdenas-Pérez (2023) Industrial wastewater treatment technologies for reuse, recycle, and recovery: advantages, disadvantages, and gaps, Environmental Technology Reviews, 12:1, 205-250, DOI: 10.1080/21622515.2023.2198147</t>
  </si>
  <si>
    <t>https://www.tandfonline.com/doi/abs/10.1080/21622515.2023.2198147?src=&amp;journalCode=tetr20</t>
  </si>
  <si>
    <t>BDI</t>
  </si>
  <si>
    <t>Vinay, Surana, D., Ghosh, P. et al. Contemporary Drift in Emerging Micro(nano)plastics Removal and Upcycling Technologies from Municipal Wastewater Sludge: Strategic Innovations and Prospects. Curr Pollution Rep (2023). https://doi.org/10.1007/s40726-023-00261-y</t>
  </si>
  <si>
    <t>https://link.springer.com/article/10.1007/s40726-023-00261-y#Ack1</t>
  </si>
  <si>
    <t xml:space="preserve">Sartori, E.; Toffoletti, A.; Rastrelli, F.; Corvaja, C.; Bettio, A.;
Formaggio, F.; Oancea, S.; Toniolo, C. </t>
  </si>
  <si>
    <t>Intramolecular Interaction
between Nitroxide Radical and Photoexcited Benzophenone Triplet
Linked to Peptide Templates. J. Phys. Chem. A 2003, 107, 6905-
6912.</t>
  </si>
  <si>
    <t xml:space="preserve">Eills J, Budker D, Cavagnero S, Chekmenev EY, Elliott SJ, Jannin S, et al. Spin Hyperpolarization in Modern Magnetic Resonance. ChemRxiv. Cambridge: Cambridge Open Engage; 2022; </t>
  </si>
  <si>
    <t>https://chemrxiv.org/engage/chemrxiv/article-details/62de2e203787f10c46c5458c</t>
  </si>
  <si>
    <t xml:space="preserve"> Oancea S, Draghici O, Ketney O</t>
  </si>
  <si>
    <t>Changes in total anthocyanin content and antioxidant activity in sweet cherries during frozen storage, and air-oven and infrared drying. Fruits2016;71:281-8.</t>
  </si>
  <si>
    <t>Koushik Pandey,Swapan Kumar Ghosh, Tapojyoti Sanyal,Tanmay Bera, Sujoy Pal, Mycochemistry, antioxidant content, and antioxidant potentiality of the ethanolic extract of Pleurotus floridaand its anti-cancerous effect on HeLa cancer cell line, and antitumor effect on HeLa-implanted mice, International Journal of Health Sciences, Vol. 17, Issue 1 , 2023</t>
  </si>
  <si>
    <t>https://ijhs.org.sa/index.php/journal/article/view/6929/1140</t>
  </si>
  <si>
    <t>ISI, ESCI</t>
  </si>
  <si>
    <t>Oancea S., Draghici O.</t>
  </si>
  <si>
    <t>pH and thermal stability of anthocyanin-based optimised extracts of Romanian red onion cultivars
Czech Journal of Food Sciences, 31 (3) (2013), pp. 283-291</t>
  </si>
  <si>
    <t>Donya Moradi, Yousef Ramezan, Soheyl Eskandari, Hossein Mirsaeedghazi, Majid Javanmard Dakheli,
Plasma-treated LDPE film incorporated with onion and potato peel extract – A food packaging for shelf life extension on chicken thigh, Food Packaging and Shelf Life, Volume 35, 2023, 101012, https://doi.org/10.1016/j.fpsl.2022.101012.</t>
  </si>
  <si>
    <t>https://www.sciencedirect.com/science/article/abs/pii/S2214289422002046</t>
  </si>
  <si>
    <t>Oya Irmak Sahin, Ayse Neslihan Dundar, Kubra Uzuner, Mahmud Ekrem Parlak, Adnan Fatih Dagdelen, Furkan Turker Saricaoglu, Lyophilized nano-liposomal system for red onion (Allium cepa L.) peel anthocyanin: Characterization, bioaccessibility and release kinetics, Food Bioscience, Volume 53, 2023, 102702, https://doi.org/10.1016/j.fbio.2023.102702.</t>
  </si>
  <si>
    <t>https://www.sciencedirect.com/science/article/abs/pii/S221242922300353X</t>
  </si>
  <si>
    <t>Elder Pacheco Cruz, Juliani Buchveitz Pires, Estefani Tavares Jansen et al. Zein electrospun fibers with red onion extract (Allium cepa L.): Bioactive compounds, thermal stability, hydrophilicity, and antioxidant activity, Food and Bioprocess Technology, 23 May 2023, https://doi.org/10.21203/rs.3.rs-2961211/v1</t>
  </si>
  <si>
    <t>https://www.researchsquare.com/article/rs-2961211/v1</t>
  </si>
  <si>
    <t xml:space="preserve">Oancea, S.; Oprean, L. </t>
  </si>
  <si>
    <t>Anthocyanins, from Biosynthesis in Plants to Human Health Benefits. Acta Univ. Cibiniensis Ser. E Food Technol. 2011, 15, 3–16.</t>
  </si>
  <si>
    <t>Lozada-Ramírez, J.D.; Guerrero-Moras, M.C.; González-Peña, M.A.; Silva-Pereira, T.S.; Anaya de Parrodi, C.; Ortega-Regules, A.E. Stabilization of Anthocyanins from Coffee (Coffea arabica L.) Husks and In Vivo Evaluation of Their Antioxidant Activity. Molecules 2023, 28, 1353. https://doi.org/10.3390/molecules28031353</t>
  </si>
  <si>
    <t>https://www.mdpi.com/1420-3049/28/3/1353</t>
  </si>
  <si>
    <t>Coman, D.; Oancea, S.; Vrînceanu, N.</t>
  </si>
  <si>
    <t>Biofunctionalization of textile materials by antimicrobial treatments: A critical overview. Rom. Biotechnol. Lett. 2010, 15, 4913–4921.</t>
  </si>
  <si>
    <t>Prorokova, N.P.; Odintsova, O.I.; Rumyantseva, V.E.; Rumyantsev, E.V.; Konovalova, V.S. Giving Improved and New Properties to Fibrous Materials by Surface Modification. Coatings 2023, 13, 139. https://doi.org/10.3390/coatings13010139</t>
  </si>
  <si>
    <t>https://www.mdpi.com/2079-6412/13/1/139</t>
  </si>
  <si>
    <t>B. Biondi, C. Peggion, M. De Zotti, C. Pignaffo, A. Dalzini, M. Bortolus, S. Oancea, G. Hilma, A. Bortolotti, L. Stella, J.Z. Pedersen, V.N. Syryamina, Y.D. Tsvetkov, S.A. Dzuba, C. Toniolo, F. Formaggio</t>
  </si>
  <si>
    <t>Conformational properties, membrane interaction, and antibacterial activity of the peptaibiotic chalciporin A: Multitechnique spectroscopic and biophysical investigations on the natural compound and labeled analogs, Peptide Sci. 110, e23083 (2018)</t>
  </si>
  <si>
    <t>Kashnik, A.S., Syryamina, V.N., Biondi, B. et al. DEER/PELDOR Study of the Effect of Extremely Low Concentrations of the Antimicrobial Peptide Chalciporin A on the Membrane Lipid Organization. Appl Magn Reson (2023). https://doi.org/10.1007/s00723-023-01526-x</t>
  </si>
  <si>
    <t>https://link.springer.com/article/10.1007/s00723-023-01526-x#citeas</t>
  </si>
  <si>
    <t xml:space="preserve">Răcuciu, M.; Oancea, S. </t>
  </si>
  <si>
    <t>ATR-FTIR Versus Raman spectroscopy used for structural analyses of the iron oxide nanoparticles. Rom. Rep. Phys. 2019, 71, 1–10.</t>
  </si>
  <si>
    <t>Abdullah, J.A.A.; Jiménez-Rosado, M.; Guerrero, A.; Romero, A. Effect of Calcination Temperature and Time on the Synthesis of Iron Oxide Nanoparticles: Green vs. Chemical Method. Materials 2023, 16, 1798. https://doi.org/10.3390/ma16051798</t>
  </si>
  <si>
    <t>https://www.mdpi.com/1996-1944/16/5/1798</t>
  </si>
  <si>
    <t>Anda Les, Helmina Ardeleanu, Marian Grigoras, Iuliana Motrescu, Dorina Creanga &amp; Daniela Pricop (2023) Quantum-Chemical and Experimental Study on the Interactions between the Magnetic Core and the Molecular Shell of Cobalt Ferrite Nanoparticles in Aqueous Suspensions, Analytical Letters, DOI: 10.1080/00032719.2023.2189732</t>
  </si>
  <si>
    <t>https://www.tandfonline.com/doi/abs/10.1080/00032719.2023.2189732?journalCode=lanl20</t>
  </si>
  <si>
    <t>Ketney, O., Santini, A., &amp; Oancea, S.</t>
  </si>
  <si>
    <t>Recent aflatoxin survey data in milk and milk products: A review. International Journal of Dairy Technology, 70(3),
320e331, 2017.</t>
  </si>
  <si>
    <t>Jackie E Wood, Brendon D Gill, Iain J McGrail, Harvey E Indyk, Enhanced Automated Online Immunoaffinity Liquid Chromatography–Fluorescence Method for the Determination of Aflatoxin M1 in Dairy Products, Journal of AOAC INTERNATIONAL, 2023;, qsad009, https://doi.org/10.1093/jaoacint/qsad009</t>
  </si>
  <si>
    <t>https://academic.oup.com/jaoac/advance-article-abstract/doi/10.1093/jaoacint/qsad009/6984712?redirectedFrom=fulltext</t>
  </si>
  <si>
    <t>Mazaleyrat JP, Wright K, Gaucher A, Toulemonde N,  Wakselman M, Oancea S, Peggion C,  Formaggio F, Setnicka V., Toniolo C.</t>
  </si>
  <si>
    <t>Induced axial chirality in the biphenyl core of the C-alpha-tetrasubstituted alpha-amino acid residue Bip and subsequent propagation of chirality in (Bip)(n)/Val oligopeptides, JOURNAL OF THE AMERICAN CHEMICAL SOCIETY 126, 40, 12874-12879, 2004</t>
  </si>
  <si>
    <t>Tomoyuki Ikai, Koshi Nakamura, Kosuke Mizumoto, Kosuke Oki, Eiji Yashima, Remote Control of One-Handed Helicity in Polyacetylenes through Flexible Spacers in Water: Impact of the Spacer Length, Angewandte Chemie, 2023. https://doi.org/10.1002/anie.202301127</t>
  </si>
  <si>
    <t>https://onlinelibrary.wiley.com/doi/abs/10.1002/anie.202301127</t>
  </si>
  <si>
    <t>Castro, T.G.; Melle-Franco, M.; Sousa, C.E.A.; Cavaco-Paulo, A.; Marcos, J.C. Non-Canonical Amino Acids as Building Blocks for Peptidomimetics: Structure, Function, and Applications. Biomolecules 2023, 13, 981. https://doi.org/10.3390/biom13060981</t>
  </si>
  <si>
    <t>https://www.mdpi.com/2218-273X/13/6/981</t>
  </si>
  <si>
    <t>Sartori, E.; Toffoletti, A.; Rastrelli, F.; Corvaja, C.; Bettio, A.; Formaggio, F.; Oancea, S.; Toniolo, C.</t>
  </si>
  <si>
    <t xml:space="preserve">Intramolecular Interaction between Nitroxide Radical and Photoexcited Benzophenone Triplet Linked to Peptide Templates. J. Phys. Chem. A 2003, 107, 6905– 6912,  DOI: 10.1021/jp0345203 </t>
  </si>
  <si>
    <t>James Eills*, Dmitry Budker, Silvia Cavagnero, Eduard Y. Chekmenev, Stuart J. Elliott, Sami Jannin, Anne Lesage, Jörg Matysik, Thomas Meersmann, Thomas Prisner, Jeffrey A. Reimer, Hanming Yang, and Igor V. Koptyug*, Spin Hyperpolarization in Modern Magnetic Resonance, Chem. Rev. 2023, 123, 4, 1417–1551</t>
  </si>
  <si>
    <t>https://pubs.acs.org/doi/10.1021/acs.chemrev.2c00534</t>
  </si>
  <si>
    <t>Constantinescu,  Marius,  Felicia  Bucura,  Roxana-Elena  Ionete,  Violeta-Carolina  Niculescu,  Eusebiu  Ilarian  Ionete, Anca Zaharioiu, Simona Oancea, and Marius Gheorghe Miricioiu</t>
  </si>
  <si>
    <t>Comparative study on plastic materials as a new source of energy." Mater. Plast56 (2019): 41-46</t>
  </si>
  <si>
    <t>Janter Pangaduan Simanjuntak, Bisrul Hapis Tambunan, &amp; Junifa Layla Sihombing. (2023). Potential of Pyrolytic Oil from Plastic Waste as an Alternative Fuel Through Thermal Cracking in Indonesia: A Mini Review to Fill the Gap of the Future Research. Journal of Advanced Research in Fluid Mechanics and Thermal Sciences, 102(2), 196–207. https://doi.org/10.37934/arfmts.102.2.196207</t>
  </si>
  <si>
    <t>https://semarakilmu.com.my/journals/index.php/fluid_mechanics_thermal_sciences/article/view/1620/1057</t>
  </si>
  <si>
    <t>Oancea S., Stoia M., Coman D.</t>
  </si>
  <si>
    <t>Effects of Extraction Conditions on Bioactive Anthocyanin Content of Vaccinium Corymbosum in the Perspective of Food Applications, Procedia Engineering, Volume 42, 489-495, 2012</t>
  </si>
  <si>
    <t>Gan-Lu Yue, Yuan-Hang Chang, Lian Yu, Jian Xu, Ning Wan, Cong-Jia Duan, Ying Zhang, Yu-Jie Fu,
Extraction and separation characteristic stilbene compounds from pigeon pea leaves using V-type thymol-based natural deep eutectic solvent systems, Chemical Engineering Research and Design, 2023, https://doi.org/10.1016/j.cherd.2023.04.004.</t>
  </si>
  <si>
    <t>https://www.sciencedirect.com/science/article/abs/pii/S0263876223002162?via%3Dihub</t>
  </si>
  <si>
    <t>Hamidreza Pirayesh, Byung-Dae Park, Hossein Khanjanzadeh, Hye-Jin Park, Young-Je Cho, Nanocellulose-based ammonia sensitive smart colorimetric hydrogels integrated with anthocyanins to monitor pork freshness, Food Control, Volume 147,
2023, 109595, https://doi.org/10.1016/j.foodcont.2022.109595.</t>
  </si>
  <si>
    <t>https://www.sciencedirect.com/science/article/abs/pii/S0956713522007885</t>
  </si>
  <si>
    <t>Isaac Duah Boateng, Azlin Mustapha, Lucas Kuehnel, Christopher R. Daubert, Ravinder Kumar, Joseph Agliata, Sherry Flint-Garcia, Caixia Wan, Pavel Somavat, From purple corn waste (pericarp) to polyphenol-rich extract with higher bioactive contents and superior product qualities using two-step optimization techniques, Industrial Crops and Products, Volume 200, Part A, 2023, 116871, https://doi.org/10.1016/j.indcrop.2023.116871.</t>
  </si>
  <si>
    <t>https://www.sciencedirect.com/science/article/abs/pii/S0926669023006362</t>
  </si>
  <si>
    <t>Oancea, S., Perju, M., Coman, D., &amp; Olosutean, H.</t>
  </si>
  <si>
    <t>Optimization of conventional and ultrasoundassisted extraction of Paeonia officinalis anthocyanins, as natural alternative for a green technology of cotton dyeing. Romanian Biotechnological Letters, 26(2), 2527–2534, 2021</t>
  </si>
  <si>
    <t>López-Cruz, R., Sandoval-Contreras, T. &amp; Iñiguez-Moreno, M. Plant Pigments: Classification, Extraction, and Challenge of Their Application in the Food Industry. Food Bioprocess Technol (2023). https://doi.org/10.1007/s11947-023-03075-4</t>
  </si>
  <si>
    <t>https://link.springer.com/article/10.1007/s11947-023-03075-4</t>
  </si>
  <si>
    <t>Majid Tehrani, Fatemeh Shahmoradi Ghaheh, Zahra Jahanbazi, Dyeing silk fabric using anthocyanin pigments extracted in different solvents from Hibiscus sabdariffa L, The Journal of Textile Science and Technology, vol. 12, isue 1, 27-39, 2023</t>
  </si>
  <si>
    <t>https://www.jtst.ir/article_171036_en.html</t>
  </si>
  <si>
    <t>S. Oancea, M. Perju, H. Olosutean</t>
  </si>
  <si>
    <t>Influence of enzyme-aided extraction and ultrasonication on phenolics content and antioxidant activity of Paeonia officinalis L. petals, J Serb Chem Soc, 85 (2020), pp. 845-856</t>
  </si>
  <si>
    <t>Lei Liu, Yingdan Yuan, Jiajia Zuo, Jun Tao, Composition and antioxidant activity of Paeonia lactiflora petal flavonoid extract and underlying mechanisms of the protective effect on H2O2-induced oxidative damage in BRL3A cells, Horticultural Plant Journal, Volume 9, Issue 2, 2023, Pages 335-344, https://doi.org/10.1016/j.hpj.2022.06.001.</t>
  </si>
  <si>
    <t>https://www.sciencedirect.com/science/article/pii/S2468014122000541</t>
  </si>
  <si>
    <t>Horotan A, Oancea S</t>
  </si>
  <si>
    <t>Effects of Fungicide and acetylsalicylic acid treatments on the physiological and enzymatic activity in tomato (Lycopersicon esculentum Mill.). Acta Universitatis Cibiniensis. Series E: Food Technology 17:13–26, 2013. https://doi.org/10.2478/aucft-2013-0002</t>
  </si>
  <si>
    <t>Cayún, Y., Alarcón, S., Tereucán, G. et al. Effect of Arbuscular Mycorrhizal Fungi Inoculation on the Metabolic Activity of Solanum tuberosum Plants Under Fungicide Application. J Soil Sci Plant Nutr (2023). https://doi.org/10.1007/s42729-023-01282-8</t>
  </si>
  <si>
    <t>https://link.springer.com/article/10.1007/s42729-023-01282-8#citeas</t>
  </si>
  <si>
    <t>D. Coman, S. Oancea, N. Vrínceanu, M. Stoia</t>
  </si>
  <si>
    <t>Sonication and conventional dyeing procedures of flax fibers with Allium cepa anthocyanin extract
Cellul. Chem. Technol., 48 (2014), pp. 145-157</t>
  </si>
  <si>
    <t>Mohammad M. Hassan, Khaled Saifullah, Ultrasound-assisted sustainable and energy efficient pre-treatments, dyeing, and finishing of textiles – A comprehensive review, Sustainable Chemistry and Pharmacy, Volume 33, 2023, 101109, https://doi.org/10.1016/j.scp.2023.101109.</t>
  </si>
  <si>
    <t>https://www.sciencedirect.com/science/article/pii/S2352554123001432</t>
  </si>
  <si>
    <t>Stegarus, D.I.; Ionete, R.E.; Oancea, S.; Lengyel, E.; Frum, A.</t>
  </si>
  <si>
    <t>The Impact of Anthropogenic Activities to the level of Some Pops Residues in Bovine Milk from Several Farms in Romania. Stud. Univ. Babes-Bolyai Chem. 2020, 65, 159–176.</t>
  </si>
  <si>
    <t>Sabău, M.M.; Mititean, P.; Pocol, C.B.; Dabija, D.-C. Factors Generating the Willingness of Romanian Consumers to Buy Raw Milk from Vending Machines. Foods 2023, 12, 2193. https://doi.org/10.3390/foods12112193</t>
  </si>
  <si>
    <t>https://www.mdpi.com/2304-8158/12/11/2193</t>
  </si>
  <si>
    <t>PROCEDEU DE OBTINERE A ULEIULUI DE CANEPA, REZISTENT LA DEGRADAREA TERMO-OXIDATIVA/ Nr. 133811</t>
  </si>
  <si>
    <t>Oancea Simona, Draghici Olga, Perju Mirabela</t>
  </si>
  <si>
    <t>29.11.2022</t>
  </si>
  <si>
    <t>Impact of invasive plant species on ecosystems, biodiversity loss and their potential industrial applications</t>
  </si>
  <si>
    <t>articol BDI</t>
  </si>
  <si>
    <t>Cocîrlea M.D., Oancea Simona</t>
  </si>
  <si>
    <t>Current Trends in Natural Sciences</t>
  </si>
  <si>
    <t>2284-9521</t>
  </si>
  <si>
    <t>88-103</t>
  </si>
  <si>
    <t>10.47068/ctns.2022.v11i21.009</t>
  </si>
  <si>
    <t>Crossref, Google Scholar, SCIPIO, INDEX COPERNICUS INTERNATIONAL, DOAJ, CAB Abstracts, EuroPub</t>
  </si>
  <si>
    <t>Synergistic application of calcium oxide nanoparticles and 2 farmyard manure induces cadmium tolerance in Mung bean 3 (Vigna radiata L.) by influencing physiological and 4 biochemical parameters</t>
  </si>
  <si>
    <t>recenzie in reviste indexata WoS (Molecules)</t>
  </si>
  <si>
    <t>Molecules</t>
  </si>
  <si>
    <t>Antioxidants</t>
  </si>
  <si>
    <t>WoS</t>
  </si>
  <si>
    <t>https://www.mdpi.com/journal/antioxidants/special_issues/Synthetic_Antioxidants_Industries</t>
  </si>
  <si>
    <t>guest editor</t>
  </si>
  <si>
    <t>100= 50 x 2 (revistă WoS)</t>
  </si>
  <si>
    <t>12 numere/an, 100 x 3 = 300</t>
  </si>
  <si>
    <t>ACTA UNIVERSITATIS CIBINIENSIS, Series E: Food Technology (Editată international de Editura deGruyter) - revista ULBS</t>
  </si>
  <si>
    <t>BDI (CABI Database, Food Science Central FSTA - Food Science and technology Abstracts, Chemical Abstracts CAS (CODEN AUCSD5), EBSCO (Food Science Source), Reed Elsevier India Pvt. Ltd.)</t>
  </si>
  <si>
    <t>http://www.degruyter.com/view/j/aucft</t>
  </si>
  <si>
    <t>membru în comitetul științific</t>
  </si>
  <si>
    <t>75= 50 x 1.5</t>
  </si>
  <si>
    <t>2 numere/ an</t>
  </si>
  <si>
    <t>Cocîrlea M.D., Miclăuș S., Oancea Simona, “The effect of 1.74 and 2.3 GHz microwave exposure of Ailanthus altissima leaf extracts on their antioxidant content and activity”</t>
  </si>
  <si>
    <t xml:space="preserve">International Conference on Electromagnetic Fields, Signals and BioMedical Engineering (ICEMS-BIOMED 2022) </t>
  </si>
  <si>
    <t>manifestări internaționale organizate în România</t>
  </si>
  <si>
    <t>participant</t>
  </si>
  <si>
    <t>Romania</t>
  </si>
  <si>
    <t>https://iopscience.iop.org/issue/1757-899X/1254/1</t>
  </si>
  <si>
    <t>prezentare de lucrare, 30 p x 1,5 = 45</t>
  </si>
  <si>
    <t>18.05.2022-20.05.2022</t>
  </si>
  <si>
    <t>Peggion, C.; Lastella, L.; Biondi, B.; De Pascale, L.; Oancea, S., PMAP36 peptide analogues linked to polysaccharide scaffolds for new antimicrobial materials</t>
  </si>
  <si>
    <t>17th Naples Workshop on Bioactive Peptides
Emerging Peptide Science in 2022</t>
  </si>
  <si>
    <t>internațional</t>
  </si>
  <si>
    <t>poster</t>
  </si>
  <si>
    <t>Napoli, Italia</t>
  </si>
  <si>
    <t>peste 100</t>
  </si>
  <si>
    <t>https://www.peptidesnaplesworkshop.it/</t>
  </si>
  <si>
    <t>poster, 20 p x 2 x 1.5</t>
  </si>
  <si>
    <t>16.06.2022-18.06.2022</t>
  </si>
  <si>
    <t>Oancea Simona, “Incursiune în lumea coloranților naturali și în fabricarea săpunurilor”</t>
  </si>
  <si>
    <t>Noaptea Cercetătorilor</t>
  </si>
  <si>
    <t>națională</t>
  </si>
  <si>
    <t>Sibiu, Romania</t>
  </si>
  <si>
    <t>https://noapteacercetatorilor.ulbsibiu.ro/ro/          https://noapteacercetatorilor.ulbsibiu.ro/ro/program/facultatea-de-stiinte-agricole-industrie-alimentara-si-protectia-mediului/</t>
  </si>
  <si>
    <t>stand</t>
  </si>
  <si>
    <t>30.09.2022</t>
  </si>
  <si>
    <t>Popa M.-F., Oancea S.,  IMPROVEMENT OF TOTAL PHENOLIC CONTENT AND ANTIOXIDANT ACTIVITY OF WILD MUSHROOMS USING NON-THERMAL PRE-TREATMENTS</t>
  </si>
  <si>
    <t>"FORTHEM Food sciences" workshop</t>
  </si>
  <si>
    <t>internațională</t>
  </si>
  <si>
    <t>prezentare lucrare online</t>
  </si>
  <si>
    <t>14.03.2022</t>
  </si>
  <si>
    <t>Oancea S., Danci O., Popa M. (drd.), Gabriel Maria (drd.)</t>
  </si>
  <si>
    <t>International Conference of Doctoral Students, Lucian Blaga University of Sibiu, INCODOC 2021</t>
  </si>
  <si>
    <t>https://conferences.ulbsibiu.ro/incodoc/</t>
  </si>
  <si>
    <t>11.11.2021</t>
  </si>
  <si>
    <t>masterat</t>
  </si>
  <si>
    <t>Asigurarea calității și siguranței alimentelor (ACSA)</t>
  </si>
  <si>
    <t>examen de licență, susținere proiect diplomă CEPA, 20 studenți</t>
  </si>
  <si>
    <t>titular, președinte de comisie</t>
  </si>
  <si>
    <t>examen de admitere master ACSA, 50 (45 studenti in sesiunea iulie + 5 studenți în sesiunea din sept.) candidați</t>
  </si>
  <si>
    <t>titular</t>
  </si>
  <si>
    <t>examen de disertație ACSA, 18 studenți-masteranzi</t>
  </si>
  <si>
    <t>examen de admitere doctorat, Inginerie industrială, 8 candidați</t>
  </si>
  <si>
    <t>examen de semestru/colocviu si evaluare pe parcurs Tehnici avansate de analiză (master ACSA anul I), 27 studenti</t>
  </si>
  <si>
    <t>examen de semestru si evaluare pe parcurs Biochimie (IPA + CEPA + IMAPA anul 2), 23+28+15= 66 studenti</t>
  </si>
  <si>
    <t>examen restanțe Biochimie, 25% din 66 studenți IPA+CEPA+IMAPA anul 2</t>
  </si>
  <si>
    <t>examen reexaminări Biochimie, 10% din 66 studenți IPA+CEPA+IMAPA anul 2</t>
  </si>
  <si>
    <t>examen de semestru si evaluare pe parcurs Metode biochimice si imunochimice de control, master BA anul 2, 20 studenți</t>
  </si>
  <si>
    <t>Consiliul Departamentului</t>
  </si>
  <si>
    <t>Consiliul Facultății</t>
  </si>
  <si>
    <t>Comisie de concurs pentru ocuparea a 2 posturi cercetare, CSI, CSII, Institutul ICSI - membru (Decizia nr. 187/14.12.2021)</t>
  </si>
  <si>
    <t>consultații, Biochimie, Tehnici avansate de analiză</t>
  </si>
  <si>
    <t>Coordonare de echipă pentru competiții studențești internaționale - Popa M.-F.,  "Evaluation of relevant mineral content of medicinal wild-grown mushroom Ganoderma lucidum from different Romanian areas", 45th Conference for Students of Agriculture and Veterinary Medicine with international participation, 18.11.2021 (diplomă de participare)</t>
  </si>
  <si>
    <t>Coordonare de echipă pentru competiții studențești naționale - Taban Cecilia (drd.), Cirican Teodora (masterand), Contribution regarding the radioactive contamination of drinking water: health concern, regulations, methods of assessment, International Student Symposium "IF IM CAD'' 19-20.04.2022, USAMV Bucuresti, https://simpozionifimcad.usamv.ro/index.php/en/homepage</t>
  </si>
  <si>
    <t>premii, promovare - diploma si medalia de argint brevet Nr. 129691, la Euroinvent 2022</t>
  </si>
  <si>
    <t>premii, promovare - diploma si medalia de argint brevet Nr. 003932, la Inventica International Exhibition of Inventions 22-24 June, 2022, 2022</t>
  </si>
  <si>
    <t>participare la Instruire si perfectionare program ID, 22 oct. 2021</t>
  </si>
  <si>
    <t>Youth's perception toward ecotourism as a possible model for sustainable use of local tourism resources</t>
  </si>
  <si>
    <t xml:space="preserve">Stanciu, M;  Popescu, A.; Sava, C.; Moise, G.; Nistoreanu, B.G.; Rodzik, J .;Bratu, I.A. </t>
  </si>
  <si>
    <t>FRONTIERS IN ENVIRONMENTAL SCIENCE</t>
  </si>
  <si>
    <t>2296-665X</t>
  </si>
  <si>
    <t>https://www.webofscience.com/wos/woscc/full-record/WOS:000844996700001</t>
  </si>
  <si>
    <t>https://www.frontiersin.org/articles/10.3389/fenvs.2022.940957/full</t>
  </si>
  <si>
    <t>10.3389/fenvs.2022.940957</t>
  </si>
  <si>
    <t>000844996700001</t>
  </si>
  <si>
    <t>940957</t>
  </si>
  <si>
    <t>Good Practices on Reducing Food Waste Throughout the Food Supply Chain</t>
  </si>
  <si>
    <t>Mirela Stanciu, Agatha Popescu, Iuliana Antonie, Camelia Sava, Bogdan Nistoreanu</t>
  </si>
  <si>
    <t>Amfiteatru Economic</t>
  </si>
  <si>
    <t>1582-9146</t>
  </si>
  <si>
    <t>https://www.webofscience.com/wos/woscc/full-record/WOS:000878397900012</t>
  </si>
  <si>
    <t>https://www.amfiteatrueconomic.ro/temp/Article_3117.pdf</t>
  </si>
  <si>
    <t>10.24818/EA/2022/60/566</t>
  </si>
  <si>
    <t>000878397900012</t>
  </si>
  <si>
    <t>393-413</t>
  </si>
  <si>
    <t>CORRELATIONS AMONG PARAMETERS AND INDICATORS WITHIN A WASTEWATER TREATMENT PLANT. CASE STUDY: THE WWTP OF MEDIAS, ROMANIA</t>
  </si>
  <si>
    <t>Gaspar E., Sava Camelia, Cărătuș Mirela, Barbu H.</t>
  </si>
  <si>
    <t>ENVIRONMENTAL ENGINEERING AND MANAGEMENT JOURNAL</t>
  </si>
  <si>
    <t>1582-9596</t>
  </si>
  <si>
    <t>https://www.webofscience.com/wos/woscc/full-record/WOS:000852744700011</t>
  </si>
  <si>
    <t>000852744700011</t>
  </si>
  <si>
    <t>831-838</t>
  </si>
  <si>
    <t>Genetically Modified Crops in Romania before and after the Accession of the European Union</t>
  </si>
  <si>
    <t>Antofie Mihaela, Sava Camelia</t>
  </si>
  <si>
    <t>AGRICULTURE-BASEL</t>
  </si>
  <si>
    <t>2077-0472</t>
  </si>
  <si>
    <t>https://www.webofscience.com/wos/woscc/full-record/WOS:000786212900001</t>
  </si>
  <si>
    <t>https://www.mdpi.com/2077-0472/12/4/458</t>
  </si>
  <si>
    <t>https://doi.org/10.3390/agriculture12040458</t>
  </si>
  <si>
    <t>000786212900001</t>
  </si>
  <si>
    <t>De Novo Shoot Development of Tropical Plants: New Insights for Syngonium podophyllum Schott.</t>
  </si>
  <si>
    <t>Sava Camelia, Antofie Mihaela</t>
  </si>
  <si>
    <t>HORTICULTURAE</t>
  </si>
  <si>
    <t>2311-7524</t>
  </si>
  <si>
    <t>https://www.webofscience.com/wos/woscc/full-record/WOS:000900901800001</t>
  </si>
  <si>
    <t>https://www.mdpi.com/2311-7524/8/12/1105</t>
  </si>
  <si>
    <t>https://doi.org/10.3390/horticulturae8121105</t>
  </si>
  <si>
    <t>000900901800001</t>
  </si>
  <si>
    <t>Sava Camelia</t>
  </si>
  <si>
    <t>Cascading use of biomass from a heavy metals polluted area in a circular approach as an example for marginal lands rehabilitation</t>
  </si>
  <si>
    <t>HORIZON-CL6-2022-CIRCBIO-01</t>
  </si>
  <si>
    <t>Partener</t>
  </si>
  <si>
    <r>
      <t>Antofie MM</t>
    </r>
    <r>
      <rPr>
        <sz val="10"/>
        <color rgb="FF000000"/>
        <rFont val="Arial Narrow"/>
        <family val="2"/>
      </rPr>
      <t>/ Camelia Sava, Iagăru Pompilica, Ionut Diaconeasa</t>
    </r>
  </si>
  <si>
    <t>https://ec.europa.eu/info/funding-tenders/opportunities/portal/screen/myarea/proposals</t>
  </si>
  <si>
    <t>nu a fost câștigat 9 puncte din 10 a.       Antofie MM: 100
b.       Camelia Sava: 100</t>
  </si>
  <si>
    <t>Stanciu M., Popescu A., Sava C., Moise G., Nistoreanu B.G., Rozdik J., Bratu I.A.</t>
  </si>
  <si>
    <t>Guo, TT; Wang, JD and Li, C., Spatial-Temporal Evolution and Influencing Mechanism of Tourism Ecological Efficiency in China, Sustainability,  14 (24)</t>
  </si>
  <si>
    <t>https://www.mdpi.com/2071-1050/14/24/16880</t>
  </si>
  <si>
    <t>WOS</t>
  </si>
  <si>
    <t xml:space="preserve">Blaj R., Stanciu M., Sava c., Barbu H., Ciortea G. </t>
  </si>
  <si>
    <t>POLLUTION EFFECTS ON FOREST VEGETATION AND ECOLOGICAL RECONSTRUCTION IN COPSA MICA, ROMANIA</t>
  </si>
  <si>
    <t>An Incursion into Actuality: Addressing the Precautionary Principle in the Context of the Circular Economy
Mangau, A; Vermesan, H; (...); Hegyi, A, Sustainability, 14 (16)</t>
  </si>
  <si>
    <t>https://www.mdpi.com/2071-1050/14/16/10090</t>
  </si>
  <si>
    <t>Sava Camelia, Stanciu Mirela</t>
  </si>
  <si>
    <t xml:space="preserve"> Agricultura Durabilă în Zona Montană</t>
  </si>
  <si>
    <t>Vijulie, I.; Lequeux-Dinc ˘a,
A.-I.; Preda, M.; Mareci, A.; Matei, E.
Could Lavender Farming Go from a
Niche Crop to a Suitable Solution for
Romanian Small Farms? Land 2022,
11, 662. https://doi.org/10.3390/
land11050662</t>
  </si>
  <si>
    <t>file:///C:/Users/COMPUTER2/Downloads/land-11-00662-v3%20(1).pdf</t>
  </si>
  <si>
    <t>KHALIQ Rehana, Tița Ovidiu, Antofie Mihaela, Sava Camelia</t>
  </si>
  <si>
    <t>Industrial application of psyllium: an overview</t>
  </si>
  <si>
    <t>Q Fu, R Liu, L Zhou, J Zhang, W Zhang, R Wang - Food Control, 2022 - Elsevier, Effects of psyllium husk powder on the emulsifying stability, rheological properties, microstructure, and oxidative stability of oil-in-water emulsions</t>
  </si>
  <si>
    <t>https://www.sciencedirect.com/science/article/pii/S0956713521008549</t>
  </si>
  <si>
    <t>B Singh, M Mohan - Materialia, 2022 - Elsevier, Exploration of the high energy radiation for the designing of psyllium-poly (MEDSAH) zwitterionic superabsorbent hydrogels for biomedical uses</t>
  </si>
  <si>
    <t>https://www.sciencedirect.com/science/article/pii/S2589152922003222</t>
  </si>
  <si>
    <t>COMPARATIVE STUDY OF TWO VARIETIES OF PURPLE FLASH POTATO GROWN IN VITRO</t>
  </si>
  <si>
    <t>Articol</t>
  </si>
  <si>
    <t>Alexandra-Mihaela Nagy, Paula Boboc (Oros), Corina Cătană, Mihaela-Maria Antofie, Camelia Sava Sand</t>
  </si>
  <si>
    <t>SAAI2</t>
  </si>
  <si>
    <t>Scientific Bulletin. Series F. Biotechnologies, vol. 46, nr. 1</t>
  </si>
  <si>
    <t xml:space="preserve"> 2285-1364</t>
  </si>
  <si>
    <t>43-48</t>
  </si>
  <si>
    <t>I ANTONIE, M STANCIU, C SAND, R BLAJ</t>
  </si>
  <si>
    <t>THE RESEARCHES REGARDING THE BIODIVERSITY OF THE ENTOMOLOGIC FAUNA OF THE CORN CULTURES IN THE SIBIU COUNTY</t>
  </si>
  <si>
    <t>Emil GEORGESCU, Lidia CANĂ,Maria TOADER, Luxița RÂȘNOVEANU,THE PERSPECTIVES TO USE AN ORGANIC EXTRACT FROM THE
FABACEAE FAMILY TO CONTROL THE MAIZE LEAF WEEVIL
(TANYMECUS DILATICOLLIS GYLL) AT THE MAIZE CROP IN ROMANIA, Lucrări Ştiinţifice – vol. 65(1)/2022, seria Agronomie</t>
  </si>
  <si>
    <t>http://www.uaiasi.ro/revagrois/PDF/2022-1/paper/01.pdf</t>
  </si>
  <si>
    <t>Georgescu Emil, Cristina Fătu, Lidia Cana, Nicoleta Balaban, RESEARCH CONCERNING THE EFFECTIVENESS OF THE
ENTOMOPATHOGENIC FUNGI FOR CONTROLLING THE MAIZE LEAF
WEEVIL (TANYMECUS DILATICOLLIS GYLL) IN THE GREENHOUSE
CONDITIONS, Cadastru (Annals of the University of Craiova - Agriculture,
Montanology, Cadastre Series)Vol. 52/1/2022</t>
  </si>
  <si>
    <t>file:///C:/Users/COMPUTER2/Downloads/Georgescu+Emil.pdf</t>
  </si>
  <si>
    <t xml:space="preserve">Stanciu, M., Popescu, A., Sava, C., Moise, G., Nistoreanu, B. G., Rodzik, J., &amp; Bratu, I.
A. </t>
  </si>
  <si>
    <t>Youth’s perception toward ecotourism as a possible model for
sustainable use of local tourism resources</t>
  </si>
  <si>
    <t>Nazirullah,  Ahmad Puad Mat Som, Amer Al Qassem, THE INFLUENCE OF SOCIAL AND ECONOMIC INEQUALITIES ON
SUPPORT FOR TOURISM IN DEVELOPING COMMUNITY: AN
INTERVENING EFFECT OF TOURISM RESOURCES, PLANNING MALAYSIA:
Journal of the Malaysian Institute of Planners
VOLUME 21 ISSUE 1 (2023), Page 180 – 192</t>
  </si>
  <si>
    <t>file:///C:/Users/COMPUTER2/Downloads/1400+PMJ+2023+Issue+1.pdf</t>
  </si>
  <si>
    <t>Stanciu Mirela, G Ciortea, Sand Camelia, Tănase Maria, R Blaj</t>
  </si>
  <si>
    <t>Study on the capitalization in a tourism purpose of the zoo-pastoral heritage of the protected areas Natura 2000</t>
  </si>
  <si>
    <t>Muntean, Octavian-Liviu; Arghius, Viorel; Măcicăsan, Vlad; Malos, Cristian
Preview author details
; Rosian, Gheorghe.  International Multidisciplinary Scientific GeoConference : SGEM; Sofia,  Vol. 22, Iss. 5.1, (2022).</t>
  </si>
  <si>
    <t>https://www.proquest.com/openview/736302ff7eb9bf054372efa63dc76592/1?pq-origsite=gscholar&amp;cbl=1536338</t>
  </si>
  <si>
    <t>T Vintila, M Dragomirescu, V Croitoriu, C Vintila, H Barbu, C Sand</t>
  </si>
  <si>
    <t>Saccharification of lignocellulose-with reference to Miscanthus-using different cellulases</t>
  </si>
  <si>
    <t>S Gaba, S Kumar, A Kumar
Biogas Production by Co-digestion of Apple Pomace and Pine Needles
Jaypee University of Information Technology, Solan, H.P.</t>
  </si>
  <si>
    <t>http://www.ir.juit.ac.in:8080/jspui/handle/123456789/5090</t>
  </si>
  <si>
    <t xml:space="preserve">Hanganu D, Vlase L, Filip L, Sand C, Mirel S, Indrei LL. </t>
  </si>
  <si>
    <t>The study of some polyphenolic compounds from Melissa officinalis L.(Lamiaceae)</t>
  </si>
  <si>
    <t>Zam, Wissam, et al. "An updated review on the properties of Melissa officinalis L.: not exclusively anti-anxiety." Frontiers in Bioscience-Scholar 14.2 (2022): 16.</t>
  </si>
  <si>
    <t>https://www.imrpress.com/journal/FBS/14/2/10.31083/j.fbs1402016/htm</t>
  </si>
  <si>
    <t>Hanachi, Parichehr, Roya Sehat, and Reihaneh Ramezani. "Extraction and comparison of some biochemical compounds of Melissa officinalis leaves and Impatiens walleriana leaves and flowers." Navid No 25.81 (2022): 25-36.</t>
  </si>
  <si>
    <t>https://nnj.mums.ac.ir/article_20404.html?lang=en</t>
  </si>
  <si>
    <t>Maria Mihaela ANTOFIE, Mihai Radu POP, Camelia Sand, Gligor CIORTEA, Pompilica IAGĂRU</t>
  </si>
  <si>
    <t>Data sheet model for developing a red list regarding crop landraces in Romania</t>
  </si>
  <si>
    <r>
      <t>Rengalakshmi, R., and L. Vedavalli. "Gendered Knowledge, Conservation Priorities and Actions: A Case Study of On-Farm Conservation of Small Millets Among Malayalar of Kolli Hills, South India." </t>
    </r>
    <r>
      <rPr>
        <i/>
        <sz val="7"/>
        <color rgb="FF222222"/>
        <rFont val="Arial"/>
        <family val="2"/>
      </rPr>
      <t>North-East Research Conclave</t>
    </r>
    <r>
      <rPr>
        <sz val="7"/>
        <color rgb="FF222222"/>
        <rFont val="Arial"/>
        <family val="2"/>
      </rPr>
      <t>. Singapore: Springer Nature Singapore, 2022. 113-130.</t>
    </r>
  </si>
  <si>
    <t>https://link.springer.com/chapter/10.1007/978-981-99-0945-2_7</t>
  </si>
  <si>
    <t>Khaliq, R., O. Tita and C. Sand</t>
  </si>
  <si>
    <t>A
comparative study between seeds of sweet
basil and psyllium on the basis of
proximate analysis</t>
  </si>
  <si>
    <t>Calderón Bravo, Héctor Matías. "Harinas parcialmente desgrasadas de chia y albahaca como nuevas fuentes de ingredientes funcionales." (2022).</t>
  </si>
  <si>
    <t>https://repositorio.uchile.cl/bitstream/handle/2250/189493/Harinas-parcialmente-desgrasadas-de-chia-y-albahaca.pdf?sequence=1</t>
  </si>
  <si>
    <t>Irfan, Norita, et al. "EVALUATING THE EFFECT OF BASIL SEEDS (OCIMUM BASILICUM) ON HYPERLIPIDEMIA." Pakistan Journal of Biotechnology 19.02 (2022): 136-147.</t>
  </si>
  <si>
    <t>file:///C:/Users/COMPUTER2/Downloads/PJBT-2022-748%20(1).pdf</t>
  </si>
  <si>
    <t>Irfan, Norita, et al. "BASIL SEEDS (OCIMUM BASILICUM) EFFICACY IN THE MANAGEMENT OF HYPERLIPIDEMIA." Journal of Peoples University of Medical &amp; Health Sciences Nawabshah.(JPUMHS) 12.4 (2022): 27-33.</t>
  </si>
  <si>
    <t>https://scholar.google.ro/scholar?oi=bibs&amp;hl=ro&amp;cites=1000130541976156214&amp;as_sdt=5&amp;as_ylo=2022&amp;as_yhi=2022</t>
  </si>
  <si>
    <t>Agrobiodiversity &amp; Agroecology</t>
  </si>
  <si>
    <t xml:space="preserve">Crossref, J-GATE,OLC Worldcat </t>
  </si>
  <si>
    <t>https://www.grassrootsjournals.org/aa-indexing-archiving.php</t>
  </si>
  <si>
    <t>scientific editorial board</t>
  </si>
  <si>
    <t>Analele Universității din Oradea fascicula Biologie</t>
  </si>
  <si>
    <t>https://www.bioresearch.ro/revistaen.html</t>
  </si>
  <si>
    <t>Horticulturae</t>
  </si>
  <si>
    <t>Recenzie articol Transcriptional Regulation in Leaves of Cut Chrysanthemum
(Chrysanthemum morifolium) ‘FenDante’ in Response to Post-harvest
Ethylene Treatment</t>
  </si>
  <si>
    <t>recenzie articol 22.04.2022</t>
  </si>
  <si>
    <t>Life</t>
  </si>
  <si>
    <t>Recenzie articol Inhibition of BRUTUS Enhances
Plant Tolerance to Zn Toxicity by Upregulating Pathways Related to Iron
Nutrition.</t>
  </si>
  <si>
    <t>recenzie articol 17.02.2022</t>
  </si>
  <si>
    <t>Națională</t>
  </si>
  <si>
    <t>România</t>
  </si>
  <si>
    <t>peste 200 de participanți</t>
  </si>
  <si>
    <t>https://noapteacercetatorilor.ulbsibiu.ro/ro/program/facultatea-de-stiinte-agricole-industrie-alimentara-si-protectia-mediului/</t>
  </si>
  <si>
    <t>membru</t>
  </si>
  <si>
    <t>30 septembrie 2022</t>
  </si>
  <si>
    <t>Antofie MM, Sava C</t>
  </si>
  <si>
    <t>Organic agriculture/ Evaluating the conservation status of plant genetic resources for food and agriculture in Romania – with special focus on organic farming. Hajdunana 8-9 sept 2022</t>
  </si>
  <si>
    <t>Internațională</t>
  </si>
  <si>
    <t>Participant, keynote speaker</t>
  </si>
  <si>
    <t>Hajdunana/Debrecin/ HU</t>
  </si>
  <si>
    <t>https://www.nak.hu/kamara/kamarai-hirek/orszagos-hirek/104930-iii-oko-expo-kiallitas-es-konferencia</t>
  </si>
  <si>
    <t>n.a.</t>
  </si>
  <si>
    <t>8-9 sept</t>
  </si>
  <si>
    <t>50* 2 coeficient de deplasare</t>
  </si>
  <si>
    <t>master</t>
  </si>
  <si>
    <t>responsabil</t>
  </si>
  <si>
    <t>Managementul dezvoltării durabile a zonei rurale</t>
  </si>
  <si>
    <t>Comisia 9 Științe Agricole, Silvice și Medicină Veterinară</t>
  </si>
  <si>
    <t>https://www.aracis.ro/comisii-de-experti-permanenti/</t>
  </si>
  <si>
    <t>Comisia 14 Ingineria resurselor vegetale și animale</t>
  </si>
  <si>
    <t>http://www.cnatdcu.ro/paneluri-cnatdcu/</t>
  </si>
  <si>
    <t>Fiziologia plantelor/Ecofiziologia plantelor sem I</t>
  </si>
  <si>
    <t>21+31 x 2</t>
  </si>
  <si>
    <t>Fiziologia plantelor/Ecofiziologia plantelor sem II</t>
  </si>
  <si>
    <t>titluar</t>
  </si>
  <si>
    <t>21+31x2</t>
  </si>
  <si>
    <t>Managementul protecției mediului</t>
  </si>
  <si>
    <t>Biotehnologii</t>
  </si>
  <si>
    <t>29x2</t>
  </si>
  <si>
    <t>FRĂŢILĂ C.I. SILVIU, Studiu privind influenţa fotoperioadei asupra creşterii in vitro la Sequoia sempervirens, licență</t>
  </si>
  <si>
    <t>Sava Camelia, Gaspar Eniko</t>
  </si>
  <si>
    <t>KISS I. ANNA-MARIA, Utilizarea în agricultură a apei uzate epurate şi a nămolului rezultat din Staţia de epurare Mediaş, licență</t>
  </si>
  <si>
    <t>Sava Camelia, Moise Cristina</t>
  </si>
  <si>
    <t>PETRESCU G. BOGDAN-ION, Studiu privind gestiunea deșeurilor textile din cadrul Societății Faurecia Râmnicu Vâlcea , licență</t>
  </si>
  <si>
    <t>SMEU D.R. ELENA-DIANA, Gestiunea deșeurilor în municipiul Râmnicu Vâlcea, licență</t>
  </si>
  <si>
    <t>Moise Cristina, Sava Camelia</t>
  </si>
  <si>
    <t>CUMPĂNĂȘOIU E. CLAUDIU, Studiu privind managementul deșeurilor în cadrul companiei SC Compa SA Sibiu, disertație</t>
  </si>
  <si>
    <t>BUHOIU S. D. DRAGOȘ-ADRIAN, promoția 2019, Metode de investigare a calității mediului utilizând dispozitivul Sparkvue și senzorii aferenți, disertație</t>
  </si>
  <si>
    <t>DRĂGHICI N. NICOLAE-TIBERIU, Studiu privind efectul calității apei de irigat asupra dezvoltării plantelo, disertație</t>
  </si>
  <si>
    <t>FONOAGE I. MAGDALENA-CRISTINA, Strategii de dezvoltare locală a comunei Ciuruleasa județul Alba</t>
  </si>
  <si>
    <t>Consiliul Facultății ȘAIAPM</t>
  </si>
  <si>
    <t>Senatul ULBS</t>
  </si>
  <si>
    <t>Membru în CA</t>
  </si>
  <si>
    <t>comisie concurs conferențiar decizie nr. 8953/05.12.2022 Vintilă Teodor</t>
  </si>
  <si>
    <t>comisie concurs conferențiar decizie nr. 8953/05.12.2022 Dragomirescu</t>
  </si>
  <si>
    <t>comisie abilitare decizie 13.09.2022 CNATDCU,  Șumălan Renata Maria</t>
  </si>
  <si>
    <t>MEMBRU COMISIE INVENTARIERE SAIAPM, nr. 4798 din 16.11.2022</t>
  </si>
  <si>
    <t>membru al Comisie de inventariere a suprafețelor de teren ptr. Întabularea fermei didactice</t>
  </si>
  <si>
    <t>SAVA CAMELIA</t>
  </si>
  <si>
    <t>Tutoriat, Montanologie II</t>
  </si>
  <si>
    <t xml:space="preserve">Confeința științifică studențească, 27.05.2022 </t>
  </si>
  <si>
    <t>Cerc științific Pregătire științifică pentru studii de licență, master și doctorat Cod Classroom 3s2qcn5 pentru bibliografie, registru in laborator 307</t>
  </si>
  <si>
    <t>SUMMER AGRI-FOOD</t>
  </si>
  <si>
    <t>ROSE - Școali de vară</t>
  </si>
  <si>
    <t>beneficiar</t>
  </si>
  <si>
    <t>Stanciu Mirela</t>
  </si>
  <si>
    <t>Mobilitate la Universitatea Erciyes, Kayseri, Turcia, 5-13.05.2022</t>
  </si>
  <si>
    <t>Admitere 2022</t>
  </si>
  <si>
    <t>8p/zi x 15 zile</t>
  </si>
  <si>
    <t xml:space="preserve">orar </t>
  </si>
  <si>
    <t>curs Managementul calității pentru personalul din conducereea facultăților și coordonatorii de programe de studii</t>
  </si>
  <si>
    <t>8 p/zi x 12 zile</t>
  </si>
  <si>
    <t>Antofie Maria Mihaela</t>
  </si>
  <si>
    <t>Educational Soil Opportunity (ESO)</t>
  </si>
  <si>
    <t>HORIZON-MISS-2022-SOIL-01</t>
  </si>
  <si>
    <r>
      <t>Antofie MM/</t>
    </r>
    <r>
      <rPr>
        <sz val="10"/>
        <color rgb="FF000000"/>
        <rFont val="Arial Narrow"/>
        <family val="2"/>
      </rPr>
      <t xml:space="preserve"> Stefenel D, membrii: Camelia Sava, Iulian Bratu, Vecerdea Petronela</t>
    </r>
  </si>
  <si>
    <t>nu a fost câștigat, 7.5 din 10, punctaj a.       Antofie: 100
b.       Ștefenel Delia: 100</t>
  </si>
  <si>
    <t>Impetus for the mobilization of society to towards the achievement of FOOD2030</t>
  </si>
  <si>
    <t>HORIZON-CL6-2022-GOVERNANCE-01</t>
  </si>
  <si>
    <r>
      <t>Stefenel D</t>
    </r>
    <r>
      <rPr>
        <sz val="10"/>
        <color rgb="FF000000"/>
        <rFont val="Arial Narrow"/>
        <family val="2"/>
      </rPr>
      <t>/ Antofie MM</t>
    </r>
  </si>
  <si>
    <t>nu a fost câștigat, 10.5 din 10 Stefenel 100 Antofie 100</t>
  </si>
  <si>
    <t xml:space="preserve">Structuring participative and interactive social innovation mechanisms to accelerate the transition from food
sharing to food commons
</t>
  </si>
  <si>
    <t>HORIZON-CL6-2022-COMMUNITIES-01</t>
  </si>
  <si>
    <r>
      <t>Antofie MM/</t>
    </r>
    <r>
      <rPr>
        <sz val="10"/>
        <color rgb="FF000000"/>
        <rFont val="Arial Narrow"/>
        <family val="2"/>
      </rPr>
      <t xml:space="preserve"> Stefenel D</t>
    </r>
  </si>
  <si>
    <t>nu a fost câștigat, 6 din 10 Antofie: Ștefenel Delia: 100, Antofie 100</t>
  </si>
  <si>
    <t>Antofie Mihaela</t>
  </si>
  <si>
    <t xml:space="preserve">Khaliq, R., Tita, O., Antofie, M. M., &amp; Sava, C. </t>
  </si>
  <si>
    <t>Industrial Application Of Psyllium: An Overview</t>
  </si>
  <si>
    <t>Fu, Q. Q., Liu, R., Zhou, L., Zhang, J. W., Zhang, W. G., &amp; Wang, R. R. (2022). Effects of psyllium husk powder on the emulsifying stability, rheological properties, microstructure, and oxidative stability of oil-in-water emulsions. Food Control, 134, 108716.</t>
  </si>
  <si>
    <t>https://www.sciencedirect.com/science/article/pii/S0956713521008549?casa_token=VmG64orWWigAAAAA:6wsKss2bdjkZNYyAYpPiUXJevJ-f6xmQjtlIQtqYdsJUP5-PpNe_4Y1Y3DAj8lV8PBCLmG8q2A</t>
  </si>
  <si>
    <t>WOS, SCOPUS https://1510q0g2m-y-https-www-webofscience-com.z.e-nformation.ro/wos/alldb/summary/a3a9bf28-17a1-4f37-8685-0f8347a9afc0-6ff3ac56/relevance/1</t>
  </si>
  <si>
    <t>Singh, B., &amp; Mohan, M. (2022). Exploration of the high energy radiation for the designing of psyllium-poly (MEDSAH) zwitterionic superabsorbent hydrogels for biomedical uses. Materialia, 26, 101641.</t>
  </si>
  <si>
    <t>https://www.sciencedirect.com/science/article/pii/S2589152922003222?casa_token=tJgk5WMFmKgAAAAA:J0yf5Lwf9DwOkA_sEXnnNQbbaGmE1sbqpDR_DhtXVkC5frhu0iwjTS2w5QxEWUlvCBTT_y7qGA</t>
  </si>
  <si>
    <t>WOS, SCOPUS  https://1510q0g2m-y-https-www-webofscience-com.z.e-nformation.ro/wos/alldb/full-record/WOS:000907327400001</t>
  </si>
  <si>
    <r>
      <t xml:space="preserve">Christoph Randler, Ana Adan ,Maria-Mihaela </t>
    </r>
    <r>
      <rPr>
        <b/>
        <sz val="10"/>
        <color theme="1"/>
        <rFont val="Arial Narrow"/>
        <family val="2"/>
      </rPr>
      <t>Antofie</t>
    </r>
    <r>
      <rPr>
        <sz val="10"/>
        <color theme="1"/>
        <rFont val="Arial Narrow"/>
        <family val="2"/>
      </rPr>
      <t xml:space="preserve"> ,Arturo Arrona-Palacios,Manecas Candido,Jelle Boeve-de Pauw, Priti Chandrakar,Eda Demirhan,Vassilis Detsis, Lee Di Milia, Jana Fančovičová, Niklas Gericke, Prasun Haldar, Zeinab Heidari, Konrad S. Jankowski, Juhani E. Lehto, Ryan Lundell-Creag, William Medina-Jerez, Adrian Meule,Taciano L. Milfont, Mireia Orgilés, Alexandra Morales, Vincenzo Natale, Xóchitl Ortiz-Jiménez, Babita Pande, Timo Partonen, Atanu Kumar Pati, Pavol Prokop, Arash Rahafar, Martin Scheuch, Subhashis Sahu, Iztok Tomažič, Lorenzo Tonetti, Pablo Vallejo Medina, Peter van Petegem, Alejandro Vargas, Christian Vollmer</t>
    </r>
  </si>
  <si>
    <t>Animal Welfare Attitudes: Effects of Gender and Diet in University Samples from 22 Countries</t>
  </si>
  <si>
    <t>Hendricks, J., Mills, K. E., Sirovica, L. V., Sundermann, L., Bolton, S. E., &amp; von Keyserlingk, M. G. (2022). Public perceptions of potential adaptations for mitigating heat stress on Australian dairy farms. Journal of Dairy Science, 105(7), 5893-5908.</t>
  </si>
  <si>
    <t>https://www.sciencedirect.com/science/article/pii/S0022030222002673</t>
  </si>
  <si>
    <t>WOS SCOPUS https://1510q0g2m-y-https-www-webofscience-com.z.e-nformation.ro/wos/alldb/full-record/DRCI:DATA2022079024113130</t>
  </si>
  <si>
    <t>Paiva, T., Jacinto, T. A., Sarraguça, M. C., &amp; Coutinho, P. (2022). Beef Consumers Behaviour and Preferences—The Case of Portugal. Sustainability, 14(4), 2358.</t>
  </si>
  <si>
    <t>https://www.mdpi.com/2071-1050/14/4/2358</t>
  </si>
  <si>
    <t>WOS SCOPUS https://1510q0g2m-y-https-www-webofscience-com.z.e-nformation.ro/wos/alldb/full-record/WOS:000771012400001</t>
  </si>
  <si>
    <t>Carnovale, F., Xiao, J., Shi, B., Arney, D., Descovich, K., &amp; Phillips, C. J. (2022). Gender and Age Effects on Public Attitudes to, and Knowledge of, Animal Welfare in China. Animals, 12(11), 1367.</t>
  </si>
  <si>
    <t>https://www.mdpi.com/2076-2615/12/11/1367</t>
  </si>
  <si>
    <t>WOS SCOPUS https://1510q0g2m-y-https-www-webofscience-com.z.e-nformation.ro/wos/alldb/full-record/WOS:000809956000001</t>
  </si>
  <si>
    <t>Mata, F., Araujo, J., Soares, L., &amp; Cerqueira, J. L. (2022). Local People Standings on Existing Farm Animal Welfare Legislation in the BRIC Countries and the USA. Comparison with Western European Legislation. Journal of Applied Animal Welfare Science, 1-14.</t>
  </si>
  <si>
    <t>https://www.tandfonline.com/doi/abs/10.1080/10888705.2022.2141577</t>
  </si>
  <si>
    <t>WOS SCOPUS https://1510q0g2m-y-https-www-webofscience-com.z.e-nformation.ro/wos/alldb/full-record/WOS:000877459900001</t>
  </si>
  <si>
    <r>
      <t>Hernández-Forte, I., Pérez-Pérez, R., Taulé-Gregorio, C. B., Fabiano-González, E., Battistoni-Urrutia, F., &amp; Nápoles-García, M. C. (2022). New bacteria genera associated with rice (Oryza sativa L.) in Cuba promote the crop growth. </t>
    </r>
    <r>
      <rPr>
        <i/>
        <sz val="10"/>
        <color rgb="FF222222"/>
        <rFont val="Arial"/>
        <family val="2"/>
      </rPr>
      <t>Agronomía Mesoamericana</t>
    </r>
    <r>
      <rPr>
        <sz val="10"/>
        <color rgb="FF222222"/>
        <rFont val="Arial"/>
        <family val="2"/>
      </rPr>
      <t>, 47223-47223.</t>
    </r>
  </si>
  <si>
    <t>https://1510q6exa-y-https-www-webofscience-com.z.e-nformation.ro/wos/alldb/full-record/WOS:000806350700023</t>
  </si>
  <si>
    <t>WOS SCOPUS</t>
  </si>
  <si>
    <t>Procyk, E., &amp; Meunier, M. (2022). BioSimia, France CNRS network for nonhuman primate biomedical research in infectiology, immunology, and neuroscience. Current Research in Neurobiology, 100051.</t>
  </si>
  <si>
    <t>https://www.sciencedirect.com/science/article/pii/S2665945X22000249</t>
  </si>
  <si>
    <t>WOS SCOPUS https://1510q0g2m-y-https-www-webofscience-com.z.e-nformation.ro/wos/alldb/full-record/MEDLINE:36685763</t>
  </si>
  <si>
    <t>Bruder, J., Burakowski, L. M., Park, T., Al-Haddad, R., Al-Hemaidi, S., Al-Korbi, A., &amp; Al-Naimi, A. (2022). Cross-cultural awareness and attitudes toward threatened animal species. Frontiers in Psychology, 13.</t>
  </si>
  <si>
    <t>https://www.ncbi.nlm.nih.gov/pmc/articles/PMC9194822/</t>
  </si>
  <si>
    <t>WOS SCOPUS https://1510q0g2m-y-https-www-webofscience-com.z.e-nformation.ro/wos/alldb/full-record/WOS:000810942300001</t>
  </si>
  <si>
    <t>Coleman, G. J., Hemsworth, P. H., Hemsworth, L. M., Munoz, C. A., &amp; Rice, M. (2022). Differences in public and producer attitudes toward animal welfare in the red meat industries. Frontiers in Psychology, 13.</t>
  </si>
  <si>
    <t>https://www.scienceopen.com/document_file/4038f90f-e282-485a-aed2-fda33c814961/PubMedCentral/4038f90f-e282-485a-aed2-fda33c814961.pdf</t>
  </si>
  <si>
    <t>WOS SCOPUS https://1510q0g2m-y-https-www-webofscience-com.z.e-nformation.ro/wos/alldb/full-record/WOS:000860467600001</t>
  </si>
  <si>
    <t>Keeling, L. J., Marier, E. A., Olmos Antillón, G., Blokhuis, H. J., Staaf Larsson, B., &amp; Stuardo, L. (2022). A global study to identify a potential basis for policy options when integrating animal welfare into the UN Sustainable Development Goals. Frontiers in Animal Science, 3, 974687.</t>
  </si>
  <si>
    <t>https://151096exd-y-https-www-scopus-com.z.e-nformation.ro/results/results.uri?sort=plf-f&amp;src=s&amp;st1=A+global+study+to+identify+a+potential+basis+for+policy+options+when+integrating+animal+welfare+into+the+UN+Sustainable+Development+Goals&amp;sid=ce2651b13b08768af17e0051542abf2c&amp;sot=b&amp;sdt=b&amp;sl=152&amp;s=TITLE-ABS-KEY%28A+global+study+to+identify+a+potential+basis+for+policy+options+when+integrating+animal+welfare+into+the+UN+Sustainable+Development+Goals%29&amp;origin=searchbasic&amp;editSaveSearch=&amp;yearFrom=Before+1960&amp;yearTo=Present&amp;sessionSearchId=ce2651b13b08768af17e0051542abf2c&amp;limit=10</t>
  </si>
  <si>
    <t>Nadlučnik, E., Golinar Oven, I., Tomažič, I., Plut, J., Dovč, A., &amp; Štukelj, M. (2022). Discrepancies between farmers' perceptions and actual animal welfare conditions on commercial pig farms. Frontiers in Veterinary Science, 9, 1010791.</t>
  </si>
  <si>
    <t>https://1510q6exa-y-https-www-webofscience-com.z.e-nformation.ro/wos/alldb/full-record/WOS:000868253400001</t>
  </si>
  <si>
    <t>Antofie MM</t>
  </si>
  <si>
    <t>The Red List of Crop Varieties for Romania-Lista Roşie a varietăţilor plantelor de cultură din România. Publishing House Lucian Blaga Univresity from Sibiu, 81.</t>
  </si>
  <si>
    <t>Petrescu-Mag, R. M., Petrescu, D. C., Muntean, O. L., Petrescu-Mag, I. V., Radu Tenter, A., &amp; Azadi, H. (2022). The nexus of traditional knowledge and climate change adaptation: Romanian farmers’ behavior towards landraces. Local Environment, 27(2), 229-250.</t>
  </si>
  <si>
    <t>https://www.tandfonline.com/doi/abs/10.1080/13549839.2022.2033966</t>
  </si>
  <si>
    <t>WOS SCOPUS https://1510q0g2m-y-https-www-webofscience-com.z.e-nformation.ro/wos/alldb/full-record/WOS:000753322800001</t>
  </si>
  <si>
    <t xml:space="preserve">Doroftei, E., Antofie, M. M., Sava, D., &amp; Arcus, M. </t>
  </si>
  <si>
    <t>Cytogenetic effects induced by manganese and lead microelements on germination at Allium cepa. Botanica Serbica, 34(2), 115-121.</t>
  </si>
  <si>
    <t>Tofiloski, S., Dimeska, G., Cvetanovska, L., Hristovski, S., &amp; Dilevska, I. (2022). Determination of genotoxicity in waters from the region of Tetovo. Macedonian Journal of Ecology and Environment, 24(2), 89-102.</t>
  </si>
  <si>
    <t>http://mjee.org.mk/index.php/mjee/article/view/193</t>
  </si>
  <si>
    <t>WOS SCOPUS https://1510q0g2m-y-https-www-webofscience-com.z.e-nformation.ro/wos/alldb/full-record/BCI:BCI202300164397</t>
  </si>
  <si>
    <t>Doroftei, E., Antofie, M. M</t>
  </si>
  <si>
    <t>The cyto-and genotoxic effects induced by sulphates in Allium cepa L.</t>
  </si>
  <si>
    <t>Machado, R. M., da Silva, S. W., Bernardes, A. M., &amp; Ferreira, J. Z. (2022). Degradation of carbendazim in aqueous solution by different settings of photochemical and electrochemical oxidation processes. Journal of Environmental Management, 310, 114805.</t>
  </si>
  <si>
    <t>https://www.sciencedirect.com/science/article/pii/S0301479722003784?casa_token=dDM7S6ddQEkAAAAA:DzNDhx7PiGDcbHEXHwqsyKfkjS-ymDV265kYAPI9YhfcfwRADFzXwXjZjI8J-yeh5DlmjBsXMw</t>
  </si>
  <si>
    <t>WOS SCOPUS https://1510q0g2m-y-https-www-webofscience-com.z.e-nformation.ro/wos/alldb/full-record/WOS:000781133500002</t>
  </si>
  <si>
    <t>Padulosi S., P. Bala Ravi, W. Rojas, S. Sthapit, A. Subedi, E. Dulloo, K. Hammer, R. Vögel, M.M. Antofie,
V. Negri, N. Bergamini, G. Galluzzi, M. Jäger, B. Sthapit, R. Rana, I. Oliver King, N. Warthmann</t>
  </si>
  <si>
    <t>Red Lists for Cultivated Species: Why We Need It and Suggestions for the Way Forward</t>
  </si>
  <si>
    <t>Lauterbach, J., &amp; Bantle, C. (2022). “For More Diversity, Better Taste and My Own Health” Exploring Organic Consumers’ Purchasing Motives for Heirloom Vegetable Varieties. Sustainability, 14(7), 4068.</t>
  </si>
  <si>
    <t>https://www.mdpi.com/2071-1050/14/7/4068</t>
  </si>
  <si>
    <t>WOS SCOPUS https://1510q0g2m-y-https-www-webofscience-com.z.e-nformation.ro/wos/alldb/full-record/WOS:000781670100001</t>
  </si>
  <si>
    <t>The conservation of plant genetic resources for food and agriculture: the perspective of producers who are trading in Sibiu agri-food markets</t>
  </si>
  <si>
    <t>Zambrano, J. L. A., da Cruz, D. D., &amp; de Oliveira Paulino, F. (2022). Impacts of the transition from family farming to monoculture farming on the eating habits of two cities in the Valle de Tenza, Boyacá—Colombia. Journal of Ethnic Foods, 9(1), 28.</t>
  </si>
  <si>
    <t>https://link.springer.com/article/10.1186/s42779-022-00137-4</t>
  </si>
  <si>
    <t>WOS SCOPUS https://1510q0g2m-y-https-www-webofscience-com.z.e-nformation.ro/wos/alldb/full-record/KJD:ART002862229</t>
  </si>
  <si>
    <t>ANTOFIE, M. M., POP, M. R., Sand, C., CIORTEA, G., &amp; IAGĂRU, P.</t>
  </si>
  <si>
    <t>Data sheet model for developing a red list regarding crop landraces in Romania. ANNALS. FOOD SCIENCE AND TECHNOLOGY, 2010 11(1), 45-49</t>
  </si>
  <si>
    <t>Rengalakshmi, R., &amp; Vedavalli, L. (2022). Gendered Knowledge, Conservation Priorities and Actions: A Case Study of On-Farm Conservation of Small Millets Among Malayalar of Kolli Hills, South India. In North-East Research Conclave (pp. 113-130). Singapore: Springer Nature Singapore.</t>
  </si>
  <si>
    <t>SPRINGER</t>
  </si>
  <si>
    <t>Comparative study of two varieties of purple flash potato grown in vitro</t>
  </si>
  <si>
    <t>articol</t>
  </si>
  <si>
    <t>Nagy, A (USAMV Cluj), Boboc P (USAMV Cluj)  Catana C (USAMV Cluj) Antofie MM ULBS, Sava C ULBS + (USAMV Cluj)</t>
  </si>
  <si>
    <t>Scientific Bulletin. Series F. Biotechnologies, Vol. XXVI, No. 1, 2022.</t>
  </si>
  <si>
    <t>ISSN 2285-1364, CD-ROM ISSN 2285-5521, ISSN Online 2285-1372, ISSN-L 2285-1364</t>
  </si>
  <si>
    <t>no</t>
  </si>
  <si>
    <t>Fascicola de Biologie</t>
  </si>
  <si>
    <t>WOS / SCOPUS</t>
  </si>
  <si>
    <t>Membru Comitet Științific</t>
  </si>
  <si>
    <t>Doaj, ROAD</t>
  </si>
  <si>
    <t>https://grassrootsjournals.org/aa/index.html</t>
  </si>
  <si>
    <t>Editor adjunct (deputy)</t>
  </si>
  <si>
    <t>Grassroots Journal of Natural Resources</t>
  </si>
  <si>
    <t>WoS/Copernicus/CABI/ ROAD</t>
  </si>
  <si>
    <t>https://grassrootsjournals.org/gjnr/index.html</t>
  </si>
  <si>
    <t>Recenzor ca Membru Comitet Științific</t>
  </si>
  <si>
    <t>24 ian 2022</t>
  </si>
  <si>
    <t>IPBES capacity building workshop taking place in Yerevan, Armenia</t>
  </si>
  <si>
    <t>Erevan, Armenia, May 12-16 Mai, 2022</t>
  </si>
  <si>
    <t>https://biodiv.de/en/projekte/aktuell/ipbes-capacity-building-1.html</t>
  </si>
  <si>
    <t>12-16 Mai</t>
  </si>
  <si>
    <t>IPBES capacity building workshop taking place in Sarajevo Macedonia de Nord</t>
  </si>
  <si>
    <t>Skopje, Macedonia de Nord, 30 oct-2 noiembrie, 2022</t>
  </si>
  <si>
    <t>Master</t>
  </si>
  <si>
    <t>nu</t>
  </si>
  <si>
    <t>Responsabil</t>
  </si>
  <si>
    <t>Managementul Protecției Mediului Agricol</t>
  </si>
  <si>
    <t>Arii protejate curs + seminar Monta IV+IPMA IV</t>
  </si>
  <si>
    <t>FSAA3</t>
  </si>
  <si>
    <t>Managementul ariilor protejate seminar Master MPMA</t>
  </si>
  <si>
    <t>FSAA4</t>
  </si>
  <si>
    <t>Investigarea factorilor de mediu curs + laborator</t>
  </si>
  <si>
    <t>FSAA5</t>
  </si>
  <si>
    <t>Biologia solului curs</t>
  </si>
  <si>
    <t>FSAA6</t>
  </si>
  <si>
    <t>Licență Montanologie - supraveghere</t>
  </si>
  <si>
    <t>FSAA7</t>
  </si>
  <si>
    <t>Licență IPMA - susținere</t>
  </si>
  <si>
    <t>FSAA8</t>
  </si>
  <si>
    <t>Disertație MPMA - susținere</t>
  </si>
  <si>
    <t>FSAA9</t>
  </si>
  <si>
    <t>Admitere interviu master MDDZR + MPMA</t>
  </si>
  <si>
    <t>OŢEL R. ROMUL-AURELIAN Dezvoltarea durabilă prin agricultură în aria protejată Cheile Râmeţului din judeţul Alba, Licență</t>
  </si>
  <si>
    <t>Antofie MM, Moise C.</t>
  </si>
  <si>
    <t xml:space="preserve">EPARU G. GHEORGHE-ADRIAN Metode şi mijloace de investigare a factorilor de mediu (apă, aer, zgomot) în localitatea Băbeni, judeţul Vâlcea, Licență
</t>
  </si>
  <si>
    <t xml:space="preserve">GRIGOROIU G. EMILIA-TEODORA Biologia și ecologia populațiilor de dăunători în cadrul Ocolului Silvic Vaideeni din județul Vâlcea, Master
</t>
  </si>
  <si>
    <t>RADU E. CĂTĂLIN-MARIUS, Conservarea agro-biodiversității din localitatea Moșna – grădini tradiționale în extravilan, Disertație MPMA agricol</t>
  </si>
  <si>
    <t xml:space="preserve">ROBU C. DIANA-MARIA, Biologia, ecologia și dinamica insectelor defoliatoare pădurilor Ocolului Silvic Horezu, Dizertatie MPMA
</t>
  </si>
  <si>
    <t>Antofie MM, Barbu CH</t>
  </si>
  <si>
    <t xml:space="preserve">SICOE C. V. ANDREEA-IOANA Evaluarea impactului asupra conservării biodiversității al unei companii ce desfășoară activități de exploatare minieră, Dizertatie
</t>
  </si>
  <si>
    <t>TOȘU M. CORNELIA-MIHAELA, Conservarea agro-biodiversității din localitatea Moșna – grădini tradiționale în intravilan, dizertatie</t>
  </si>
  <si>
    <t>Moise Cristina</t>
  </si>
  <si>
    <t>Comisia de Etica ULBS</t>
  </si>
  <si>
    <t>Comisia de Cercetare ULBS</t>
  </si>
  <si>
    <t>Comisia de Cercetare SAIAPM</t>
  </si>
  <si>
    <t>Senat</t>
  </si>
  <si>
    <t>Membru comisia concurs Diaconeasa Ionuț, ULB Sibiu</t>
  </si>
  <si>
    <t>Membru în comisia ERASMUS</t>
  </si>
  <si>
    <t>Tutoriat anul III IPMA</t>
  </si>
  <si>
    <t>Consultații licență/disertație prin classroom</t>
  </si>
  <si>
    <t xml:space="preserve">Conferința științifică studențească, 27.05.2022 </t>
  </si>
  <si>
    <t>Pagina de internet a Centrului de cercetare-administrare</t>
  </si>
  <si>
    <t>Participare sedințe proiect RAMSAT, februarie 2022</t>
  </si>
  <si>
    <t>8p/zi</t>
  </si>
  <si>
    <t>Participare ședințe de departament</t>
  </si>
  <si>
    <t xml:space="preserve">Participare on line la 5 reuniuni oficiale IPBES de reprezentare a României cu însemnele ULBS și 2 recenzii de carte în engleză ce urmează să fie aprobate în 2023 pentru a fi publicate cu însemnele UN. </t>
  </si>
  <si>
    <t>Aerial Monitorization—A Vector for Ensuring the Agroecosystems Sustainability</t>
  </si>
  <si>
    <t>Sustainability</t>
  </si>
  <si>
    <t>2071-1050</t>
  </si>
  <si>
    <t>https://www.mdpi.com/2071-1050/14/10/6011</t>
  </si>
  <si>
    <t>1-12</t>
  </si>
  <si>
    <r>
      <rPr>
        <b/>
        <sz val="10"/>
        <color theme="1"/>
        <rFont val="Arial Narrow"/>
        <family val="2"/>
      </rPr>
      <t>Romulus Iagăru</t>
    </r>
    <r>
      <rPr>
        <sz val="10"/>
        <color theme="1"/>
        <rFont val="Arial Narrow"/>
        <family val="2"/>
      </rPr>
      <t xml:space="preserve"> (ULB), Nicolae Florescu (ANAF), Pompilica Iagăru (ULB)</t>
    </r>
  </si>
  <si>
    <t>Strategic management of sustainable development in the countryside of Sibiu Depression-basic of environmental protection.</t>
  </si>
  <si>
    <t xml:space="preserve"> Jenica CĂLINA, Aurel CĂLINA / STUDY ON THE CURRENT STAGE OF DEVELOPMENT, PLANNING
AND PROMOTION OF RURAL TOURISM AND AGRITOURISM IN THE
ETHNOGRAPHIC AREA MARAMUREȘ / Scientific Papers Series Management, Economic Engineering in Agriculture and Rural Development
Vol. 22, Issue 3, 2022</t>
  </si>
  <si>
    <t>https://managementjournal.usamv.ro/pdf/vol.22_3/Art11.pdf</t>
  </si>
  <si>
    <t>Web of Science Core Collection:
Emerging Sources Citation Index</t>
  </si>
  <si>
    <t xml:space="preserve">Iagăru, P (ULB)., Pavel, P. (SRL), &amp; Iagăru, R. (ULB). </t>
  </si>
  <si>
    <t>Implementation of the concept Agriculture of Precision a way to improve the Management of Agricultural Enterprises</t>
  </si>
  <si>
    <t>Weihua Liu, Shuang Wei, Siyu Wang, Ming K. Lim, Yujie Wang,
Problem identification model of agricultural precision management based on smart supply chains: An exploratory study from China,
Journal of Cleaner Production,</t>
  </si>
  <si>
    <t>https://www.sciencedirect.com/science/article/abs/pii/S0959652622012392?via%3Dihub</t>
  </si>
  <si>
    <t>Scopus</t>
  </si>
  <si>
    <t>Weihua Liu, Shuang Wei, Siyu Wang &amp; Ming K. Lim (2022) /  Theoretical framework of agricultural precision management based on the smart supply chain: evidence from China,  / Production Planning &amp; Control</t>
  </si>
  <si>
    <t>https://www.tandfonline.com/doi/full/10.1080/09537287.2022.2088424</t>
  </si>
  <si>
    <t>11.1 (2021) CiteScore (Scopus)</t>
  </si>
  <si>
    <t>Iagaru Romulus</t>
  </si>
  <si>
    <t>An Analysis of the Possibilities to Develop and Implement a Modular and
Scalable System Based on Mini-Aerial Robots for Precision Agriculture</t>
  </si>
  <si>
    <r>
      <t xml:space="preserve">Ioana Mădălina PETRE (UTB), Mircea BOȘCOIANU (UTB), Sebastian POP (UTB), Pompilica IAGĂRU (ULB), Flavius Aurelian SÂRBU (UTB), </t>
    </r>
    <r>
      <rPr>
        <b/>
        <sz val="10"/>
        <color theme="1"/>
        <rFont val="Arial Narrow"/>
        <family val="2"/>
      </rPr>
      <t>Romulus IAGĂRU</t>
    </r>
    <r>
      <rPr>
        <sz val="10"/>
        <color theme="1"/>
        <rFont val="Arial Narrow"/>
        <family val="2"/>
      </rPr>
      <t xml:space="preserve"> (ULB)</t>
    </r>
  </si>
  <si>
    <t>Recent</t>
  </si>
  <si>
    <t>2065-4529</t>
  </si>
  <si>
    <t>100-106</t>
  </si>
  <si>
    <t>10.31926/RECENT.2022.68.100</t>
  </si>
  <si>
    <t>-</t>
  </si>
  <si>
    <r>
      <rPr>
        <b/>
        <sz val="10"/>
        <color theme="1"/>
        <rFont val="Arial Narrow"/>
        <family val="2"/>
      </rPr>
      <t xml:space="preserve">Romulus Iagăru </t>
    </r>
    <r>
      <rPr>
        <sz val="10"/>
        <color theme="1"/>
        <rFont val="Arial Narrow"/>
        <family val="2"/>
      </rPr>
      <t>(ULB), Nicolae Florescu (ANAF), Pompilica Iagăru (ULB)</t>
    </r>
  </si>
  <si>
    <t>CĂLINA, Aurel, and Jenica CĂLINA. "STUDY ON THE QUALITY OF THE AGRITOURISM ACTIVITY PRACTICED IN A PENSION IN RÂNCA-GORJ." Annals of the University of Craiova-Agriculture, Montanology, Cadastre Series 52, no. 2 (2022): 194-203.</t>
  </si>
  <si>
    <t>https://anale.agro-craiova.ro/index.php/aamc/article/view/1384</t>
  </si>
  <si>
    <t>CĂLINA, Aurel, and Jenica CĂLINA. "STUDY ON THE PREPARATION OF TECHNICAL DOCUMENTATION NECESSARY FOR THE REHABILITATION AND MODERNIZATION OF ROAD INFRASTRUCTURE IN THE AGRITOURISTIC AREA, GIUBEGA-BĂILEȘTI." Annals of the University of Craiova-Agriculture, Montanology, Cadastre Series 52, no. 2 (2022): 204-214.</t>
  </si>
  <si>
    <t>Iagăru Romulus</t>
  </si>
  <si>
    <t>Scientific Papers Agricultural Management</t>
  </si>
  <si>
    <t>EBSCO, CABI full text.</t>
  </si>
  <si>
    <t>http://lsma.ro/index.php/lsma/about/editorialTeam</t>
  </si>
  <si>
    <t>2148-6667-1-SP BIS 2 / 22.07.2022</t>
  </si>
  <si>
    <t>2163-6666-1-SP BIS 4 / 22.07.2022</t>
  </si>
  <si>
    <t>2172-6668-1-SP  / 22.07.2022</t>
  </si>
  <si>
    <t>2212-6652-1-RV / 22.07.2022</t>
  </si>
  <si>
    <t>2214-6655-1-RV / 22/07.2022</t>
  </si>
  <si>
    <t>2217-6658-1-RV / 22.07.2022</t>
  </si>
  <si>
    <t>2221-6671-1-RV / 22.07.2022</t>
  </si>
  <si>
    <t>STIMULAREA AGRICULTURII ROMÂNEȘTI ÎN SPAȚIUL
MONTAN CONCOMITENT CU MENȚINEREA
STABILITĂȚII POPULAȚIEI ÎN ACEASTĂ ZONĂ</t>
  </si>
  <si>
    <t>ICDM Cristian, Sibiu, România</t>
  </si>
  <si>
    <t>peste 100 de participanți</t>
  </si>
  <si>
    <t>cdm.ro/simpozion-18-noiembrie-2022-icdm/</t>
  </si>
  <si>
    <t>18.11.2022</t>
  </si>
  <si>
    <t>Dronele, vectori ai agriculturii de precizie (inteligente)</t>
  </si>
  <si>
    <t>organizator</t>
  </si>
  <si>
    <t>ULB / ȘAIAPM</t>
  </si>
  <si>
    <t>peste 200 participanți</t>
  </si>
  <si>
    <t>FSAA</t>
  </si>
  <si>
    <t>examen Management an IV M + an I IMAPA</t>
  </si>
  <si>
    <t>examen Managementul dezvoltării durabile an IV IMAPA</t>
  </si>
  <si>
    <t>examen Management an II IPA + an II CEPA</t>
  </si>
  <si>
    <t>evaluare pe parcurs + examen Marketing an IV M</t>
  </si>
  <si>
    <t>membru comise examen licență</t>
  </si>
  <si>
    <t>IPMA</t>
  </si>
  <si>
    <t xml:space="preserve">membru comisie examen licență </t>
  </si>
  <si>
    <t>IMAPA</t>
  </si>
  <si>
    <t>membru comisie examen disertație</t>
  </si>
  <si>
    <t>MDDZR</t>
  </si>
  <si>
    <t>Muntean Alin, Particularităţi privind organizarea managerială în cadrul întreprinderilor mari ce comercializează inputuri agricole</t>
  </si>
  <si>
    <t>Sârbu Dan Georgian Managementul întreprinderilor agricole. Studiu de caz S.C. FOREST AND BIOMAS ROMÂNIA S.A.</t>
  </si>
  <si>
    <t>Vonica Ancuța Mădălina Managementul întreprinderilor agricole. Studiu de caz Întreprinderea individuală VONICA MANIU</t>
  </si>
  <si>
    <t>Soare Gheorghe, Utilizarea rațională a pășunilor montane în zona localității Rucăr, licență</t>
  </si>
  <si>
    <t>Badea Elena Managementul operaţional privind înfiinţarea şi întreţinerea plantaţilor de zmeur. Studiu de caz - Ferma didactică şi de cercetare Rusciori</t>
  </si>
  <si>
    <t>Badiu Cătălin Florin. Managementul operaţional privind înfiinţarea şi întreţinerea unei plantaţii de căpşun. Studiu de caz - Ferma didactică şi de cercetare Rusciori</t>
  </si>
  <si>
    <t>Bebeșelea Ileana Alina, Managementul operaţional privind înfiinţarea şi întreţinerea  unei  plantaţii de cireş. Studiu de caz - Ferma didactică şi de cercetare Rusciori</t>
  </si>
  <si>
    <t>Duță Petru. Managementul unei plantaţii de 1 ha coacăz în Ferma didactică şi experimentală Rusciori</t>
  </si>
  <si>
    <t>Ivan Gabriel Rareș, Managementul operaţional privind înfiinţarea şi întreţinerea unei plantaţii de mur. Studiu de caz –Ferma didactică şi de cercetare Rusciori</t>
  </si>
  <si>
    <t>Totan Ștefania, Managementul înfiinţării şi întreţinerii plantaţiilor tinere de prun. Studiu de caz - Ferma didactică şi de cercetare Rusciori</t>
  </si>
  <si>
    <t>Dan Mădălina, Particularităţi privind promovarea serviciilor de consultanţă în realizarea proiectelor de dezvoltare rurală</t>
  </si>
  <si>
    <t>Petrea Mihăiță, Managementul marketingului privind valorificarea durabilă a multifuncționalității pajiștilor din microregiunea Valea Măgurii</t>
  </si>
  <si>
    <t>Luca Constantin, Amenajamentul pastoral, mijloc de asigurare a durabilității pajiștilor din comuna Bazna județul Sibiu</t>
  </si>
  <si>
    <t>Bârlete Delia Maria. Managementul exploatării durabile a pajiștilor Model de analiză și promovare a sustenabilității pajiștilor</t>
  </si>
  <si>
    <t>Muj Lucian Nicolae, Particularități privind Managementul agroecosistemelor horticole. Studiu de caz plantații de zmeur în localitatea Reghin, județul Mureș</t>
  </si>
  <si>
    <t xml:space="preserve">Marinescu Ghițescu Ana, Managementul ecosistemelor Studiu de caz Managementul durabil al ecosistemelor pomicole în localitatea Stoenești, județul Vâlcea </t>
  </si>
  <si>
    <t>Cristian Cristina, Managementul agroecosistemelor. Particularități privind utilizarea albinelor în ecosistemele horticole</t>
  </si>
  <si>
    <t>Cristian Bogdan Andrei, Managementul ecosistemelor viticole Studiu de caz managementul valorificării durabile a resurselor în cadrul ecosistemelor viticole</t>
  </si>
  <si>
    <t>Bașca Nicole Flavius, Managementul durabil al ecosistemelor Horticole. Particularități privind polenizarea entemofilă</t>
  </si>
  <si>
    <t>membru Consiliul Departamentului</t>
  </si>
  <si>
    <t>membru în Consiliul Facultății</t>
  </si>
  <si>
    <t>membru în Senat</t>
  </si>
  <si>
    <t>membru CSD</t>
  </si>
  <si>
    <t>Comisia privind programele de studii și asigurarea calității,</t>
  </si>
  <si>
    <t>membru comisie FDI (angajare echipa)</t>
  </si>
  <si>
    <t>membru comisie recepție garaj ferma rusciori</t>
  </si>
  <si>
    <t>Comisia de învățământ, parteneriate internaționale și evaluarea calității - SAIAPM</t>
  </si>
  <si>
    <t>Comisia administrativă, patrimoniu și strategii - SAIAPM</t>
  </si>
  <si>
    <t>consultații</t>
  </si>
  <si>
    <t>vizită prezentare rezultate la porumb boabe - CORTEVA</t>
  </si>
  <si>
    <t>Creșterea competitivității, diversificarea și sustenabilitatea în baza de practică, mijloace de asigurare a standardelor de calitate în procesul de instruire practică a studenților</t>
  </si>
  <si>
    <t>CNFIS-FDI-2022</t>
  </si>
  <si>
    <t>http://www.cnfis.ro/wp-content/uploads/2022/03/FDI2022-rezultate-finale-CNFIS-proiecte.pdf</t>
  </si>
  <si>
    <t>membru comisie admitere (master)</t>
  </si>
  <si>
    <t>participare la evenimentul organizat la implinirea a 75 de ani de la infiintarea invatamantul universitar - Universitatea din Craiova, Facultatea de Agricultură</t>
  </si>
  <si>
    <t>coordonare program M ID</t>
  </si>
  <si>
    <t>Pompilica Iagăru, Pompiliu Pavel, Romulus Iagăru, Anca Șipoș</t>
  </si>
  <si>
    <t>https://doi.org/10.3390/su14106011</t>
  </si>
  <si>
    <t>WOS:000801582300001</t>
  </si>
  <si>
    <t>The Role of Social Media in Public Forest Management Policies during COVID-19: Implications for Stakeholder Engagement</t>
  </si>
  <si>
    <t xml:space="preserve">Bratu, I.A.; Dinca, L.C.; Enescu, C.M.; Stanciu, M. </t>
  </si>
  <si>
    <t>https://www.webofscience.com/wos/woscc/full-record/WOS:000780497400001</t>
  </si>
  <si>
    <t>https://www.mdpi.com/2071-1050/14/7/3778</t>
  </si>
  <si>
    <t>https://doi.org/10.3390/su14073778</t>
  </si>
  <si>
    <t>000780497400001</t>
  </si>
  <si>
    <t>3778</t>
  </si>
  <si>
    <t>TOURIST ARRIVALS AND OVERNIGHT STAYS IN HOTELS IN ROMANIA DURING THE COVID-19 PANDEMIC VERSUS 2019 AND FUTURE TRENDS IN 2022</t>
  </si>
  <si>
    <t xml:space="preserve">Popescu, A.; Hontus, A.C.; Stanciu, M. </t>
  </si>
  <si>
    <t>SCIENTIFIC PAPERS-SERIES MANAGEMENT ECONOMIC ENGINEERING IN AGRICULTURE AND RURAL DEVELOPMENT,</t>
  </si>
  <si>
    <t>2284-7995</t>
  </si>
  <si>
    <t>https://www.webofscience.com/wos/woscc/full-record/WOS:000798307300062</t>
  </si>
  <si>
    <t>https://managementjournal.usamv.ro/pdf/vol.22_1/Art62.pdf</t>
  </si>
  <si>
    <t>000798307300062</t>
  </si>
  <si>
    <t>549-559</t>
  </si>
  <si>
    <t>ESCI</t>
  </si>
  <si>
    <t>ROMANIA'S TOURISM OFFER AND DEMAND IN THE COVID-19 PANDEMIC OF 2020 AND 2021 COMPARED TO 2019. A STATISTICAL OVERVIEW</t>
  </si>
  <si>
    <t xml:space="preserve">Popescu, A., Tindeche, C., Marcuta, A,. Marcuta, L., Hontus, A.; Stanciu, M. </t>
  </si>
  <si>
    <t>https://www.webofscience.com/wos/woscc/full-record/WOS:000823117400067</t>
  </si>
  <si>
    <t>https://managementjournal.usamv.ro/pdf/vol.22_2/Art69.pdf</t>
  </si>
  <si>
    <t>000823117400067</t>
  </si>
  <si>
    <t>579=590</t>
  </si>
  <si>
    <t>SHORT FOOD SUPPLY CHAINS AND YOUNG PEOPLE'S ATTITUDE TOWARDS HEALTHY EATING</t>
  </si>
  <si>
    <t>Stanciu, M., Popescu, A., Rasvan, R.I.</t>
  </si>
  <si>
    <t>https://www.webofscience.com/wos/woscc/full-record/WOS:000798307300070</t>
  </si>
  <si>
    <t>https://managementjournal.usamv.ro/pdf/vol.22_1/Art70.pdf</t>
  </si>
  <si>
    <t>000798307300070</t>
  </si>
  <si>
    <t>625-635</t>
  </si>
  <si>
    <t xml:space="preserve">LIVESTOCK AND MILK AND MEAT PRODUCTION IN THE TOP FIVE EU COUNTRIES REARING SHEEP AND GOATS, 2012-2021 </t>
  </si>
  <si>
    <t>Agatha POPESCU, Mirela STANCIU, Iuliana ANTONIE</t>
  </si>
  <si>
    <t>https://www.webofscience.com/wos/woscc/full-record/WOS:000886426500057</t>
  </si>
  <si>
    <t>https://managementjournal.usamv.ro/pdf/vol.22_3/Art57.pdf</t>
  </si>
  <si>
    <t>000886426500057</t>
  </si>
  <si>
    <t>515-530</t>
  </si>
  <si>
    <t xml:space="preserve">LOCAL GASTRONOMIC POINTS AS PART OF SUSTAINABLE AGRITOURISM AND YOUNG PEOPLE'S PERCEPTION OF IT. CASE STUDY, SIBIU COUNTY, ROMANIA </t>
  </si>
  <si>
    <t>Mirela STANCIU , Agatha POPESCU, Cristian STANCIU , Sonia POPA</t>
  </si>
  <si>
    <t>https://www.webofscience.com/wos/woscc/full-record/WOS:000906080800071</t>
  </si>
  <si>
    <t>https://managementjournal.usamv.ro/pdf/vol.22_4/Art74.pdf</t>
  </si>
  <si>
    <t>000906080800071</t>
  </si>
  <si>
    <t>697-706</t>
  </si>
  <si>
    <t xml:space="preserve">CEREALS PRODUCTION AND PRICE IN THE EUROPEAN UNION </t>
  </si>
  <si>
    <t>Agatha POPESCU, Mirela STANCIU, Valentin ŞERBAN, Horia Nicolae CIOCAN</t>
  </si>
  <si>
    <t>https://www.webofscience.com/wos/woscc/full-record/WOS:000906080800060</t>
  </si>
  <si>
    <t>https://managementjournal.usamv.ro/pdf/vol.22_4/Art62.pdf</t>
  </si>
  <si>
    <t>000906080800060</t>
  </si>
  <si>
    <t>567-578</t>
  </si>
  <si>
    <t xml:space="preserve">
Popescu, A; Hontus, AC, Caratus-Stanciu, M (ULBS)</t>
  </si>
  <si>
    <t xml:space="preserve">
TRENDS AND CHANGES IN TOURIST FLOW IN ROMANIA IN THE PERIOD 2009-2018</t>
  </si>
  <si>
    <t>Sobchenko, T; Mykytsei, T; (...); Samaricheva, T, ANALYSIS OF AGRITOURISM AND TOURISM POTENTIAL OF RURAL AREAS IN THE SYSTEM OF THEIR SUSTAINABLE DEVELOPMENT: A CASE STUDY OF UKRAINE, SCIENTIFIC PAPERS-SERIES MANAGEMENT ECONOMIC ENGINEERING IN AGRICULTURE AND RURAL DEVELOPMENT, 22(1), 603-614</t>
  </si>
  <si>
    <t>https://managementjournal.usamv.ro/pdf/vol.22_1/Art68.pdf</t>
  </si>
  <si>
    <t>Cărătuș-Stanciu Mirela</t>
  </si>
  <si>
    <t>ANALYSIS OF THE BEHAVIOR AND MOTIVATION OF CONSUMERS TOWARDS SHORT FOOD SUPPLY CHAINS</t>
  </si>
  <si>
    <t>TODOROVA, S and DEDA, G, CHAIN MANAGEMENT - AN IMPORTANT STEP FOR A SUCCESSFUL BUSINESS IN THE COVID-19 CONDITIONS, SCIENTIFIC PAPERS-SERIES MANAGEMENT ECONOMIC ENGINEERING IN AGRICULTURE AND RURAL DEVELOPMENT, 22(2), 725-730</t>
  </si>
  <si>
    <t>https://managementjournal.usamv.ro/pdf/vol.22_2/Art85.pdf</t>
  </si>
  <si>
    <t xml:space="preserve">Bodescu, D and Moraru, RA, ANALYSIS OF SOME SPECIFIC FEATURES OF THE LOCAL FOOD MARKET IN ROMANIA, SCIENTIFIC PAPERS-SERIES MANAGEMENT ECONOMIC ENGINEERING IN AGRICULTURE AND RURAL DEVELOPMENT, 22(1),43-52 
</t>
  </si>
  <si>
    <t>https://managementjournal.usamv.ro/pdf/vol.22_1/Art5.pdf</t>
  </si>
  <si>
    <t>Popescu Agatha, Cărătuș-Stanciu Mirela</t>
  </si>
  <si>
    <t>Farm
Structure in Animal Sector of Romania</t>
  </si>
  <si>
    <t xml:space="preserve">RESEARCH ON ANIMAL PRODUCTION TRENDS IN 2014-2020 IN ROMANIA
Giuca, AD; Ursu, A; (...); Petre, LI, SCIENTIFIC PAPERS-SERIES MANAGEMENT ECONOMIC ENGINEERING IN AGRICULTURE AND RURAL DEVELOPMENT, 22(3),261-268 </t>
  </si>
  <si>
    <t>https://managementjournal.usamv.ro/pdf/vol.22_3/Art27.pdf</t>
  </si>
  <si>
    <t xml:space="preserve">Sala F., EVALUATION OF THE NITROGEN USE IN WHEAT CROP IN RELATION TO AMMONIUM NITRATE FERTILIZER, SCIENTIFIC PAPERS-SERIES MANAGEMENT ECONOMIC ENGINEERING IN AGRICULTURE AND RURAL DEVELOPMENT, 22(3), 609-616 </t>
  </si>
  <si>
    <t>https://managementjournal.usamv.ro/pdf/vol.22_3/Art64.pdf</t>
  </si>
  <si>
    <t>Savka, M; Cherneviy, Y; (...); Yatsiv, S, FORECASTING PARAMETERS OF FARM DEVELOPMENT AT THE REGIONAL LEVEL USING THE STELLA PROGRAM, MANAGEMENT THEORY AND STUDIES FOR RURAL BUSINESS AND INFRASTRUCTURE DEVELOPMENT, 44 (2) , pp.209-222</t>
  </si>
  <si>
    <t>https://ejournals.vdu.lt/index.php/mtsrbid/article/view/2976</t>
  </si>
  <si>
    <t>Kadomtseva, MY, STUDY OF THE IMPACT OF CLIMATE RISKS ON THE DEVELOPMENT OF THE LIVESTOCK SUB-INDUSTRY IN RUSSIA, SCIENTIFIC PAPERS-SERIES MANAGEMENT ECONOMIC ENGINEERING IN AGRICULTURE AND RURAL DEVELOPMENT, 22(1), 285-294</t>
  </si>
  <si>
    <t>https://managementjournal.usamv.ro/pdf/vol.22_1/Art34.pdf</t>
  </si>
  <si>
    <t xml:space="preserve">The main characteristics of
agriculture and rural development in the central region
of Romania. </t>
  </si>
  <si>
    <t>Popescu, A; Dinu, TA; (...); Serban, V., POPULATION OCCUPIED IN AGRICULTURE AND AGRICULTURAL PRODUCTION VALUE IN ROMANIA, 2008-2020, SCIENTIFIC PAPERS-SERIES MANAGEMENT ECONOMIC ENGINEERING IN AGRICULTURE AND RURAL DEVELOPMENT, 22(1), 503-514</t>
  </si>
  <si>
    <t>https://managementjournal.usamv.ro/pdf/vol.22_1/Art59.pdf</t>
  </si>
  <si>
    <t>Popescu, A; Tindeche, C; (...); Marcuta, L., RURAL AREAS IN ROMANIA - DISCREPANCIES VERSUS URBAN AREAS AND EUROPEAN UNION, SCIENTIFIC PAPERS-SERIES MANAGEMENT ECONOMIC ENGINEERING IN AGRICULTURE AND RURAL DEVELOPMENT, 22(1), 515-532</t>
  </si>
  <si>
    <t>https://managementjournal.usamv.ro/pdf/vol.22_1/Art60.pdf</t>
  </si>
  <si>
    <t>Bodescu, D; Stefan, G; (...); Coca, O., LABOUR COST IN RELATION TO FARM SIZE, MOTIVATION AND EMPLOYEE PROFILE, SCIENTIFIC PAPERS-SERIES MANAGEMENT ECONOMIC ENGINEERING IN AGRICULTURE AND RURAL DEVELOPMENT, 22(2), 113-120</t>
  </si>
  <si>
    <t>https://managementjournal.usamv.ro/pdf/vol.22_2/Art13.pdf</t>
  </si>
  <si>
    <t>Pozubenkova, E; Ulanova, O; (...); Tsyganova, E., TRAINING AND EMPLOYMENT OF YOUNG SPECIALISTS IN THE AGRO-INDUSTRIAL COMPLEX OF THE REGION, SCIENTIFIC PAPERS-SERIES MANAGEMENT ECONOMIC ENGINEERING IN AGRICULTURE AND RURAL DEVELOPMENT, 22(2), 617-622</t>
  </si>
  <si>
    <t>https://managementjournal.usamv.ro/pdf/vol.22_2/Art72.pdf</t>
  </si>
  <si>
    <t>Popescu, A., Tindeche, C., Marcuta, A., Marcuta,
L., Hontus, A., Stanciu, M</t>
  </si>
  <si>
    <t>Romania's tourism offer and demand in the COVID-19 pandemic of 2020 and 2021 compared to 2019</t>
  </si>
  <si>
    <t>Ates, HC., EVALUATION OF RURAL TOURISM IN TERMS OF RURAL DEVELOPMENT WITH THE COVID-19 PANDEMIC, SCIENTIFIC PAPERS-SERIES MANAGEMENT ECONOMIC ENGINEERING IN AGRICULTURE AND RURAL DEVELOPMENT, 22(4), 157-168</t>
  </si>
  <si>
    <t>https://managementjournal.usamv.ro/pdf/vol.22_4/Art17.pdf</t>
  </si>
  <si>
    <t>RESEARCH REGARDING YOUNGER CONSUMERS ATTITUDE, IN RELATION WITH SHEEP MEAT CONSUMPTION</t>
  </si>
  <si>
    <t>Popescu, A; Chirciu, I; (...); Iorga, A., TRENDS IN AVERAGE ANNUAL FOOD CONSUMPTION PER INHABITANT IN ROMANIA, SCIENTIFIC PAPERS-SERIES MANAGEMENT ECONOMIC ENGINEERING IN AGRICULTURE AND RURAL DEVELOPMENT, 22(3), 561-580</t>
  </si>
  <si>
    <t>https://eds.p.ebscohost.com/eds/detail/detail?vid=0&amp;sid=8233488f-2e3f-4ae1-b3ce-a569227e257e%40redis&amp;bdata=Jmxhbmc9cm8mc2l0ZT1lZHMtbGl2ZQ%3d%3d#db=a9h&amp;AN=160279238</t>
  </si>
  <si>
    <t>RESEARCH ON ATTITUDE AND THE BEHAVIOR OF THE ROMANIAN YOUNG GENERATION IN RELATION TO THE PURCHASE AND CONSUMPTION OF ORGANIC PRODUCTS</t>
  </si>
  <si>
    <t>Matei, G; Popescu, DI; (...); Popa, LD, COMPENSATORY PAYMENTS GRANTED BY MEASURE 11 - ORGANIC AGRICULTURE IN VALCEA COUNTY (2015-2020), SCIENTIFIC PAPERS-SERIES MANAGEMENT ECONOMIC ENGINEERING IN AGRICULTURE AND RURAL DEVELOPMENT, 22(1), 407-412</t>
  </si>
  <si>
    <t>https://managementjournal.usamv.ro/pdf/vol.22_1/Art48.pdf</t>
  </si>
  <si>
    <t>RESEARCH REGARDING CONSUMERS ATTITUDE, IN RELATION WITH POULTRY MEAT PURCHASE AND CONSUMPTION. CASE STUDY SIBIU, ROMANIA</t>
  </si>
  <si>
    <t>ASPECTS OF SUSTAINABLE RURAL TOURISM-FARMERS’MARKETS AND FARM VISITS</t>
  </si>
  <si>
    <t>Yael Teff-Seker, Hila Segre, Efrat Eizenberg,  Daniel E. Orenstein, Assaf Shwartz, Factors influencing farmer and resident willingness to adopt an agri-environmental scheme in Israel, Journal of Environmental Management, Volume 302, Part A, 15 January 2022, 114066</t>
  </si>
  <si>
    <t>https://www.sciencedirect.com/science/article/pii/S0301479721021289?casa_token=LmzM2AIg1nAAAAAA:PLmjfAwf7Rg2-pNaoY7HFYMBnqfRNx_7TJmB_r3fi0Aof003nqOpZD0uJ_ud4r7d094Zzl2Z</t>
  </si>
  <si>
    <t xml:space="preserve">Gociman, I.T., Mărginean, Gh., Bărăităreanu, S., Cărătuș
M.A., &amp; Vidu, L. </t>
  </si>
  <si>
    <t xml:space="preserve"> Research on growth
indicators in Aberdeen Angus youth cattle, according
to different influencing factors. </t>
  </si>
  <si>
    <t>MANEA, DF; RADU-RUSU, RM; (...); MACIUC, V., STUDY ON THE OFFICIAL PERFORMANCE CONTROL FOR MEAT PRODUCTION OF ABERDEEN ANGUS CATTLE BREED IN ROMANIA, Scientific Paper, Seria D, Animal Sciences, 2022 | 
 65 (1) , pp.384-388</t>
  </si>
  <si>
    <t>https://animalsciencejournal.usamv.ro/pdf/2022/issue_1/Art51.pdf</t>
  </si>
  <si>
    <t>Maria Tănase, Mirela Stanciu, Cristina Moise, Maria Gheorghe</t>
  </si>
  <si>
    <t>Ecological and economic impact of dodder species (Cuscuta spp. Convolvulaceae) on pratological ecosystems.</t>
  </si>
  <si>
    <t xml:space="preserve">Marco Landi, Biswapriya B. Misra, Fabio Francesco Nocito, Giorgio Lucchini, Leonardo Bruno, Angela Malara, Maria Rosa Abenavoli &amp; Fabrizio Araniti, Metabolic changes induced by Cuscuta campestris Yunck in the host species Artemisia campestris subsp. variabilis (Ten.) Greuter as a strategy for successful parasitisation, Planta volume 256, Article number: 118 (2022) </t>
  </si>
  <si>
    <t>https://link.springer.com/article/10.1007/s00425-022-04025-8</t>
  </si>
  <si>
    <t>Vlad, I., M. Maftei, D. Ianiţki, M. Stanciu and A. Fiţa</t>
  </si>
  <si>
    <t>Morpho-productive characteristics of Saanen goats in the south of Romania</t>
  </si>
  <si>
    <t>Mari, NN; Naeem, M; (...); Rajput, N, JOURNAL OF ANIMAL AND PLANT SCIENCES-JAPS, 32 (2) , pp.353-361, 2022</t>
  </si>
  <si>
    <t>https://www.thejaps.org.pk/Volume/2022/32-02/04.php</t>
  </si>
  <si>
    <t>Cărătuș Stanciu Mirela</t>
  </si>
  <si>
    <t xml:space="preserve">Study on Consumer Attitudes for Sheep Meat Consumption; </t>
  </si>
  <si>
    <t>Katarzyna Mazur-Włodarczyk 1,* and Agnieszka Gruszecka-Kosowska, Sustainable or Not? Insights on the Consumption of Animal
Products in Poland, . Int. J.
Environ. Res. Public Health 2022, 19,
13072. https://doi.org/10.3390/
ijerph192013072</t>
  </si>
  <si>
    <t>file:///C:/Users/COMPUTER2/Downloads/ijerph-19-13072-v2.pdf</t>
  </si>
  <si>
    <t>Alexandrescu Cristina, Cărătuș Stanciu Mirela</t>
  </si>
  <si>
    <t>Study on Technological Aspects Related to the Growth of the Aberdeen Angus Breed in Romania</t>
  </si>
  <si>
    <t>Mulim HA, Brito LF, Batista Pinto LF, Moletta JL, Da Silva LR and Pedrosa VB (2022) Genetic and Genomic Characterization of a New Beef Cattle Composite Breed (Purunã) Developed for Production in Pasture-Based Systems. Front. Genet. 13:858970. doi: 10.3389/fgene.2022.858970</t>
  </si>
  <si>
    <t>https://www.frontiersin.org/articles/10.3389/fgene.2022.858970/full#B15</t>
  </si>
  <si>
    <t>Percepția tinerilor privind produsele locale și lanțurile alimentare</t>
  </si>
  <si>
    <t>Mirela Stanciu, Agatha Popescu, Iuliana Antonie,  Cristina Danciu, Anca Tulbure</t>
  </si>
  <si>
    <t>Presa Universitară Clujeană</t>
  </si>
  <si>
    <t>978-606-37-1467-2</t>
  </si>
  <si>
    <t>”Cercetări privind efectul utilizării zeoliților ca aditivi furajeri în hrana animalelor de fermă”, contract 1809/11.05.2022</t>
  </si>
  <si>
    <t>Asociația Crescătorilor de Bovine Bovisib</t>
  </si>
  <si>
    <t>11.05.2022-31.10.2022</t>
  </si>
  <si>
    <r>
      <t xml:space="preserve">I. Vlad P. Nistoreanu, Marinela Ghereș, Gh. Săvoiu, Mariana Bănuță, Raluca Ciornea, V. Crăciuneanu, Victoria Firescu, Alexandra Grozan, R. Hornoiu, F.L. Isac, I. Plăiaș, Iuliana Pop, S. Rusu, </t>
    </r>
    <r>
      <rPr>
        <b/>
        <sz val="9"/>
        <color theme="1"/>
        <rFont val="Arial Narrow"/>
        <family val="2"/>
      </rPr>
      <t>Mirela Stanciu</t>
    </r>
    <r>
      <rPr>
        <sz val="9"/>
        <color theme="1"/>
        <rFont val="Arial Narrow"/>
        <family val="2"/>
      </rPr>
      <t>, M. Țaicu, M.O. Tănase, D. Ungureanu</t>
    </r>
  </si>
  <si>
    <t>Tursim rural. Tratat. Editura CH Beck, 2010</t>
  </si>
  <si>
    <t>ANALYSIS OF THE PROMOTIONAL ACTIVITY WITHIN THE RURAL TOURIST COMPLEX" HANUL PESCARILOR SALDĂBAGIU DE MUNTE--BIHOR.
R Vasilica Bacter, IC Chebeleu… - … si Tehnologii în …, 2022 - search.ebscohost.com</t>
  </si>
  <si>
    <t>https://protmed.uoradea.ro/facultate/publicatii/ecotox_zooteh_ind_alim/2022A/Papers/08.%20Bacter%203.pdf</t>
  </si>
  <si>
    <t>RURAL TOURISM-AN ECONOMIC ALTERNATIVE FOR DEPOPULATED VILLAGES IN ROMANIA
C NIMARĂ - Annals of the University of Petroşani, 2022 - upet.ro</t>
  </si>
  <si>
    <t>https://www.upet.ro/annals/economics/pdf/2022/11).%20Nimara_3.pdf</t>
  </si>
  <si>
    <t>Gaureanu, M.E., Stanciu, M., Laba, M.</t>
  </si>
  <si>
    <t>Pig carcass classification in Romania: A dissection trial for the approval of the “FAT-OMEAT’ER” and the “OPTIGRADE-PRO” equipment</t>
  </si>
  <si>
    <t>V. Schina, V. Dotas, D. Gourdouvelis, I. Kaimakamis, I. Mitsopoulos,G. Tsakanikas , V. Bampidis, A comparative assessment of two different methods, using devices Optiscan-TP
and Optigrade-MCP, for predicting the lean meat percentage of pig carcasses in
Greece in relation to the European reference method, Journal of the Hellenic Veterinary Medical Society, 73 (4), 2022</t>
  </si>
  <si>
    <t>file:///C:/Users/COMPUTER2/Downloads/63cb9d5b1cfa3.pdf</t>
  </si>
  <si>
    <t>Ioan I. LADOȘI1, Mihai VIȘAN2, Paula CĂLIANU2 and Daniela LADOȘI, Pig Carcass Quality Evolution in Romania, Bulletin of University of Agricultural Sciences and Veterinary Medicine Cluj-Napoca. Animal Science and Biotechnologies, 79 (2), 2022</t>
  </si>
  <si>
    <t>file:///C:/Users/COMPUTER2/Downloads/14362-Article%20Text-55835-1-10-20221114.pdf</t>
  </si>
  <si>
    <t>Cărătuș Stanciu M., , Găureanu M., Burtea, Vidu L, Vlad I, Cărătuș N.</t>
  </si>
  <si>
    <t>The dynamics of pig carcasses classification in
Romania between 2009–2015, by manual method the Zwei Punkte</t>
  </si>
  <si>
    <t>Gociman, I.T., Mărginean, Gh., Bărăităreanu, S., Cărătuș
M.A., &amp; Vidu, L.</t>
  </si>
  <si>
    <t xml:space="preserve"> Research on growth
indicators in Aberdeen Angus youth cattle, according
to different influencing factors.</t>
  </si>
  <si>
    <t>Socol, Claudia Terezia,Criste, Florin Leontin, Vultur, Gabriel Cosmin,Condre, Samuel-Alin
Dogar, Andreea Corina, COMPARATIVE ASSESSMENT OF THE PRODUCTIVE POTENTIAL OF BLACK AND RED ABERDEEN ANGUS TAURINE YOUTH POPULATION IN OCNITA FARM, BISTRITA-NASAUD COUNTY, Analele Universitatii din Oradea, Fascicula Ecotoxicologie, Zootehnie si Tehnologii în Industria Alimentara. 2022, Vol. 21 Issue Part A, p291-298. 8p.</t>
  </si>
  <si>
    <t>https://protmed.uoradea.ro/facultate/publicatii/ecotox_zooteh_ind_alim/2022A/Papers/39.%20Socol.pdf</t>
  </si>
  <si>
    <t>MANEA D.F., MACIUC V., STUDY REGARDING A COMPUTER APPLICATION DESIGNED
TO MANAGE A CATTLE BREEDING PROGRAM IN ROMANIA , LUCRĂRI ŞTIINŢIFICE MEDICINĂ VETERINARĂ VOL. LV(3), 2022, TIMIŞOARA,</t>
  </si>
  <si>
    <t>https://www.usab-tm.ro/utilizatori/medicinaveterinara/file/LS%20FMV%20LV%283%29%202022.pdf#page=57</t>
  </si>
  <si>
    <t xml:space="preserve">Stanciu, M., Popescu, A., &amp; Rasvan, R. I. </t>
  </si>
  <si>
    <t>Short food supply chains and young pepople’s attitude towards healthy eating</t>
  </si>
  <si>
    <t>Mangirdas MORKŪNAS 1*, Elzė RUDIENĖ 2, Aleksander OSTENDA, CAN CLIMATE-SMART AGRICULTURE HELP TO ASSURE FOOD
SECURITY THROUGH SHORT SUPPLY CHAINS? A SYSTEMATIC
BIBLIOMETRIC AND BIBLIOGRAPHIC LITERATURE REVIEW, Business, Management and Economics Engineering, 2022 Volume 20 Issue 2: 207–223</t>
  </si>
  <si>
    <t>file:///C:/Users/COMPUTER2/Downloads/17101-Article%20Text-66233-3-10-20220714%20(2).pdf</t>
  </si>
  <si>
    <t>Balint, C. (2022). The effects of the COVID-19 pandemic on the Romanian tourist sector. Tourism and Rural Space, 48(2), 47–59.
ISSN: 2971-9151.</t>
  </si>
  <si>
    <t>https://www.researchgate.net/profile/Elif-Bak-Ates/publication/366685498_TARS_482/links/63aed1eba03100368a3dab67/TARS-482.pdf#page=48</t>
  </si>
  <si>
    <t>Popescu Agatha, Hontuș A., Stanciu Mirela</t>
  </si>
  <si>
    <t>G MUNTEANU, M DRĂGAN, P COCEAN , THE IMPACT OF COVID-19 ON TOURIST ACTIVITIES IN THE NORTH-WEST DEVELOPMENT REGION, ROMANIA, Rev. Roum. Géogr./Rom. Journ. Geogr., 66, (2), p. 153–165, 2022, Bucureşti.</t>
  </si>
  <si>
    <t>http://www.rjgeo.ro/issues/revue_roumaine_66_2/munteanu%20et%20al..pdf</t>
  </si>
  <si>
    <t>Tănase Maria, Stanciu Mirela</t>
  </si>
  <si>
    <t>Organic farming in Sibiu county,
Romania</t>
  </si>
  <si>
    <t xml:space="preserve">Ionel MUNTELE,  Marinela ISTRATE, Alexandru BĂNICĂ, Raluca-Ioana HOREA-ȘERBAN, CONTEXT, FACTORI ȘI DIFERENȚIERI SPAȚIALE ÎN
MANIFESTAREA FENOMENULUI DE DEPOPULARE ÎN ROMÂNIA
(1912-2020), </t>
  </si>
  <si>
    <t>https://www.researchgate.net/profile/Ionel-Muntele/publication/357777685_CAPITOLUL_III_CONTEXT_FACTORI_SI_DIFERENTIERI_SPATIALE_IN_MANIFESTAREA_FENOMENULUI_DE_DEPOPULARE_IN_ROMANIA_1912-2020/links/61defef7323a2268f99d7efc/CAPITOLUL-III-CONTEXT-FACTORI-SI-DIFERENTIERI-SPATIALE-IN-MANIFESTAREA-FENOMENULUI-DE-DEPOPULARE-IN-ROMANIA-1912-2020.pdf</t>
  </si>
  <si>
    <t>Stanciu, M., Dumitru, M., &amp; Tanase, M</t>
  </si>
  <si>
    <t>Structure and development of the
rural tourism network “Bienvenue a la ferme”</t>
  </si>
  <si>
    <t>Giampaolo Viglia, Portsmouth Business School, University of Portsmouth
Graziano Abrate, Universita del Piemonte Orientale, When distinction does not pay off - Investigating the determinants of European
agritourism prices</t>
  </si>
  <si>
    <t>https://pure.port.ac.uk/ws/portalfiles/portal/7501636/AgriJBR_post_print.pdf</t>
  </si>
  <si>
    <t>TANASE, M., GHEORGHE, M., TIMAR, A., STANCIU, M., &amp; ANTONIE, I</t>
  </si>
  <si>
    <t>The impact of dodder on the biodiversity of prato-ecosystems</t>
  </si>
  <si>
    <t>PA ORWAH - 2022 -, OCCURRENCE AND IMPACT OF GOLDEN DODDER (Cuscuta campestris
Yunker), INVASION ON SPECIES DIVERSITY OF TREES AND SHRUBS IN
HOMA- BAY COUNTY – KENYA</t>
  </si>
  <si>
    <t>http://repository.rongovarsity.ac.ke/bitstream/handle/123456789/2487/new%20-%20Final-4_merged.pdf?sequence=1</t>
  </si>
  <si>
    <t>GS</t>
  </si>
  <si>
    <t>Articolul The impact of local food festivals on rural areas’ development https://www.webofscience.com/wos/op/peer-reviews/summary</t>
  </si>
  <si>
    <t>23.11.2022</t>
  </si>
  <si>
    <t>International Journal of Environmental Research and Public Health</t>
  </si>
  <si>
    <t>Articolul: Health tourism in scientific research: a literature review and cluster analysis https://www.webofscience.com/wos/op/peer-reviews/summary</t>
  </si>
  <si>
    <t>12.12.2012</t>
  </si>
  <si>
    <t>licență</t>
  </si>
  <si>
    <t>Montanologie</t>
  </si>
  <si>
    <t>Zootehnie ecologică colocviu MASTER</t>
  </si>
  <si>
    <t>26 studenți</t>
  </si>
  <si>
    <t>Strategii de dezvoltare rurală examen MASTER</t>
  </si>
  <si>
    <t>Nutriție animală - colocviu laborator</t>
  </si>
  <si>
    <t>Nutriție animală - COLOCVIU</t>
  </si>
  <si>
    <t>Activități și servicii agroturistice - colocviu laborator</t>
  </si>
  <si>
    <t>Activități și servicii agroturistice - EXAMEN</t>
  </si>
  <si>
    <t>Licență Montanologie - corectură</t>
  </si>
  <si>
    <t>25 x 2</t>
  </si>
  <si>
    <t>Licență Montanologie - susținere</t>
  </si>
  <si>
    <t>Disertație MDDZR - susținere</t>
  </si>
  <si>
    <t>14x3</t>
  </si>
  <si>
    <t>52x2</t>
  </si>
  <si>
    <t>Boriceanu Daniel, Studiul privind performanţele productive obţinute la îngrăşarea tineretului taurin de rasa Bălţată Românească, licență</t>
  </si>
  <si>
    <t>Bârghiș Andra, Turismul rural în localităţile cu biserci/cetăţi fortificate din judeţul Sibiu, licență</t>
  </si>
  <si>
    <t>Ciobanu Mădălina, Exploatarea suinelor pentru reproducţie, licență</t>
  </si>
  <si>
    <t>Conțiu Teodora, Analiza turismului rural în localitatea Gura-Râului, judeţul Sibiu, licență</t>
  </si>
  <si>
    <t>Conțiu Vasile, Exploatarea rasei Bălţata românească pentru carne - Studiu de caz: Exploataţia CONŢIU din localitatea Gura Râului, Judeţul Sibiu, licență</t>
  </si>
  <si>
    <t>Dietrich Kerstin, Analiza sistemului de exploatare în direcţia producţiei de lapte a vacilor de rasă Bălţată românească. Studiu de caz: Exploataţia Dietrich, Localitatea Vurpăr, jud.Sibiu, Licență</t>
  </si>
  <si>
    <t>Mohan George, Studiu privind legătura din oierit şi turism rural în satele pastorale din Mărginimea Sibiului, licență</t>
  </si>
  <si>
    <t>Vurpărean Bogdan, Însușirile morfo-productive ale vacilor Bălțată Românească din exploatația P.F.A. VULPĂREAN BOGDAN, licență</t>
  </si>
  <si>
    <t>Pop Ioana, Creșterea ovinelor în sistem ecologic și convențional, disertație</t>
  </si>
  <si>
    <t>David Sebastian, Studiu privind risipa alimentară și posibilitatea reducerii ei în localitatea Turnu roșu, disertație</t>
  </si>
  <si>
    <t>Someșan Bianca, Impactul ajutoarelor de stat asupra sectorului apicol din Ju. Sibiu, disertație</t>
  </si>
  <si>
    <t>Stângă Raluca, creșterea taurinelor de rasă Bălțata românească la S.C. H&amp;N Agnita, disertație</t>
  </si>
  <si>
    <t>Stanciu Mirela, Sava Camelia</t>
  </si>
  <si>
    <t>Fonoage Magda, Strategii de dezvoltare locală a comunei Ciuruleasa județul Alba, disertație</t>
  </si>
  <si>
    <t>Morar Ioan, Îngrijirea și alimentația câinelui de serviciu, disertație</t>
  </si>
  <si>
    <t>Crăcană Cosmina, Strategia de dezvoltare a Fondului Cinegetic 20 Bistrița din județul Vâlcea și aportul său pentru zona limitrofă, disertație</t>
  </si>
  <si>
    <t>Comisia de calitate ȘAIAPM</t>
  </si>
  <si>
    <t>Membru comisia concurs post conferențiar Popa Dana, USAMV București</t>
  </si>
  <si>
    <t>Membru comisia concurs post conferențiar Bahaciu Gratziela, USAMV București</t>
  </si>
  <si>
    <t>Membru în comisia de verificare a dosarelor cadrelor didactice ȘAIAPM ptr. Deplasări ERASMUS</t>
  </si>
  <si>
    <t>Membru comisia de verificare SIEPAS 2021</t>
  </si>
  <si>
    <t>Tutoriat, Montanologie IV</t>
  </si>
  <si>
    <t>Practică Montanologie II, iulie 2022</t>
  </si>
  <si>
    <t>Seminar susținut de: Fundației Adept privind Dezvoltarea Durabilă și Conservarea
Biodiversității și legătura acestora cu Turismul Sustenabil în satele din Sud Estul
Transilvaniei, invitat Ben Mehedin
Participanți studenții anilor I-V specializările, Montanologie, Ingineria și Protecția Mediului
in Agricultura și Inginerie și Management in Alimentație Publica și Agroturism.</t>
  </si>
  <si>
    <t>ROSE - Școala de vară, EDIȚIA 2021</t>
  </si>
  <si>
    <t>Certificat absolvire curs GRI standards. Curs desfășurat în 14 ianuarie, 20 și 21 ianuarie 2022</t>
  </si>
  <si>
    <t>8p/zi x 3 zile</t>
  </si>
  <si>
    <t>Curs Wos</t>
  </si>
  <si>
    <t>participare sedințe proiect RAMSAT 4.11.2021; februarie 2022</t>
  </si>
  <si>
    <t>participare ședințe de departament</t>
  </si>
  <si>
    <t xml:space="preserve">Participarea cu studenții master I MDDZR la inaugurarea a două ferme de taurine Angus. Jud. Mureș, Fântânele și Măghirani, 9.04.2022 </t>
  </si>
  <si>
    <t>Cursuri de Managementul calității ptr. Coordonatorii de programe de studii</t>
  </si>
  <si>
    <t>8p/zi x 12</t>
  </si>
  <si>
    <t>Dumitru Mariana Lenuța</t>
  </si>
  <si>
    <t>12,75</t>
  </si>
  <si>
    <t>Dumitru Mariana</t>
  </si>
  <si>
    <t>Colocviu Desen tehnic și Infografică II IPMA</t>
  </si>
  <si>
    <t>Titular</t>
  </si>
  <si>
    <t>31/3X2</t>
  </si>
  <si>
    <t>Colocviu Informatică I M</t>
  </si>
  <si>
    <t>24/3X2</t>
  </si>
  <si>
    <t>Examen Informatică aplicată I IPMA</t>
  </si>
  <si>
    <t>30/3X2</t>
  </si>
  <si>
    <t>Examen Informatică aplicată și CAD I MPMA</t>
  </si>
  <si>
    <t>Mobilitate Erasmus de predare, Universitatea Federală ABC, Sao Paolo, Brazilia, 20.06.-29.06.2022</t>
  </si>
  <si>
    <r>
      <t xml:space="preserve">Stanciu, Mirela;Popescu, Agatha; </t>
    </r>
    <r>
      <rPr>
        <b/>
        <sz val="10"/>
        <color theme="1"/>
        <rFont val="Arial Narrow"/>
        <family val="2"/>
      </rPr>
      <t>Antonie, Iuliana</t>
    </r>
    <r>
      <rPr>
        <sz val="10"/>
        <color theme="1"/>
        <rFont val="Arial Narrow"/>
        <family val="2"/>
        <charset val="238"/>
      </rPr>
      <t>; Sava, Camelia; Nistoreanu, Bogda Gabriel</t>
    </r>
  </si>
  <si>
    <t>AMFITEATRU ECONOMIC</t>
  </si>
  <si>
    <t>WOS:000878397900012</t>
  </si>
  <si>
    <t>396-413</t>
  </si>
  <si>
    <t>LIVESTOCK AND MILK AND MEAT PRODUCTION IN THE TOP FIVE EU COUNTRIES REARING SHEEP AND GOATS, 2012-2021</t>
  </si>
  <si>
    <r>
      <t xml:space="preserve">Popescu, Agatha; Stanciu, Mirela; </t>
    </r>
    <r>
      <rPr>
        <b/>
        <sz val="10"/>
        <color theme="1"/>
        <rFont val="Arial Narrow"/>
        <family val="2"/>
      </rPr>
      <t>Antonie, Iuliana</t>
    </r>
  </si>
  <si>
    <t>SCIENTIFIC PAPERS-SERIES MANAGEMENT ECONOMIC ENGINEERING IN AGRICULTURE AND RURAL DEVELOPMENT</t>
  </si>
  <si>
    <t>WOS:000886426500057</t>
  </si>
  <si>
    <t xml:space="preserve"> ESCI </t>
  </si>
  <si>
    <t>STUDY ON USEFUL AND HARMFUL BEETLE SPECIES IN THE GUȘTERIȚA AGROECOSYSTEM, SIBIU COUNTY, ROMANIA</t>
  </si>
  <si>
    <r>
      <rPr>
        <b/>
        <sz val="10"/>
        <color theme="1"/>
        <rFont val="Arial Narrow"/>
        <family val="2"/>
      </rPr>
      <t>Antonie, Iuliana</t>
    </r>
    <r>
      <rPr>
        <sz val="10"/>
        <color theme="1"/>
        <rFont val="Arial Narrow"/>
        <family val="2"/>
        <charset val="238"/>
      </rPr>
      <t>; Manole, Traian</t>
    </r>
  </si>
  <si>
    <t>https://www.webofscience.com/wos/woscc/full-record/WOS:000906080800008</t>
  </si>
  <si>
    <t>https://managementjournal.usamv.ro/pdf/vol.22_4/Art8.pdf</t>
  </si>
  <si>
    <t>WOS:000906080800008</t>
  </si>
  <si>
    <t>83-88</t>
  </si>
  <si>
    <t>Antonie Iuliana</t>
  </si>
  <si>
    <t>Stanciu, M.; Popescu, A.; Antonie, I.; Sava, C.; Nistoreanu, B.G</t>
  </si>
  <si>
    <t>Good Practices on Reducing Food Waste Throughout the Food Supply Chain.</t>
  </si>
  <si>
    <t>Popescu, Agatha;Chirciu, Irina; Soare, Elena; Stoicea, Paula; Iorga, Adina, TRENDS IN AVERAGE ANNUAL FOOD CONSUMPTION PER INHABITANT IN ROMANIA, SCIENTIFIC PAPERS-SERIES MANAGEMENT ECONOMIC ENGINEERING IN AGRICULTURE AND RURAL DEVELOPMENT</t>
  </si>
  <si>
    <t>https://www.webofscience.com/wos/woscc/full-record/WOS:000886426500060</t>
  </si>
  <si>
    <t>STUDY UPON THE MELLIFEROUS BASIS OF VURPAR LOCALITY (SIBIU COUNTY)</t>
  </si>
  <si>
    <t>Nabila Ahmad, Mushtaq; Zafar, Muhammad; Bahadur, Saraj; Sultana, Shazia; Taj, Sehrish; Celep, Ferhat; Majeed, Salman; Rozina, Palynomorphological diversity among the Asteraceous honeybee flora: An aid to the correct taxonomic identification using multiple microscopic techniques, MICROSCOPY RESEARCH AND TECHNIQUE.</t>
  </si>
  <si>
    <t>https://analyticalsciencejournals.onlinelibrary.wiley.com/doi/10.1002/jemt.23932</t>
  </si>
  <si>
    <t>Wos</t>
  </si>
  <si>
    <r>
      <t xml:space="preserve">Mărculescu A, Vlase L, Hanganu D, Drăgulescu C, </t>
    </r>
    <r>
      <rPr>
        <b/>
        <sz val="11"/>
        <color theme="1"/>
        <rFont val="Arial Narrow"/>
        <family val="2"/>
      </rPr>
      <t>Antonie I</t>
    </r>
    <r>
      <rPr>
        <sz val="11"/>
        <color theme="1"/>
        <rFont val="Arial Narrow"/>
        <family val="2"/>
      </rPr>
      <t>, Neli-Kinga O.</t>
    </r>
  </si>
  <si>
    <t>POLYPHENOLS ANALYSES FROM THYMUS SPECIES</t>
  </si>
  <si>
    <t>Mihai Babota, Oleg Frumuzachi, Alexandru Gavan, Cristian Iacovița, Jos´e Pinela, Lillian Barros, Isabel C.F.R. Ferreira, Leilei Zhang, Luigi Lucini, Gabriele Rocchetti, Corneliu Tanas , Gianina Crișan, Andrei Mocan, Optimized ultrasound-assisted extraction of phenolic compounds from Thymus comosus Heuff. ex Griseb. et Schenk (wild thyme) and their bioactive potentia, Ultrasonics Sonochemistry .</t>
  </si>
  <si>
    <t>https://www.sciencedirect.com/science/article/pii/S1350417722000475</t>
  </si>
  <si>
    <r>
      <t>Mărculescu A, Vlase L, Hanganu D, Drăgulescu C,</t>
    </r>
    <r>
      <rPr>
        <b/>
        <sz val="10"/>
        <color theme="1"/>
        <rFont val="Arial Narrow"/>
        <family val="2"/>
      </rPr>
      <t xml:space="preserve"> Antonie I</t>
    </r>
    <r>
      <rPr>
        <sz val="10"/>
        <color theme="1"/>
        <rFont val="Arial Narrow"/>
        <family val="2"/>
        <charset val="238"/>
      </rPr>
      <t>, Neli-Kinga O.</t>
    </r>
  </si>
  <si>
    <t>Saba Hadidi, Evaluation of the inhibitory activities of thyme compounds against coronavirus disease-19 (COVID-19) by molecular docking and molecular dynamic simulation, Trends in Pharmaceutical Sciences.</t>
  </si>
  <si>
    <t>https://tips.sums.ac.ir/article_48512.html</t>
  </si>
  <si>
    <t>Mărculescu A., Vlase L., Hanganu D., Drăgulescu C., Antonie I.</t>
  </si>
  <si>
    <t>Ishani Chakrabartty, Yugal Kishore Mohanta, Amilia Nongbet, Tapan Kumar Mohanta, Saurov Mahanta, Nibedita Das, Muthupandian Saravanan, Nanaocha Sharmacorresponding, Exploration of Lamiaceae in Cardio Vascular Diseases and Functional Foods: Medicine as Food and Food as Medicine, Front Pharmacol</t>
  </si>
  <si>
    <t>https://www.ncbi.nlm.nih.gov/pmc/articles/PMC9237463/</t>
  </si>
  <si>
    <t>doi: 10.3389/fphar.2022.894814. PMID: 35774598; PMCID: PMC9237463.</t>
  </si>
  <si>
    <t>Antonie Iuliana (ULBS)</t>
  </si>
  <si>
    <t>Study upon the melliferous basis of Vurpăr locality (Sibiu County)</t>
  </si>
  <si>
    <t>Nabila, Mushtaq Ahmad, Muhammad Zafar, Saraj Bahadur, Shazia Sultana, Sehrish Taj, Ferhat Celep, Salman Majeed, Rozina, Palynomorphological diversity among the Asteraceous honeybee flora: An aid to the correct taxonomic identification using multiple microscopic techniques, Microscopy Research and Technique .</t>
  </si>
  <si>
    <t>https://www.webofscience.com/wos/woscc/full-record/WOS:000696789300001</t>
  </si>
  <si>
    <t>Antonie, I. (ULBS)&amp; Teodorescu, I.</t>
  </si>
  <si>
    <t>European and exotic insect pest species in Brukenthal museum (Sibiu county, Romania)</t>
  </si>
  <si>
    <t>David Cabanillas, Ampliación de la distribución conocida de coleópteros, dípteros e himenópteros sarcosaprófagos (Arthropoda: Insecta) con potencial interés forense en la península ibérica, Graellsia</t>
  </si>
  <si>
    <t>https://graellsia.revistas.csic.es/index.php/graellsia/article/view/693</t>
  </si>
  <si>
    <t>SCOPUS https://graellsia.revistas.csic.es/index.php/graellsia/indexacion</t>
  </si>
  <si>
    <t>Provocări rurale contemporane. Studii de agro-economie și antropologie rurală, 2022/ capitol  3. Percepția tinerilor privind produsele locale și lanțurile alimentare</t>
  </si>
  <si>
    <t>Mirela Stanciu, Agatha Popescu, Iuliana Antonie, Cristina Danciu, AncaTulbure</t>
  </si>
  <si>
    <t>FAAS2</t>
  </si>
  <si>
    <t>PRESA UNIVERSITARĂ CLUJEANĂ •2022</t>
  </si>
  <si>
    <t>ISBN: 978-606-37-1467-2</t>
  </si>
  <si>
    <t>Cercetări privind  efectul utilizării zeoliților ca aditivi furajeri în hrana animalelor de fermă</t>
  </si>
  <si>
    <t>Asociația crescătorilor de bovine ”Bovisib”</t>
  </si>
  <si>
    <t>11.05-31.10 2022</t>
  </si>
  <si>
    <t xml:space="preserve">The biodiversity of the melliferous plants in the surroundings of the town Sebeș (Alba County) and their economical importance. </t>
  </si>
  <si>
    <t>Aissam Bouhala, Inventory of melliferous plants and physicochemical analyzes of honeys from the region of Jijel. Teza de doctorat</t>
  </si>
  <si>
    <t>http://dspace.univ-jijel.dz:8080/xmlui/bitstream/handle/123456789/11259/574-7.pdf?sequence=1&amp;isAllowed=y</t>
  </si>
  <si>
    <t>indexate în Google Scholar, teza doctorat</t>
  </si>
  <si>
    <t>Antonie I., Stanciu M., Sand C., Blaj R. (ULBS)</t>
  </si>
  <si>
    <t>The researches regarding the biodiversity of the entomologic of the corn cultures in the Sibiu county.</t>
  </si>
  <si>
    <t>Emil GEORGESCU, Lidia CANĂ , Maria TOADER2, Luxița RÂȘNOVEANU, THE PERSPECTIVES TO USE AN ORGANIC EXTRACT FROM THE
FABACEAE FAMILY TO CONTROL THE MAIZE LEAF WEEVIL (TANYMECUS DILATICOLLIS GYLL) AT THE MAIZE CROP IN ROMANIA, Lucrări Ştiinţifice – vol. 65(1)/2022, seria Agronomie</t>
  </si>
  <si>
    <t>BDI (https://www.uaiasi.ro/revagrois/index.php?lang=ro&amp;pagina=pagini/indexare.html)</t>
  </si>
  <si>
    <t>Emil GEORGESCU, Cristina FĂTU, Lidia CANA, Nicoleta BALABAN, RESEARCH CONCERNING THE EFFECTIVENESS OF THE ENTOMOPATHOGENIC FUNGI FOR CONTROLLING THE MAIZE LEAF WEEVIL (TANYMECUS DILATICOLLIS GYLL) IN THE GREENHOUSE CONDITIONS, Annals of the University of Craiova - Agriculture, Montanology, Cadastre Series</t>
  </si>
  <si>
    <t>https://anale.agro-craiova.ro/index.php/aamc/article/view/1328/1315</t>
  </si>
  <si>
    <t xml:space="preserve">BDI </t>
  </si>
  <si>
    <t>TANASE, M. (ULBS), GHEORGHE, M., TIMAR, A., STANCIU, M(ULBS)., &amp; ANTONIE, I. (ULBS)</t>
  </si>
  <si>
    <t>The impact of dodder on the biodiversity of prato-ecosystems.</t>
  </si>
  <si>
    <t>ORWAH PAMELA AKOTH, OCCURRENCE AND IMPACT OF GOLDEN DODDER (Cuscuta campestris
Yunker), INVASION ON SPECIES DIVERSITY OF TREES AND SHRUBS IN
HOMA- BAY COUNTY – KENYA</t>
  </si>
  <si>
    <t>http://repository.rongovarsity.ac.ke/bitstream/handle/123456789/2487/new%20-%20Final-4_merged.pdf?sequence=1&amp;isAllowed=y</t>
  </si>
  <si>
    <t>Noaptea cercetătoriloe</t>
  </si>
  <si>
    <t>Apartamentele reginei</t>
  </si>
  <si>
    <t>ULBS</t>
  </si>
  <si>
    <t xml:space="preserve">Vonica Ghizela, Antonie Iuliana </t>
  </si>
  <si>
    <t>FROMNATURE INTOTHE PHARMACY</t>
  </si>
  <si>
    <t>seminar online</t>
  </si>
  <si>
    <t>https://www.brukenthalmuseum.ro/events/detaliu/940</t>
  </si>
  <si>
    <t> 29.07.2022</t>
  </si>
  <si>
    <t>”Relevanța biodiversității plantelor melifere în extinderea și eficientizarea apiculturii din arealul satului Sibiel, județul Sibiu</t>
  </si>
  <si>
    <t>Proiect comunitar de cercetare, UniverCity – Strategic Partnerships of Higher Education for Community, Erasmus + / Proiecte de parteneriat strategic în domeniul universitar (UniverCity Project 2020-1-BG01-KA203-079271)</t>
  </si>
  <si>
    <t>coordonator proiect</t>
  </si>
  <si>
    <t>Conf.univ.dr. Roxana SAVESCU, Univ. "Lucian Blaga" din Sibiu</t>
  </si>
  <si>
    <t>https://sites.google.com/ulbsibiu.ro/univercity/implementare-univercity?authuser=0</t>
  </si>
  <si>
    <t xml:space="preserve">Bugetul maxim al proiectului este 1.330 Eur (6.400 lei) </t>
  </si>
  <si>
    <t>12X28</t>
  </si>
  <si>
    <t>12X2X28</t>
  </si>
  <si>
    <t xml:space="preserve"> IPMA I botanică colocviu lab. (sem 1)</t>
  </si>
  <si>
    <t>30 studenți</t>
  </si>
  <si>
    <t>M I botanică colocviu lab. (sem.1)</t>
  </si>
  <si>
    <t xml:space="preserve">24 studenți </t>
  </si>
  <si>
    <t xml:space="preserve"> IMAPA I 2 verificări colocviu ca formă de examinare (sem.1)</t>
  </si>
  <si>
    <t>15x2 =30</t>
  </si>
  <si>
    <t>IPMA III colocviu  și examen(sem.1)</t>
  </si>
  <si>
    <t>29x2=58</t>
  </si>
  <si>
    <t>M I botanică colocviu și examen (sem 2)</t>
  </si>
  <si>
    <t>24x2=48</t>
  </si>
  <si>
    <t xml:space="preserve">Examen licentă Montanologie </t>
  </si>
  <si>
    <t>25x2=50</t>
  </si>
  <si>
    <t xml:space="preserve">Examen licentă IPMA </t>
  </si>
  <si>
    <t>22x2=44</t>
  </si>
  <si>
    <t xml:space="preserve">Examen disertație MPMA </t>
  </si>
  <si>
    <t>18x3=54</t>
  </si>
  <si>
    <t>Interviu admitere la programele de studii de MASTER din domeniul AGRONOMIE
sesiunea de admitere iulie 2022 cu data interviului: 15.07.2022, sala 300</t>
  </si>
  <si>
    <t>FLORIŢĂ D. DARIUS, Importanţa creşterii mătcilor. Studiu de caz: Stupina  I.F. Floriţă D. Darius (Agnita, Jud. Sibiu).</t>
  </si>
  <si>
    <t>TUROIU G.I. IOAN-IULIAN, Studiu asupra faunei dăunătoare culturilor de legume din Ferma TUROIU, sat Nou, judeţul Sibiu</t>
  </si>
  <si>
    <t>Antonie Iuliana, Moise Cristina</t>
  </si>
  <si>
    <t>COCOȘ C. ELENA-ADELA, Studiu privind creșterea albinelor în „Stupina de lângă casă” din comuna Sălătrucel, județul Vâlcea</t>
  </si>
  <si>
    <t>ROBU C. DIANA-MARIA, Biologia, ecologia și dinamica insectelor defoliatoare pădurilor Ocolului Silvic Horezu</t>
  </si>
  <si>
    <t>Cerectare Științifică și Studii doctorale</t>
  </si>
  <si>
    <t>Orientare profesională</t>
  </si>
  <si>
    <t>Comisia de verificare SIEPAS 2021</t>
  </si>
  <si>
    <t>Membru</t>
  </si>
  <si>
    <t>tutorat</t>
  </si>
  <si>
    <t>practică 3 zile: MI, MIII, IPMA III</t>
  </si>
  <si>
    <t xml:space="preserve">Coordonare cerc ”Cercetătorii Naturaliști” </t>
  </si>
  <si>
    <t>Conferinţa Ştiinţifică studenţească – linia agricol, Ediția a XXI-a, 27 mai 2022</t>
  </si>
  <si>
    <t> AG 328/SGU/PV/III din 18.06.2020, Summer AGRI-FOOD</t>
  </si>
  <si>
    <t>ROSE - competitiv</t>
  </si>
  <si>
    <t>http://pos.grants.ulbsibiu.ro/index.php?id=152</t>
  </si>
  <si>
    <t>Bridge summer school – ULBS (AG143/SGU/PV/II/27.05.201)</t>
  </si>
  <si>
    <t>Morandau Felicia</t>
  </si>
  <si>
    <t>http://pos.grants.ulbsibiu.ro/index.php?id=143</t>
  </si>
  <si>
    <t>2019</t>
  </si>
  <si>
    <t>1.117.672,80</t>
  </si>
  <si>
    <t xml:space="preserve"> Participatre la cursurile Webex Web of Science</t>
  </si>
  <si>
    <t>Iulian A. Bratu, Lucian C. Dinca, Cristian M. Enescu, Mirela Stanciu</t>
  </si>
  <si>
    <t>FAAA2</t>
  </si>
  <si>
    <t>WOS:000780497400001</t>
  </si>
  <si>
    <t>1-16</t>
  </si>
  <si>
    <t>Youth’s perception toward ecotourism as a possible model for sustainable use of local tourism resources.</t>
  </si>
  <si>
    <t xml:space="preserve">Stanciu, M., Popescu, A., Sava, C., Moise, G., Nistoreanu, B. G., Rodzik, J., &amp; Bratu, I. A. </t>
  </si>
  <si>
    <t>Frontiers in Environmental Science</t>
  </si>
  <si>
    <t>https://doi.org/10.3389/fenvs.2022.940957</t>
  </si>
  <si>
    <t>WOS:000844996700001</t>
  </si>
  <si>
    <t>1-21</t>
  </si>
  <si>
    <t>DETERMINANTS OF FEMALE EMPLOYEE WELLBEING FROM THE PERSPECTIVE OF WORK-FAMILY CONFLICT</t>
  </si>
  <si>
    <t>Ibrahim, RZAR; Saputra, J; Ali, SNM; Bratu, IA; Dagang, MM; Johar, SS</t>
  </si>
  <si>
    <t>POLISH JOURNAL OF MANAGEMENT STUDIES</t>
  </si>
  <si>
    <t>2081-7452</t>
  </si>
  <si>
    <t>https://www.webofscience.com/wos/woscc/full-record/WOS:000840721000011</t>
  </si>
  <si>
    <t>https://pjms.zim.pcz.pl/resources/html/article/details?id=230305</t>
  </si>
  <si>
    <t>https://doi.org/10.17512/pjms.2022.25.2.11</t>
  </si>
  <si>
    <t>WOS:000840721000011</t>
  </si>
  <si>
    <t>174-190</t>
  </si>
  <si>
    <t>Bratu Iulian</t>
  </si>
  <si>
    <t>Stanciu, M., Popescu, A., Sava, C., Moise, G., Nistoreanu, B. G., Rodzik, J., &amp; Bratu, I. A.</t>
  </si>
  <si>
    <t>Youth’s perception toward ecotourism as a possible model for sustainable use of local tourism resources</t>
  </si>
  <si>
    <t>Guo, T., Wang, J., &amp; Li, C. (2022). Spatial–Temporal Evolution and Influencing Mechanism of Tourism Ecological Efficiency in China. Sustainability, 14(24), 16880.</t>
  </si>
  <si>
    <t>https://www.mdpi.com/2071-1050/14/24/16880/htm</t>
  </si>
  <si>
    <t>Bratu, I., A.</t>
  </si>
  <si>
    <t>Digitizing maps procedure for scientific forestry administration by GIS database. Case study: Rasinari forestry administration</t>
  </si>
  <si>
    <t>Lemenkova, P. (2022). Handling Dataset with Geophysical and Geological Variables on the Bolivian Andes by the GMT Scripts. Data, 7(6), 74.</t>
  </si>
  <si>
    <t>https://www.mdpi.com/2306-5729/7/6/74</t>
  </si>
  <si>
    <t>Remote Sensing in Forest Management</t>
  </si>
  <si>
    <t>Dang, H. N., &amp; Trung, D. N. (2022). Evaluation of land cover changes and secondary ecological succession of typical agroforestry landscapes in Phu Yen Province. Forest and Society, 6(1), 1-19.</t>
  </si>
  <si>
    <t>https://journal.unhas.ac.id/index.php/fs/article/view/17889</t>
  </si>
  <si>
    <t>Vechiu E., Dincă L., Bratu I.</t>
  </si>
  <si>
    <t>The characteristics of Polygonum plants present in the Alexandru Beldie Herbarium</t>
  </si>
  <si>
    <t>Bairagi, J., Saikia, P. J., Boro, F., &amp; Hazarika, A. (2022). A review on the ethnopharmacology, phytochemistry and pharmacology of Polygonum hydropiper Linn. Journal of Pharmacy and Pharmacology, 74(5), 619-645.</t>
  </si>
  <si>
    <t>https://pubmed.ncbi.nlm.nih.gov/35259273/</t>
  </si>
  <si>
    <t>Îmbunătățiri funciare</t>
  </si>
  <si>
    <t>Bratu I. A.</t>
  </si>
  <si>
    <t>Editura Universitară București</t>
  </si>
  <si>
    <t>97606-28-1527-1</t>
  </si>
  <si>
    <t>oct.</t>
  </si>
  <si>
    <t>Bratu I.A.</t>
  </si>
  <si>
    <t>Informatics</t>
  </si>
  <si>
    <t>https://www.mdpi.com/journal/informatics</t>
  </si>
  <si>
    <t>30.05.2022</t>
  </si>
  <si>
    <t>https://www.mdpi.com/journal/ijerph</t>
  </si>
  <si>
    <t>13.07.2022</t>
  </si>
  <si>
    <t>09.09.2022</t>
  </si>
  <si>
    <t>Energies</t>
  </si>
  <si>
    <t>https://www.mdpi.com/journal/energies</t>
  </si>
  <si>
    <t>30.11.2022</t>
  </si>
  <si>
    <r>
      <t xml:space="preserve">Evaluare examen semestru (curs)
Montanologie II: Pedologie, Îmbunătățiri funciare  - 2*21
IPMA II: Pedologie, Îmbunătățiri funciare - 2*31
</t>
    </r>
    <r>
      <rPr>
        <b/>
        <sz val="10"/>
        <color theme="1"/>
        <rFont val="Arial Narrow"/>
        <family val="2"/>
      </rPr>
      <t>Total studenți examinați: 104</t>
    </r>
  </si>
  <si>
    <r>
      <t xml:space="preserve">Evaluare laborator
Montanologie II: Pedologie, Îmbunătățiri funciare  - 21
IPMA II: Pedologie, Îmbunătățiri funciare - 31
</t>
    </r>
    <r>
      <rPr>
        <b/>
        <sz val="10"/>
        <color theme="1"/>
        <rFont val="Arial Narrow"/>
        <family val="2"/>
      </rPr>
      <t>Total studenți examinați: 52</t>
    </r>
  </si>
  <si>
    <r>
      <t xml:space="preserve">Licență Montanologie - 25
Admitere MPMA - 24
</t>
    </r>
    <r>
      <rPr>
        <b/>
        <sz val="10"/>
        <color theme="1"/>
        <rFont val="Arial Narrow"/>
        <family val="2"/>
      </rPr>
      <t>Total studenți: 49</t>
    </r>
  </si>
  <si>
    <t>Disertație MPMA - 18</t>
  </si>
  <si>
    <t>Borghină Adelin, Studiu privind condițiile edafice ale teritoriului Turnu Roșu, licență</t>
  </si>
  <si>
    <t>Păvăluc Doriss, Studiu privind determinarea condițiilor edafice a terenurilor din teritoriul comunei Șelimbăr, licență</t>
  </si>
  <si>
    <t>Bita Oana, Managementul regenerării ecosistemelor forestiere în comuna Lisa, disertație</t>
  </si>
  <si>
    <t>Comisia pentru ocuparea postului didactic de Asistent</t>
  </si>
  <si>
    <t xml:space="preserve">Tutorat
</t>
  </si>
  <si>
    <t>Admitere 5 zile (11-15.07.2022)
Admitere 5 zile (05-12.09.2022)</t>
  </si>
  <si>
    <t>Removal of N and P in a rotating biological contactor plant. Case study: Agnita, Romania</t>
  </si>
  <si>
    <t>Enikö Gașpar, Ioan Munteanu and Silviu Sîntea</t>
  </si>
  <si>
    <t>Water, MDPI</t>
  </si>
  <si>
    <t>2073-4441</t>
  </si>
  <si>
    <t>https://www.webofscience.com/wos/woscc/full-record/WOS:000887807900001</t>
  </si>
  <si>
    <t>https://www.mdpi.com/2073-4441/14/22/3670</t>
  </si>
  <si>
    <t xml:space="preserve">doi.org/10.3390/w14223670  </t>
  </si>
  <si>
    <t>000887807900001</t>
  </si>
  <si>
    <t>Correlations within a wastewater treatment plant. Case study: The WWTP of Medias, Romania</t>
  </si>
  <si>
    <t>Eniko Gaspar, Camelia Sava, Mirela Caratus, Constantin Horia Barbu</t>
  </si>
  <si>
    <t>Editorial Office of Environmental Engineering and Management Journal as manuscript EEMJ_323</t>
  </si>
  <si>
    <t xml:space="preserve">1582-9596  </t>
  </si>
  <si>
    <t xml:space="preserve">https://www.webofscience.com/wos/woscc/full-record/WOS:000852744700011 </t>
  </si>
  <si>
    <t>http://www.eemj.icpm.tuiasi.ro</t>
  </si>
  <si>
    <t>Gaspar Eniko</t>
  </si>
  <si>
    <t>Teodor Vintila, Eniko Gaspar, Maria Mihaela Antofie, Luca Magagnin, Adina Berbecea and Isidora Radulov</t>
  </si>
  <si>
    <t>Heavy Metals - Recent Advances Biorefinery for Rehabilitation of Heavy Metals Polluted Areas</t>
  </si>
  <si>
    <t>http://dx.doi.org/10.5772/intechopen.109626</t>
  </si>
  <si>
    <t>1-26</t>
  </si>
  <si>
    <t xml:space="preserve"> Study on monitoring the physico-chemical parameters of wastewater from the Agnita wastewater treatment plant. </t>
  </si>
  <si>
    <t>Gaspar Eniko, Moise G.</t>
  </si>
  <si>
    <t xml:space="preserve"> Muzeul Olteniei Craiova. Oltenia.Studii şi comunicări. Ştiinţele Naturii. Tom. 38, No. 1/2022,</t>
  </si>
  <si>
    <t>1454-6914</t>
  </si>
  <si>
    <t>162-167</t>
  </si>
  <si>
    <t>Moise G., Gaspar Eniko, Wastewater management in the Dumbrăveni wastewater treatment plant, Sibiu County, in the conditions of 2021.</t>
  </si>
  <si>
    <t>Moise G., Gaspar Eniko</t>
  </si>
  <si>
    <t xml:space="preserve"> Muzeul Olteniei Craiova. Oltenia.Studii şi comunicări. Ştiinţele Naturii. Tom. 38, No. 2/2022,</t>
  </si>
  <si>
    <t>141-146</t>
  </si>
  <si>
    <t>ENIKO GASPAR</t>
  </si>
  <si>
    <t>Noaptea cercetătorilor 2021</t>
  </si>
  <si>
    <t>Participant</t>
  </si>
  <si>
    <t>peste 200</t>
  </si>
  <si>
    <t xml:space="preserve">http://cercetare.ulbsibiu.ro/nc.html
</t>
  </si>
  <si>
    <t>15*28= 420</t>
  </si>
  <si>
    <t>15*2*28=840</t>
  </si>
  <si>
    <t>Microbiologia mediului, specializarea Montanologie/ IPMA AN I, sem I Examen</t>
  </si>
  <si>
    <t>titular/ sef lucrari dr.</t>
  </si>
  <si>
    <t>(24+30)/3</t>
  </si>
  <si>
    <t>Microbiologia mediului, specializarea Montanologie/ IPMA AN I, sem I Colocviu laborator</t>
  </si>
  <si>
    <t>Studii de impact, bilant si audit de mediu, IPMA AN IV, sem I - examen</t>
  </si>
  <si>
    <t>21/3</t>
  </si>
  <si>
    <t>Managementul apelor uzate, IPMA AN IV, sem II - examen</t>
  </si>
  <si>
    <t>Managementul ecologic al calitătii mediului, IPMA AN IV, sem II - colocviu</t>
  </si>
  <si>
    <t xml:space="preserve">Prof. univ. dr. ing. Camelia SAVA
Ş.l. dr. Enikő GASPAR
</t>
  </si>
  <si>
    <t>Kiss I. Anna-Maria, Utilizarea în agricultură a apei uzate epurate şi a nămolului rezultat din Staţia de epurare Mediaş, lucrare de licență</t>
  </si>
  <si>
    <t xml:space="preserve">Ș.l. dr.ing. Ion BARBU
Ş.l. dr. Enikő GASPAR
</t>
  </si>
  <si>
    <t>Tetea C.I. Laura-Maria, Înfiinţarea unei plantaţii de 5 ha de alun în comuna Alimpeşti, judeţul Gorj, lucrare de licență</t>
  </si>
  <si>
    <t xml:space="preserve">Ş.l. dr. ing. Cristina Moise
Ş.l. dr. Enikő Gaşpar
</t>
  </si>
  <si>
    <t>Blăjan O. Ovidiu, Studiu privind gestiunea deşeurilor la Staţia de compostare din Târnava, jud. Sibiu, lucrare de licență</t>
  </si>
  <si>
    <t>Bogdan P. Maria-Cristina, Analiza instrumentală a apei de adâncime și suprafață provenită din comuna Rășinari, județul Sibiului, lucrare de licență</t>
  </si>
  <si>
    <t>Tutorat</t>
  </si>
  <si>
    <t>Conferința științifică studențească 27 mai 2022</t>
  </si>
  <si>
    <t>GASPAR ENIKO</t>
  </si>
  <si>
    <t>admitere 2022</t>
  </si>
  <si>
    <t>8*2=16</t>
  </si>
  <si>
    <t>Iagaru Pompilica</t>
  </si>
  <si>
    <t xml:space="preserve">Iagăru Pompilica </t>
  </si>
  <si>
    <t>Integrated aerial system for intelligent monitoring and precision agricultural applications for horticulture crops (IASIMPAH)</t>
  </si>
  <si>
    <t>PN-III-P2-2.1-PED</t>
  </si>
  <si>
    <t>partener (P2)</t>
  </si>
  <si>
    <t>Boșcoianu Mircea</t>
  </si>
  <si>
    <t>https://uefiscdi.gov.ro/proiect-experimental-demonstrativ-ped</t>
  </si>
  <si>
    <t>175139 lei</t>
  </si>
  <si>
    <t>Romulus Iagăru (ULB), Nicolae Florescu (ANAF), Pompilica Iagăru (ULB)</t>
  </si>
  <si>
    <t>Ioana Mădălina PETRE (UTB), Mircea BOȘCOIANU (UTB), Sebastian POP (UTB), Pompilica IAGĂRU (ULB), Flavius Aurelian SÂRBU (UTB), Romulus IAGĂRU (ULB)</t>
  </si>
  <si>
    <t>Iagăru Pompilica</t>
  </si>
  <si>
    <t>2218-6664-1-RV / 22.07.2022</t>
  </si>
  <si>
    <t>2220-6669-1-SP / 22.07.2022</t>
  </si>
  <si>
    <t>2223-6674-1-RV / 22.07.2022</t>
  </si>
  <si>
    <t>2224-6677-3-ED BIS / 22.07.2022</t>
  </si>
  <si>
    <t>Ceiuri de poveste și dulceața bunicii</t>
  </si>
  <si>
    <t xml:space="preserve">colocviu laborator agrotehnica zonelor de deal și munte; </t>
  </si>
  <si>
    <t>colocviu laborator fitotehnie + examen</t>
  </si>
  <si>
    <t>colocviu de laborator fitotehnie + examen</t>
  </si>
  <si>
    <t>colocviu de laborator pratologie și pratotehnică sem 1 și 2</t>
  </si>
  <si>
    <t>M zi</t>
  </si>
  <si>
    <t>secretar comisie disertație</t>
  </si>
  <si>
    <t>MPMA  agricol</t>
  </si>
  <si>
    <t>asistat examen agrotehnica zonelor de deal și munte sem 1 și 2</t>
  </si>
  <si>
    <t>asist titular la examen</t>
  </si>
  <si>
    <t>asistat examen pratologie și pratotehnică sem 1 și 2</t>
  </si>
  <si>
    <t>Morariu Ioan, Studiu privind determinarea compoziției floristice a pajiștilor din zona de vest a României. Studiu de caz comuna Costeiu, sat Țipari, județul Timiș, licență</t>
  </si>
  <si>
    <t>Morariu Nicolae, Studiu privind determinarea compoziției floristice a pajiștilor din zona montană. Studiu de caz zona Măgura, comuna Jina, județul Sibiu, licență</t>
  </si>
  <si>
    <t>Filimon Monica Maria. Aprecieri privind calitatea fânului din zona Sebeșel, județul Alba</t>
  </si>
  <si>
    <t>Sabin Stratulat, Studiu privind cultura cartofului în întreprinderea individuală Stratulat Sabin, comuna Lisa, județul Brașov, licență</t>
  </si>
  <si>
    <t>comisia socială și activități studențești</t>
  </si>
  <si>
    <t>vizită documentare CTS Sibiu, an II, III, IV - IF și ID (1zi)</t>
  </si>
  <si>
    <t>membru comisie admitere (asistență)</t>
  </si>
  <si>
    <t>Distribution of the Stag Beetle Lucanus cervus (Linnaeus, 1758)(Coleoptera, Scarabaeoidea, Lucanidae) within Romania, Europe</t>
  </si>
  <si>
    <t>Stancă Moise C., Chimișliu C., Arinton M., Brereton T., Moise G</t>
  </si>
  <si>
    <t>Pakistan J. Zool</t>
  </si>
  <si>
    <t>https://researcherslinks.com/current-issues/Distribution-the-Stag-Beetle-Lucanus-cervus-Linnaeus-1758/20/1/5656</t>
  </si>
  <si>
    <t>https://dx.doi.org/10.17582/journal.pjz/20210805120809</t>
  </si>
  <si>
    <t>DOI10.17582/journal.pjz/20210805120809</t>
  </si>
  <si>
    <t>625-640</t>
  </si>
  <si>
    <t>Q4 zona gri</t>
  </si>
  <si>
    <t>DISTRIBUTION OF THE GENUS Vanessa Fabricius, 1807 (NYMPHALIDAE) IN SIBIU (ROMANIA) AND ITS SURROUNDINGS FROM 1904 TO 1984</t>
  </si>
  <si>
    <t>Stanca-Moise C</t>
  </si>
  <si>
    <t>Analele Universitatii din Oradea Fascicula Biologie</t>
  </si>
  <si>
    <t>ISSN1224-5119</t>
  </si>
  <si>
    <t>https://www.webofscience.com/wos/alldb/full-record/ZOOREC:ZOOR15810045728</t>
  </si>
  <si>
    <t>https://www.bioresearch.ro/2022-1/038-047-AUOFB.29.1.2022-STANCA-MOISE.C.-Distribution.of.the.Vanessa.pdf</t>
  </si>
  <si>
    <t>ZOOREC:ZOOR15810045728</t>
  </si>
  <si>
    <t>38-42</t>
  </si>
  <si>
    <t>THE SPECIES Pyrgus malvae Linnaeus, 1758 (LEPIDOPTERA, HESPERIIDAE) IN THE LEPIDOPTERA COLLECTIONS WITHIN THE MUSEUM OF NATURAL HISTORY OF SIBIU, ROMANIA.</t>
  </si>
  <si>
    <t>Oltenia Studii si Comunicari Stiintele Naturii</t>
  </si>
  <si>
    <t>ISSN1454-6914</t>
  </si>
  <si>
    <t>https://www.webofscience.com/wos/alldb/full-record/ZOOREC:ZOOR15903014600</t>
  </si>
  <si>
    <t>http://olteniastudiisicomunicaristiintelenaturii.ro/cont/38_1/III.%20ANIMAL%20BIOLOGY%20III.a.%20INVERTEBRATES%20VARIOUS/10.Moise%20Cristina.pdf</t>
  </si>
  <si>
    <t>ZOOREC:ZOOR15903014600</t>
  </si>
  <si>
    <t>79-86</t>
  </si>
  <si>
    <t>THE SATURNIIDAE FAMILY (LEPIDOPTERA, SATURNIIDAE) AS AN IMPORTANT FAUNISTICAL AND BIOGEOGRAPHICAL PATRIMONY IN THE LEPIDOPTERA COLLECTIONS PRESERVED BY THE NATURAL HISTORY MUSEUM OF SIBIU, ROMANIA</t>
  </si>
  <si>
    <t>https://www.webofscience.com/wos/alldb/full-record/ZOOREC:ZOOR15906038419</t>
  </si>
  <si>
    <t>http://olteniastudiisicomunicaristiintelenaturii.ro/cont/38_2/III.%20ANIMAL%20BIOLOGY%20III.a.%20INVERTEBRATES%20VARIOUS/10.Moise%20Cristina.pdf</t>
  </si>
  <si>
    <t>ZOOREC:ZOOR15906038419</t>
  </si>
  <si>
    <t>75-86</t>
  </si>
  <si>
    <t>A STUDY OF THE DIVERSITY OF USEFUL AND HARMFUL EPIGEAN INSECTS IN AN HOUSEHOLD FROM CRISTIAN VILLAGE, SIBIU COUNTY (ROMANIA), IN 2021</t>
  </si>
  <si>
    <t>Stanca-Moise C., Diaconeasa I.</t>
  </si>
  <si>
    <t>Analele Universităţii din Oradea, Fascicula Biologie</t>
  </si>
  <si>
    <t>SSN: 1224-5119
e-ISSN: 1844-7589
CD-ISSN: 1842-6433</t>
  </si>
  <si>
    <t>192-204</t>
  </si>
  <si>
    <r>
      <t>Stanca-Moise C.,</t>
    </r>
    <r>
      <rPr>
        <u/>
        <sz val="10"/>
        <color theme="1"/>
        <rFont val="Arial Narrow"/>
        <family val="2"/>
      </rPr>
      <t xml:space="preserve"> Blaj R.</t>
    </r>
  </si>
  <si>
    <t>Combaterea ecologică integrată în ecosistemul forestier Miercurea Sibiului</t>
  </si>
  <si>
    <t>978-606-12-1951-3</t>
  </si>
  <si>
    <t>162</t>
  </si>
  <si>
    <t>Stanca-Moise C.</t>
  </si>
  <si>
    <t>The Colias Genus In The Collections Of The Natural History Museum Of Sibiu, Romania. Studia Universitatis Vasile Goldis Seria Stiintele Vietii (Life Sciences Series). 2021; 31(1):23-33.</t>
  </si>
  <si>
    <t>Monitoring of Diurnal Pasture Lepidopterans Located in Bilbor Commune, Harghita County, Ilie Daniel HÂNGAN, Ionuţ-Bogdan HULUJAN*, Teodora FLORIAN, Ion OLTEAN, Bulletin of the …, 2022 - search.ebscohost.com</t>
  </si>
  <si>
    <t>file:///C:/Users/Cristina/Downloads/14386-Article%20Text-55883-3-10-20221130.pdf</t>
  </si>
  <si>
    <t>https://web.p.ebscohost.com/abstract?direct=true&amp;profile=ehost&amp;scope=site&amp;authtype=crawler&amp;jrnl=18435246&amp;AN=160865366&amp;h=WleNICA5fpHmavYQJvk9bbTbzj6F8R%2f3idv2PYKcCRxeSDUSjSKYoxN%2fVv2fxcaNN52yGZITZBu7PKSuESH25w%3d%3d&amp;crl=c&amp;resultNs=AdminWebAuth&amp;resultLocal=ErrCrlNotAuth&amp;crlhashurl=login.aspx%3fdirect%3dtrue%26profile%3dehost%26scope%3dsite%26authtype%3dcrawler%26jrnl%3d18435246%26AN%3d160865366</t>
  </si>
  <si>
    <t>Stancă-Moise C. Baseline Monitoring Of Macrolepidoptera In High Grasslands Around Sibiel, Romania. Studia Universitatis Vasile Goldis Seria Stiintele Vietii (Life Sciences Series). 2016; 26(3):361-374</t>
  </si>
  <si>
    <t>Stanca-Moise C. Brereton T, Blaj R.</t>
  </si>
  <si>
    <t>Cristina STANCĂ-MOISE1
, Tom BRERETON2
, Robert BLAJ, 2017, THE CONTROL OF THE DEFOLIATOR LYMANTRA MONACHA L. POPULATIONS (LEPIDOPTERA: LYMANTRIIDAE) BY MAKING USE OF PHEROMONE TRAPS IN THE FOREST RANGE MIERCUREA SIBIULUI (ROMANIA) IN THE PERIOD 2011-2015 Cristina STANCĂ-MOISE1 , Tom BRERETON2 , Robert BLAJ1</t>
  </si>
  <si>
    <t>ЭКОЛОГО-ФАУНИСТИЧЕСКАЯ ХАРАКТЕРИСТИКА ЧЕШУЕКРЫЛЫХ (INSECTA: LEPIDOPTERA) ОСОБО ОХРАНЯЕМЫХ ПРИРОДНЫХ …</t>
  </si>
  <si>
    <t>https://elibrary.ru/item.asp?id=49470594</t>
  </si>
  <si>
    <t>ЭКОЛОГО-ФАУНИСТИЧЕСКАЯ ХАРАКТЕРИСТИКА ЧЕШУЕКРЫЛЫХ (INSECTA: LEPIDOPTERA) ОСОБО ОХРАНЯЕМЫХ ПРИРОДНЫХ ТЕРРИТОРИЙ РОСТОВСКОЙ ОБЛАСТИ</t>
  </si>
  <si>
    <t>Licenta IPMA</t>
  </si>
  <si>
    <t>Responsabil program</t>
  </si>
  <si>
    <t>XGEN Conference</t>
  </si>
  <si>
    <t>Conferinta Internationala</t>
  </si>
  <si>
    <t>mai 2021, Premiul III</t>
  </si>
  <si>
    <t>https://www.xgen.ro/xgen-2022/castigatori-xgen-2022/</t>
  </si>
  <si>
    <t>10x28</t>
  </si>
  <si>
    <t>10x2x28</t>
  </si>
  <si>
    <t>Moise Crisitna</t>
  </si>
  <si>
    <t>Membru in Comisie de licentă IPMA</t>
  </si>
  <si>
    <t>Secretar Comisie de disertatie MDDZR</t>
  </si>
  <si>
    <t>Ş.l. dr. ing. Cristina Moise
Ş.l. dr. Enikő Gaşpar</t>
  </si>
  <si>
    <t>BLĂJAN O. OVIDIU, Studiu privind gestiunea deşeurilor la Staţia de compostare din Târnava, jud. Sibiu, anul IV IPMA</t>
  </si>
  <si>
    <t>Ş.l. dr. ing. Cristina Moise</t>
  </si>
  <si>
    <t>BURNEL A.V. ADORAŞ-CONSTANTIN, Analiza instrumentală a factorilor de mediu (sol şi apă) în cadrul serelor din comuna Milcoiu, Judeţul Vâlcea, anul IV IPMA</t>
  </si>
  <si>
    <t>CUMPĂNAŞU Ş. ŞTEFANIA-ELENA, Creşterea taurinelor în cadrul fermei SC DIANA SRL, din localitatea Mihăeşti, judeţul Vâlcea, anul IV IPMA</t>
  </si>
  <si>
    <t>DUMITRAŞU I. OLIMPIA-MARIA, Studiul insectelor capturate în culturile de legume din comuna Orleşti, judeţul Vâlcea, anul IV IPMA</t>
  </si>
  <si>
    <t>DUMITRU M.S. SORIN, Controlul integrat al populaţiilor de dăunători din cadrul Ocolului Silvic Gura Râului, judeţul Sibiu, anul IV IPMA</t>
  </si>
  <si>
    <t>Conf. Univ. Dr. biol. Mihaela Antofie, Ş.l. dr. ing. Cristina Moise</t>
  </si>
  <si>
    <t>EPARU G. GHEORGHE-ADRIAN, Metode şi mijloace de investigare a factorilor de mediu (apă, aer, zgomot) în localitatea Băbeni, judeţul Vâlcea, anul IV IPMA</t>
  </si>
  <si>
    <t>Ş.l. dr. ing. Cristina Moise
Ş.l. dr. Petronela Vecerdea</t>
  </si>
  <si>
    <t>GRIGORESCU M. IONUŢ-ALEXANDRU, Combinatul Oltchim, o sursă de poluare în judeţul Vâlcea, anul IV IPMA</t>
  </si>
  <si>
    <t>MONDA I. IULIA-DANIELA, Creşterea şi exploatarea taurinelor din rasa Bălţată româneasca în gospodăria proprie din localitatea Alţâna, judeţul Sibiu, anul IV IPMA</t>
  </si>
  <si>
    <t>NEAMȚU S.I. SEBASTIAN-SILVIUS, Investigarea nivelului de zgomot cu ajutorul sonometrului digital Peaktech 50335 la stația de oxigenare a Spitalului Clinic de Urgență Sibiu, anul IV IPMA</t>
  </si>
  <si>
    <t>Ș.l. dr. ing. Cristina Moise
Asist. drd. ing. Ionuț Diaconeasa</t>
  </si>
  <si>
    <t>PILOIU I. MARIA-VALENTINA, Ferma de ovine ”Piloiu”, din comuna Bârghiș, sat Pelișor, județul Sibiu, anul IV IPMA</t>
  </si>
  <si>
    <t>Prof.univ.dr.ing. Camelia Sava
Ș.l. dr. ing. Cristina Moise</t>
  </si>
  <si>
    <t xml:space="preserve"> Studiu privind gestiunea deșeurilor textile din cadrul Societății Faurecia Râmnicu Vâlcea,  anul IV IPMA</t>
  </si>
  <si>
    <t>SMEU D.R. ELENA-DIANA, Gestiunea deșeurilor în municipiul Râmnicu Vâlcea, anul IV IPMA</t>
  </si>
  <si>
    <t>BOGDAN P. MARIA-CRISTINA, Analiza instrumentală a apei de adâncime și suprafață provenită din comuna Rășinari, județul Sibiului, anul IV IPMA</t>
  </si>
  <si>
    <t>ȘOAITĂ I. MARIUS-DUMITRU, Studiul insectelor utile și dăunătoare capturate în grădina din comuna Cristian, județul Sibiu, anul IV IPMA</t>
  </si>
  <si>
    <t>PÉTER G. CSILLA-EMESE, Investigarea factorilor de mediu din împrejurimile combinatului Azomureș, anul IV IPMA</t>
  </si>
  <si>
    <t xml:space="preserve">Ș.l. dr. biol. Iuliana Antonie
Ș.l. dr. ing. Cristina Moise </t>
  </si>
  <si>
    <t>COCOȘ C. ELENA-ADELA, Studiu privind creșterea albinelor în „Stupina de lângă casă” din comuna Sălătrucel, județul Vâlcea, II MPMA</t>
  </si>
  <si>
    <t>Ș.l. dr. ing. Cristina Moise
Prof. univ. dr. ing. Camelia Sava</t>
  </si>
  <si>
    <t>CUMPĂNĂȘOIU E. CLAUDIU, Studiu privind managementul deșeurilor în cadrul companiei SC Compa SA Sibiu, II MPMA</t>
  </si>
  <si>
    <t>Conf. univ. dr. biol. Mihaela Antofie</t>
  </si>
  <si>
    <t>GRIGOROIU G. EMILIA-TEODORA, Biologia și ecologia populațiilor de dăunători în cadrul Ocolului Silvic Vaideeni din județul Vâlcea, II MPMA</t>
  </si>
  <si>
    <t xml:space="preserve">Ș.l. dr. ing. Cristina Moise </t>
  </si>
  <si>
    <t>ISPAS I. IOANA-SONIA, Produselor de protecția plantelor utilizate pentru combaterea bolilor si dăunătorilor in cadrul Fitofarmaciei PFA Cibu Andrei, II MPMA</t>
  </si>
  <si>
    <t>NECȘOIU G. MARIAN-ALIN, Studiu privind nivelul de zgomot la S.C. THYSSENKRUPP BILSTEIN, II MPMA</t>
  </si>
  <si>
    <t xml:space="preserve">Conf. univ. dr. biol. Mihaela Antofie
Ș.l. dr. ing. Cristina Moise </t>
  </si>
  <si>
    <t>ROBU C. DIANA-MARIA, Biologia, ecologia și dinamica insectelor defoliatoare pădurilor Ocolului Silvic Horezu, II MPMA</t>
  </si>
  <si>
    <t>VASIU L. GEORGIANA-DIANA, Metode de analiză privind calitatea apelor de adâncime din localitățile: Slimnic, Ruși, Agârbiciu, Șeica Mare, Călvaser, Boarta, Buia și Mihăileni, din județul Sibiu, II MPMA</t>
  </si>
  <si>
    <t xml:space="preserve">Prof. univ. dr. ing. Camelia Sava
Ș.l. dr. ing. Cristina Moise </t>
  </si>
  <si>
    <t>BUHOIU S. D. DRAGOȘ-ADRIAN, Metode de investigare a calității mediului utilizând dispozitivul Sparkvue și senzorii aferenți, II MPMA</t>
  </si>
  <si>
    <t>DRĂGHICI N. NICOLAE-TIBERIU, Studiu privind efectul calității apei de irigat asupra dezvoltării plantelor, II MDDZR</t>
  </si>
  <si>
    <t>GUȘTIUC V. DANIELA, Analize comparative a nouă sortimente de miere în vederea stabilirii calității ei, în urma depozitării, II MDDZR</t>
  </si>
  <si>
    <t>ȘTEFĂNUȚ I. D. ALEXANDRU DANIEL, Combaterea bolilor și dăunătorilor cu ajutorul produselor de protecția plantelor. Studiu de caz: Fitofarmacia Agrosem Seed, Alba Iulia – filiala Sibiu, II MDDZR</t>
  </si>
  <si>
    <t>Tutorat, anul IV IPMA</t>
  </si>
  <si>
    <t>Consultanta, studentii anului I, II, IV IPMA</t>
  </si>
  <si>
    <t xml:space="preserve">Seara de Colinzi, Facultatea de SAIAPM </t>
  </si>
  <si>
    <t>Premii la diverse activitati suport</t>
  </si>
  <si>
    <t>Pășcănuț Ioan</t>
  </si>
  <si>
    <t>Pascanut Ioan</t>
  </si>
  <si>
    <t>Evaluare examan semestru (curs)                                  Montanologie, IPMA I: Baza energetică în agricultură        Total studenți evaluați 54</t>
  </si>
  <si>
    <t>Evaluare examan semestru (curs)                                  Montanologie II: Exploatarea utilajelor agricole        Total studenți evaluați 21</t>
  </si>
  <si>
    <t>Evaluare examan semestru (curs)                                  MDDZR I: Mașini și utilaje pentru îmbunătățiri funciare     Total studenți evaluați 26</t>
  </si>
  <si>
    <t>Rengalakshmi, R., &amp; Vedavalli, L. (2022). Gendered Knowledge, Conservation Priorities and Actions: A Case Study of On-Farm Conservation of Small Millets Among Malayalar of Kolli Hills, South India. In North-East Research Conclave (pp. 113-130). Singapore: Springer Nature Singapore.</t>
  </si>
  <si>
    <t>https://doi.org/10.1007/978-981-99-0945-2_7; https://link.springer.com/chapter/10.1007/978-981-99-0945-2_7</t>
  </si>
  <si>
    <t>POP, MR</t>
  </si>
  <si>
    <t>The grouping of some Angelica archangelica L. families with help of dendrogram obtained by rapd technique</t>
  </si>
  <si>
    <r>
      <t xml:space="preserve">Milica Acimovic, Milica Rat, Lato Pezo, Biljana Loncar, Milada Pezo, Ana Miljkovic, Jovan Lazarevic, </t>
    </r>
    <r>
      <rPr>
        <sz val="10"/>
        <color rgb="FF000000"/>
        <rFont val="Arial Narrow"/>
        <family val="2"/>
      </rPr>
      <t xml:space="preserve">Biological and Chemical Diversity of </t>
    </r>
    <r>
      <rPr>
        <i/>
        <sz val="10"/>
        <color rgb="FF000000"/>
        <rFont val="Arial Narrow"/>
        <family val="2"/>
      </rPr>
      <t>Angelica archangelica</t>
    </r>
    <r>
      <rPr>
        <sz val="10"/>
        <color rgb="FF000000"/>
        <rFont val="Arial Narrow"/>
        <family val="2"/>
      </rPr>
      <t xml:space="preserve"> L.—Case Study of Essential Oil and Its Biological Activity, </t>
    </r>
    <r>
      <rPr>
        <i/>
        <sz val="10"/>
        <color rgb="FF222222"/>
        <rFont val="Arial Narrow"/>
        <family val="2"/>
      </rPr>
      <t>Agronomy</t>
    </r>
    <r>
      <rPr>
        <sz val="10"/>
        <color rgb="FF222222"/>
        <rFont val="Arial Narrow"/>
        <family val="2"/>
      </rPr>
      <t xml:space="preserve"> 2022, </t>
    </r>
    <r>
      <rPr>
        <i/>
        <sz val="10"/>
        <color rgb="FF222222"/>
        <rFont val="Arial Narrow"/>
        <family val="2"/>
      </rPr>
      <t>12</t>
    </r>
    <r>
      <rPr>
        <sz val="10"/>
        <color rgb="FF222222"/>
        <rFont val="Arial Narrow"/>
        <family val="2"/>
      </rPr>
      <t>(7), 1570</t>
    </r>
  </si>
  <si>
    <t>https://doi.org/10.3390/agronomy12071570</t>
  </si>
  <si>
    <t>https://www.mdpi.com/2073-4395/12/7/1570; https://www.mdpi.com/journal/agronomy</t>
  </si>
  <si>
    <t>Pop Mihai</t>
  </si>
  <si>
    <t>Pop Mihai Radu</t>
  </si>
  <si>
    <t>Examen Tehn. horticole: Floricultură - curs III M</t>
  </si>
  <si>
    <t>Examen Tehn. horticole: Floricultură - laborator III M</t>
  </si>
  <si>
    <t>Examen Arboricultura - curs IVM</t>
  </si>
  <si>
    <t>Examen Arboricultura - laborator IVM</t>
  </si>
  <si>
    <t>Examen Practică si activitate de cercetare - II MPMA</t>
  </si>
  <si>
    <t>Examen Drept si legislatie -curs comasat IVM, II IMAPA, IV IPMA</t>
  </si>
  <si>
    <t>Examen Drept si legislatie agrară - Seminar IVM</t>
  </si>
  <si>
    <t>Examen Legislatie în agroturism - Seminar II IMAPA</t>
  </si>
  <si>
    <t>Examen Politici si legislatia mediului - Seminar IV IPMA</t>
  </si>
  <si>
    <t>Consultatii</t>
  </si>
  <si>
    <t>Practica An III M</t>
  </si>
  <si>
    <t>Nicula V.  (ULBS), Spânu Simona  (ULBS), Neagu Roxana (ULBS)</t>
  </si>
  <si>
    <t>Regional tourism development in Romania–consistency with policies and strategies developed at EU level</t>
  </si>
  <si>
    <t>Sajida Sajida, Mapping Trends of Literature in Energy Policy in Indonesia: A Bibliometric Analysis, Policy &amp; Governance Review, 2022 - journal.iapa.or.id</t>
  </si>
  <si>
    <t xml:space="preserve">https://doi.org/10.30589/pgr.v6i1.487 </t>
  </si>
  <si>
    <t>V Provotorina, L Kazmina, V Makarenko, Key Aspects of Accommodation and Restaurant Service in the Development of Regional Tourism, NTERAGROMASH 2022: XV International Scientific Conference “INTERAGROMASH 2022” pp 2879–2890</t>
  </si>
  <si>
    <t>https://doi.org/10.1007/978-3-031-21432-5_318</t>
  </si>
  <si>
    <t>Springer</t>
  </si>
  <si>
    <t>G Ekinil, A Petrenko, V Provotorina, Modern Development Trends Hospitality Industry of the South of Russia, In: Beskopylny, A., Shamtsyan, M., Artiukh, V. (eds) XV International Scientific Conference “INTERAGROMASH 2022”. INTERAGROMASH 2022. Lecture Notes in Networks and Systems, vol 575</t>
  </si>
  <si>
    <t>https://doi.org/10.1007/978-3-031-21219-2_87</t>
  </si>
  <si>
    <t>G Ekinil, A Petrenko, An Innovative Approach to the Formation of Landscape Architecture of Hotels in the Rostov Region. In: Beskopylny, A., Shamtsyan, M., Artiukh, V. (eds) XV International Scientific Conference “INTERAGROMASH 2022”.  vol 57</t>
  </si>
  <si>
    <t>https://doi.org/10.1007/978-3-031-21219-2_155</t>
  </si>
  <si>
    <t>Nicula V.  (ULBS), Spânu Simona  (ULBS)</t>
  </si>
  <si>
    <t>Ways of promoting cultural ecotourism for Local communities in Sibiu area</t>
  </si>
  <si>
    <t xml:space="preserve">R Novianti, AY Afandi, BI Tampubolon, A Rahmadya and F Sulawesty, Mangrove Resource and Ecotourism Development in Karangsong, Indramayu Regency, West Java, Indonesia, 
IOP Conference Series: Earth and Environmental Science, 2022
</t>
  </si>
  <si>
    <t>DOI 10.1088/1755-1315/1062/1/012039</t>
  </si>
  <si>
    <t>IOP Science</t>
  </si>
  <si>
    <t>The Role of Partnerships in the Development of the Short Chains of Organic Honey Distribution</t>
  </si>
  <si>
    <t>Olatz Etxegarai-Legarreta, Valeriano Sanchez-Famoso, The Role of Beekeeping in the Generation of Goods and Services: The Interrelation between Environmental, Socioeconomic, and Sociocultural Utilities, Agriculture 2022, 12(4), 551</t>
  </si>
  <si>
    <t>https://doi.org/10.3390/agriculture12040551</t>
  </si>
  <si>
    <t>mdpi.com</t>
  </si>
  <si>
    <t>The need to approach the management of the tourist destination by the central and local public authorities in Romania</t>
  </si>
  <si>
    <t xml:space="preserve">Cynthia C. Correa, João J. Ferreira, What does 40 years of regional and business competitiveness in tourism research reveal?,  Management Research Review, 
ISSN: 2040-8269 </t>
  </si>
  <si>
    <t>https://www.emerald.com/insight/content/doi/10.1108/MRR-12-2020-0759/full/html</t>
  </si>
  <si>
    <t>emerald.com</t>
  </si>
  <si>
    <t>C Corrêa, M Franco, Interorganizational Networks For Competitiveness in Tourism, Volume 28, Number 2,2022</t>
  </si>
  <si>
    <t>https://doi.org/10.3727/108354222X16662896204995</t>
  </si>
  <si>
    <t>ingentaconnect.com</t>
  </si>
  <si>
    <t xml:space="preserve">JT Rocamora, The Philippines Tourism Officers' Competencies Based on Tourism Act of 2009 and Local Government Code of 1991, Tourism in the Philippines, </t>
  </si>
  <si>
    <t>https://link.springer.com/chapter/10.1007/978-981-19-4497-0_7</t>
  </si>
  <si>
    <t>Springer Link</t>
  </si>
  <si>
    <t>Ways to promoting rural, cultural and gastronomical tourism in Mărginimea Sibiului</t>
  </si>
  <si>
    <t>T Adamov, T Iancu, E Peț, G Popescu, L Șmuleac, Rural Tourism in Marginimea Sibiului Area - A Possibility of Capitalizing on Local Resources, Sustenability</t>
  </si>
  <si>
    <t>https://doi.org/10.3390/su15010241</t>
  </si>
  <si>
    <t>Nicula V.  (ULBS), Privitera Donatella (Italia), Spânu Simona  (ULBS)</t>
  </si>
  <si>
    <t>Street Food and Street Vendors, a Culinary Heritage?</t>
  </si>
  <si>
    <t>F Sgroi, F Modica, F Fusté-Forné, Street food in Palermo: Traditions and market perspectives, International Journal of Gastronomy and Food Science, Volume 27, March 2022, 100482</t>
  </si>
  <si>
    <t>https://www.sciencedirect.com/science/article/pii/S1878450X22000178</t>
  </si>
  <si>
    <t>Elsevier sciencedirect.com</t>
  </si>
  <si>
    <t>Ayşe Nur Uslu, Sibel Ayyildiz , Yurdanur Yumuk, Evaluation of Street Foods In Safranbolu From The Point of View of Street Vendors, Journal of Tourism and Gastronomy Studies, 2022, 10 (4), 2955-2972</t>
  </si>
  <si>
    <t>DOI: 10.21325/jotags.2022.112</t>
  </si>
  <si>
    <t>https://www.researchgate.net</t>
  </si>
  <si>
    <t>The role of partnerships in the development of the short chains of organic honey distribution</t>
  </si>
  <si>
    <t xml:space="preserve">Isabel Bruna Correia de Brito,  Talita Paloma de Oliveira, Elisabete Stradiotto Siqueira, Valdemar Siqueira Filho, Agricultura familiar e a cadeia do mel: uma análise bibliométrica, Revista de Gestão </t>
  </si>
  <si>
    <t xml:space="preserve">https://doi.org/10.7769/gesec.v13i3.1434 </t>
  </si>
  <si>
    <t>Gastronomic tourism, an opportunity for diversifying the tourist offer in the Sibiu area</t>
  </si>
  <si>
    <t>JA Cava Jimenez, MG Millán Vázquez de la Torre, Factors that characterize oleotourists in the province of Córdoba, Plos one, 2022</t>
  </si>
  <si>
    <t>https://doi.org/10.1371/journal.pone.0276631</t>
  </si>
  <si>
    <t>plos.org</t>
  </si>
  <si>
    <t>Spânu Simona  (ULBS), Nedelcu A., (Univ. Ploiești), Nicula V. (ULBS)</t>
  </si>
  <si>
    <t>The gastronomic heritage of Sibiu, a higher capitalization form of cultural tourism</t>
  </si>
  <si>
    <t xml:space="preserve">N Mohammad, MH Hanafiah, The influence of heritage food consumption and experiential value on Terengganu’s destination image and tourists’ behavioural intention, 
Journal of Heritage Tourism, Volume 17, 2022 - Issue 6 </t>
  </si>
  <si>
    <t>https://doi.org/10.1080/1743873X.2022.2110886</t>
  </si>
  <si>
    <t>Taylor&amp;Francis Online</t>
  </si>
  <si>
    <t>Spanu Simona</t>
  </si>
  <si>
    <t>Short food chains on the Via Transilvanica-Terra Saxorum, opportunity to develop sustainable rural tourism.</t>
  </si>
  <si>
    <t>Nicula V. (ULBS), Spânu Simona (ULBS)</t>
  </si>
  <si>
    <t xml:space="preserve">Revista Economică, Volumul 74, Nr. 3
</t>
  </si>
  <si>
    <t>ISSN: 1582-6260 (print), 2344-5424 (online)</t>
  </si>
  <si>
    <t>88-95</t>
  </si>
  <si>
    <r>
      <rPr>
        <sz val="10"/>
        <color theme="1"/>
        <rFont val="Arial Narrow"/>
        <family val="2"/>
      </rPr>
      <t>RePec, EBSCO, UlricsWeb, Crossref</t>
    </r>
    <r>
      <rPr>
        <b/>
        <sz val="10"/>
        <color theme="1"/>
        <rFont val="Arial Narrow"/>
        <family val="2"/>
      </rPr>
      <t xml:space="preserve"> </t>
    </r>
  </si>
  <si>
    <t>The Cultural Tourism of Blaj</t>
  </si>
  <si>
    <t>Spânu Simona (ULBS), Nicula V. (ULBS)</t>
  </si>
  <si>
    <t>Tourism and Rural Space, vol. 48, Issue 2</t>
  </si>
  <si>
    <t>ISSN: 2971-9151 ISSN-L: 2971-9151</t>
  </si>
  <si>
    <t>193-207</t>
  </si>
  <si>
    <t>Performantica Publishing House, Iași, Romania</t>
  </si>
  <si>
    <t xml:space="preserve">Lilik Indrawati, Y. Budi Hermanto, Thyophoida WS Panjaitan, Implementation of Experiential Marketing in Tourism Development in East Java, Budapest International Research and Critics Institute-Journal (BIRCI-Journal), vol. 5 nr. 1, 2022 </t>
  </si>
  <si>
    <t>https://doi.org/10.33258/birci.v5i1.4242</t>
  </si>
  <si>
    <t>CrossRef, Sinta</t>
  </si>
  <si>
    <t>M Agustin, LM Baga, Strategi Pengembangan Wisata Bahari Di Pulau Pramuka Kabupaten Kepulauan Seribu, DKI Jakarta, Management Studies and Entrepreneurship Journal (MSEJ)</t>
  </si>
  <si>
    <t xml:space="preserve">https://doi.org/10.37385/msej.v3i5.1155 </t>
  </si>
  <si>
    <t xml:space="preserve">Garuda, Copernicus International, </t>
  </si>
  <si>
    <t>Hania Janta, Konstantinos Andriotis, Dimitrios Stylidis, Tourism Planning and Development in Eastern Europe, CABI, 25 aug. 2022 - 170 pagini</t>
  </si>
  <si>
    <t>https://books.google.ro/books?id=EiKGEAAAQBAJ&amp;lr=&amp;hl=ro&amp;source=gbs_navlinks_s</t>
  </si>
  <si>
    <t>CABI</t>
  </si>
  <si>
    <t xml:space="preserve">Gholamreza Kazemian Shiran, Mahmood Ziaee, Fatemeh Yavarigohar, Yavar Babaei, Tourism complementarity development: a new approach to regional development, Geography and Planning, nr. 79, vol. 26, </t>
  </si>
  <si>
    <t>University of Tabriz</t>
  </si>
  <si>
    <t xml:space="preserve">Kemmer Eduardo, Santiago Almanza, Estrategias para la promoción de prácticas sostenibles en sitios turísticos naturales del departamento del Atlántico, </t>
  </si>
  <si>
    <t>https://repositorio.cuc.edu.co/handle/11323/9507</t>
  </si>
  <si>
    <t>Corporación Universidad de la Costa</t>
  </si>
  <si>
    <t>Anaya Vargas, Ezequiel Eugenio, Flores Alvarado, Elvis Honorato, Infraestructura vial y su impacto al ecoturismo en el Sector de Rataquenua, Huaraz 2022</t>
  </si>
  <si>
    <t>https://hdl.handle.net/20.500.12692/109556</t>
  </si>
  <si>
    <t>repositorio@ucv.edu.pe</t>
  </si>
  <si>
    <t>PESTEL analysis applied in tourism evaluation in Braila County.</t>
  </si>
  <si>
    <t>Angga Wijaya Holman Fasa, Mahardhika Berliandaldo, Ari Prasetio, Strategi Pengembanga desa Wisata Berkelanjutan di Indonesia: Pendekatan Analisis PESTEL</t>
  </si>
  <si>
    <t>https://doi.org/10.22212/kajian.v27i1.3612</t>
  </si>
  <si>
    <t>dpr.go.id</t>
  </si>
  <si>
    <t>Vrabcová, Pavla, Udržitelné podnikání v praxi, 2022-07-22</t>
  </si>
  <si>
    <t>https://dspace.tul.cz/handle/15240/165797</t>
  </si>
  <si>
    <t>tul.cz</t>
  </si>
  <si>
    <t>Ismi Zahria and Iwan Vanany, Organic Food in Supply Chain: Literature Review, Proceedings of the Second Asia Pacific International Conference on Industrial Engineering and Operations Management</t>
  </si>
  <si>
    <t>http://ieomsociety.org/proceedings/2021indonesia/364.pdf</t>
  </si>
  <si>
    <t>ieomsociety.org</t>
  </si>
  <si>
    <t>Surakarta, Indonesia, September 14-16, 2021</t>
  </si>
  <si>
    <t>Spânu Simona</t>
  </si>
  <si>
    <t>Sustenability</t>
  </si>
  <si>
    <t>https://www.webofscience.com/wos/op/peer-reviews/summary</t>
  </si>
  <si>
    <t>25.01.2022</t>
  </si>
  <si>
    <t>10x5</t>
  </si>
  <si>
    <t xml:space="preserve">International Journal of Environmental Research and Public Health </t>
  </si>
  <si>
    <t>08.03.2022</t>
  </si>
  <si>
    <t>02.07.2022</t>
  </si>
  <si>
    <t>28.10.2022</t>
  </si>
  <si>
    <t>13.11.2022</t>
  </si>
  <si>
    <t>29.12.2022</t>
  </si>
  <si>
    <t>IECS 2022</t>
  </si>
  <si>
    <t>Sibiu, România</t>
  </si>
  <si>
    <t>https://iecs.ro/</t>
  </si>
  <si>
    <t>27 octombrie 2022</t>
  </si>
  <si>
    <t>30x1.5</t>
  </si>
  <si>
    <t>The 24th International Conference on Tourism and Rural Space in National and International Context – TARS</t>
  </si>
  <si>
    <t>Vatra Dornei, România</t>
  </si>
  <si>
    <t>27 mai 2022</t>
  </si>
  <si>
    <t xml:space="preserve">The International Conference Modern Trends in Business, Hospitality and Tourism
</t>
  </si>
  <si>
    <t>Cluj-Napoca, România</t>
  </si>
  <si>
    <t>tbs.ubbcluj.ro</t>
  </si>
  <si>
    <t>12-14 mai 2022</t>
  </si>
  <si>
    <t>Spânu Simona Mariana</t>
  </si>
  <si>
    <t>evaluare pe parcurs; examen</t>
  </si>
  <si>
    <t>54/3+69/3+29/3</t>
  </si>
  <si>
    <t>restanțe</t>
  </si>
  <si>
    <t>reexaminări</t>
  </si>
  <si>
    <t>Gatea Cristina Maria, Percepția fenomenelor meteorologice de risc în comuna Sâncel, jud. Alba,  lucrare disertație MDDZR</t>
  </si>
  <si>
    <t>tutorat MPMA anul I</t>
  </si>
  <si>
    <t xml:space="preserve">excursie de studiu și documentare: Geoparcul Internațional UNESCO Țara Hațegului - Hațeg, comuna General Bertholot, comuna Sântămărie Orlea, comuna Densuș - jud. Hunedoara, I Giardini di Zoe - Banpotoc, jud. Hunedoara, 01.07.2022 </t>
  </si>
  <si>
    <t>excursie de studiu și documentare, măsurători hidrometrice: râul Geoagiu, Rezervația naturală Cheile Râmețului, jud. Alba, 05.07.2022</t>
  </si>
  <si>
    <t>Erasmus - mobilități de predare, Universitatea Debrecen, Facultatea de Agricultură, Debrecen, Ungaria - 15-21 mai 2022</t>
  </si>
  <si>
    <r>
      <rPr>
        <b/>
        <sz val="10"/>
        <color theme="1"/>
        <rFont val="Arial Narrow"/>
        <family val="2"/>
      </rPr>
      <t>Petronela-Bianca Pavel</t>
    </r>
    <r>
      <rPr>
        <sz val="10"/>
        <color theme="1"/>
        <rFont val="Arial Narrow"/>
        <family val="2"/>
      </rPr>
      <t> (ULBS, UPB), Markus Puschenreiter (BOKU, Austria), Walter W. Wenzel (BOKU, Austria), Elena Diacu (UPB), Constantin Horia Barbu (ULBS)</t>
    </r>
  </si>
  <si>
    <t>Aided phytostabilization using Miscanthus sinensis × giganteus on heavy metal-contaminated soils</t>
  </si>
  <si>
    <r>
      <t>Qi Li a b c, Yanhong Wang a b c, Yichun Li a b c, Linfeng Li a b c, Mingdeng Tang a b c, Weifang Hu a b c, Li Chen d, Shaoying Ai a b c</t>
    </r>
    <r>
      <rPr>
        <b/>
        <sz val="10"/>
        <color theme="1"/>
        <rFont val="Arial Narrow"/>
        <family val="2"/>
      </rPr>
      <t>, Speciation of heavy metals in soils and their immobilization at micro-scale interfaces among diverse soil components</t>
    </r>
    <r>
      <rPr>
        <sz val="10"/>
        <color theme="1"/>
        <rFont val="Arial Narrow"/>
        <family val="2"/>
      </rPr>
      <t>, Science of The Total Environment, Volume 825, 15 June 2022, 153862</t>
    </r>
  </si>
  <si>
    <t>https://www.sciencedirect.com/science/article/pii/S0048969722009548</t>
  </si>
  <si>
    <r>
      <t xml:space="preserve">Nikola Bilandžija a, Željka Zgorelec a, Lato Pezo b, Mateja Grubor a, Anamarija Gudelj Velaga a, Tajana Krička a, </t>
    </r>
    <r>
      <rPr>
        <b/>
        <sz val="10"/>
        <color theme="1"/>
        <rFont val="Arial Narrow"/>
        <family val="2"/>
      </rPr>
      <t>Solid biofuels properties of Miscanthus X giganteus cultivated on contaminated soil after phytoremediation process</t>
    </r>
    <r>
      <rPr>
        <sz val="10"/>
        <color theme="1"/>
        <rFont val="Arial Narrow"/>
        <family val="2"/>
      </rPr>
      <t>, Journal of the Energy Institute
Volume 101, April 2022, Pages 131-139</t>
    </r>
  </si>
  <si>
    <t>https://www.sciencedirect.com/science/article/abs/pii/S1743967122000071?via%3Dihub</t>
  </si>
  <si>
    <r>
      <t xml:space="preserve">Qiu, L., Lin, H., Song, B. et al. </t>
    </r>
    <r>
      <rPr>
        <b/>
        <sz val="10"/>
        <color theme="1"/>
        <rFont val="Arial Narrow"/>
        <family val="2"/>
      </rPr>
      <t>Glomalin-related soil protein (GRSP) in metal sequestration at Pb/Zn-contaminated sites</t>
    </r>
    <r>
      <rPr>
        <sz val="10"/>
        <color theme="1"/>
        <rFont val="Arial Narrow"/>
        <family val="2"/>
      </rPr>
      <t>. J Soils Sediments 22, 577–593 (2022).</t>
    </r>
  </si>
  <si>
    <t>https://link.springer.com/article/10.1007/s11368-021-03092-w</t>
  </si>
  <si>
    <r>
      <t xml:space="preserve">Šestak, I.; Bilandžija, N.; Perčin, A.; Fadljević, I.; Hrelja, I.; Zgorelec, Ž. </t>
    </r>
    <r>
      <rPr>
        <b/>
        <sz val="10"/>
        <color theme="1"/>
        <rFont val="Arial Narrow"/>
        <family val="2"/>
      </rPr>
      <t>Assessment of the Impact of Soil Contamination with Cadmium and Mercury on Leaf Nitrogen Content and Miscanthus Yield Applying Proximal Spectroscopy</t>
    </r>
    <r>
      <rPr>
        <sz val="10"/>
        <color theme="1"/>
        <rFont val="Arial Narrow"/>
        <family val="2"/>
      </rPr>
      <t xml:space="preserve">. Agronomy 2022, 12, 255. </t>
    </r>
  </si>
  <si>
    <t>https://doi.org/10.3390/agronomy12020255</t>
  </si>
  <si>
    <r>
      <t xml:space="preserve">Urška Zadel, Catarina Cruzeiro, Abilash Chakravarthy Raj Durai, Joseph Nesme, Robert May, Helga Balázs, Bernhard Michalke, Grażyna Płaza, Peter Schröder, Michael Schloter, Viviane Radl,
</t>
    </r>
    <r>
      <rPr>
        <b/>
        <sz val="10"/>
        <color theme="1"/>
        <rFont val="Arial Narrow"/>
        <family val="2"/>
      </rPr>
      <t>Exudates from Miscanthus x giganteus change the response of a root-associated Pseudomonas putida strain towards heavy metals</t>
    </r>
    <r>
      <rPr>
        <sz val="10"/>
        <color theme="1"/>
        <rFont val="Arial Narrow"/>
        <family val="2"/>
      </rPr>
      <t>, Environmental Pollution,Volume 313,2022,</t>
    </r>
  </si>
  <si>
    <t>https://www.sciencedirect.com/science/article/pii/S0269749122012039</t>
  </si>
  <si>
    <t xml:space="preserve">Szada-Borzyszkowska, A.; Krzyżak, J.; Rusinowski, S.; Sitko, K.; Pogrzeba, M. Field Evaluation of Arbuscular Mycorrhizal Fungal Colonization in Miscanthus × giganteus and Seed-Based Miscanthus Hybrids Grown in Heavy-Metal-Polluted Areas. Plants 2022, 11, 1216. </t>
  </si>
  <si>
    <t>https://doi.org/10.3390/plants11091216</t>
  </si>
  <si>
    <r>
      <t xml:space="preserve">Zhang, D.; Yan, K.; Liu, Y.; Naidu, R. </t>
    </r>
    <r>
      <rPr>
        <b/>
        <sz val="10"/>
        <color theme="1"/>
        <rFont val="Arial Narrow"/>
        <family val="2"/>
      </rPr>
      <t>Effects of Phosphate, Red Mud, and Biochar on As, Cd, and Cu Immobilization and Enzymatic Activity in a Co-Contaminated Soil</t>
    </r>
    <r>
      <rPr>
        <sz val="10"/>
        <color theme="1"/>
        <rFont val="Arial Narrow"/>
        <family val="2"/>
      </rPr>
      <t xml:space="preserve">. Processes 2022, 10, 1127. </t>
    </r>
  </si>
  <si>
    <t>https://doi.org/10.3390/pr10061127</t>
  </si>
  <si>
    <r>
      <t xml:space="preserve">Yongjie Huang1,2*,Xueying Qiu1, Yanyan Ge1,Yuting Yao1, Shiyong Yang1,2, Jie Zhang1,2 Shoubiao Zhou1, </t>
    </r>
    <r>
      <rPr>
        <b/>
        <sz val="10"/>
        <color theme="1"/>
        <rFont val="Arial Narrow"/>
        <family val="2"/>
      </rPr>
      <t>Effects of Combined Pb and Cu Pollution on the Growth and Activities of Plant Antioxidant Enzymes and Rhizospheric Soil Enzymes of Miscanthus floridulus</t>
    </r>
    <r>
      <rPr>
        <sz val="10"/>
        <color theme="1"/>
        <rFont val="Arial Narrow"/>
        <family val="2"/>
      </rPr>
      <t>,Journal of Environmental Science and Management 25-2: 12-19 (December 2022) ISSN 0119-1144</t>
    </r>
  </si>
  <si>
    <t>https://doi.org/10.47125/jesam/2022_2/02</t>
  </si>
  <si>
    <r>
      <t xml:space="preserve">Aman Khan a, El-Sayed Salama b, Qian Guo a, Zhuoxin Yin c, Tianpeng Gao c d, Xiangkai Li a,Chapter 16 - </t>
    </r>
    <r>
      <rPr>
        <b/>
        <sz val="10"/>
        <color theme="1"/>
        <rFont val="Arial Narrow"/>
        <family val="2"/>
      </rPr>
      <t>Application of phytoremediated biomass for the production of biogas</t>
    </r>
    <r>
      <rPr>
        <sz val="10"/>
        <color theme="1"/>
        <rFont val="Arial Narrow"/>
        <family val="2"/>
      </rPr>
      <t>,Current Developments in Biotechnology and Bioengineering Advances in Phytoremediation Technology 2022, Pages 315-338</t>
    </r>
  </si>
  <si>
    <t>https://doi.org/10.1016/B978-0-323-99907-6.00005-0</t>
  </si>
  <si>
    <r>
      <t xml:space="preserve">Robin Raveau, Anissa Lounès-Hadj Sahraoui, Joël Fontaine, Chapter8 - </t>
    </r>
    <r>
      <rPr>
        <b/>
        <sz val="10"/>
        <color theme="1"/>
        <rFont val="Arial Narrow"/>
        <family val="2"/>
      </rPr>
      <t>Recent advances in microbial-aided phytostabilization of trace element contaminated soils</t>
    </r>
    <r>
      <rPr>
        <sz val="10"/>
        <color theme="1"/>
        <rFont val="Arial Narrow"/>
        <family val="2"/>
      </rPr>
      <t>,
Editor(s): Kuldeep Bauddh, Ying Ma, Advances in Microbe-assisted Phytoremediation of Polluted Sites, Elsevier, 2022, Pages 165-206,</t>
    </r>
  </si>
  <si>
    <t>https://doi.org/10.1016/B978-0-12-823443-3.00015-6.</t>
  </si>
  <si>
    <r>
      <t xml:space="preserve">Karer, J., Wawra, A., Zehetner, F., Dunst, G., Wagner, M., </t>
    </r>
    <r>
      <rPr>
        <b/>
        <sz val="10"/>
        <color theme="1"/>
        <rFont val="Arial Narrow"/>
        <family val="2"/>
      </rPr>
      <t>Pavel, P.-B.,</t>
    </r>
    <r>
      <rPr>
        <sz val="10"/>
        <color theme="1"/>
        <rFont val="Arial Narrow"/>
        <family val="2"/>
      </rPr>
      <t xml:space="preserve"> Puschenreiter, M., Friesl-Hanl, W., Soja, G.</t>
    </r>
  </si>
  <si>
    <t>Effects of Biochars and Compost Mixtures and Inorganic Additives on Immobilisation of Heavy Metals in Contaminated Soils</t>
  </si>
  <si>
    <r>
      <t xml:space="preserve">Adnan Asad Karim, Manish Kumar, Ekta Singh, Aman Kumar, Sunil Kumar, Arati Ray &amp; Nabin Kumar Dhal (2022) </t>
    </r>
    <r>
      <rPr>
        <b/>
        <sz val="10"/>
        <color theme="1"/>
        <rFont val="Arial Narrow"/>
        <family val="2"/>
      </rPr>
      <t>Enrichment of primary macronutrients in biochar for sustainable agriculture: A review, Critical Reviews in Environmental Science and Technology</t>
    </r>
    <r>
      <rPr>
        <sz val="10"/>
        <color theme="1"/>
        <rFont val="Arial Narrow"/>
        <family val="2"/>
      </rPr>
      <t xml:space="preserve">, 52:9, 1449-1490, </t>
    </r>
  </si>
  <si>
    <t>https://www.tandfonline.com/doi/full/10.1080/10643389.2020.1859271</t>
  </si>
  <si>
    <r>
      <t xml:space="preserve">Yi Li, Ning Yao, Jiaping Liang, Xiaofang Wang, Yonglin Jia, Fuchang Jiang, De Li Liu, Wei Hu, Hailong He, Tehseen Javed, </t>
    </r>
    <r>
      <rPr>
        <b/>
        <sz val="10"/>
        <color theme="1"/>
        <rFont val="Arial Narrow"/>
        <family val="2"/>
      </rPr>
      <t>Optimum biochar application rate for peak economic benefit of sugar beet in Xinjiang, China</t>
    </r>
    <r>
      <rPr>
        <sz val="10"/>
        <color theme="1"/>
        <rFont val="Arial Narrow"/>
        <family val="2"/>
      </rPr>
      <t xml:space="preserve">,
Agricultural Water Management, Volume 272, 2022, 107880, ISSN 0378-3774,
</t>
    </r>
  </si>
  <si>
    <t>https://doi.org/10.1016/j.agwat.2022.107880.</t>
  </si>
  <si>
    <t>SCOPUS, WOS</t>
  </si>
  <si>
    <r>
      <t xml:space="preserve">Patel H.K., Joshi M.P., Kalaria R.K., </t>
    </r>
    <r>
      <rPr>
        <b/>
        <sz val="10"/>
        <color theme="1"/>
        <rFont val="Arial Narrow"/>
        <family val="2"/>
      </rPr>
      <t>Biochar: A Futuristic Tool to Remove Heavy Metals from Contaminated Soils</t>
    </r>
    <r>
      <rPr>
        <sz val="10"/>
        <color theme="1"/>
        <rFont val="Arial Narrow"/>
        <family val="2"/>
      </rPr>
      <t xml:space="preserve">
 Biochar and its Application in Bioremediation,2022, pp. 231 - 258, 
</t>
    </r>
  </si>
  <si>
    <t>https://link.springer.com/chapter/10.1007/978-981-16-4059-9_11</t>
  </si>
  <si>
    <r>
      <t xml:space="preserve">Conesa H.M., Párraga-Aguado I., </t>
    </r>
    <r>
      <rPr>
        <b/>
        <sz val="10"/>
        <color theme="1"/>
        <rFont val="Arial Narrow"/>
        <family val="2"/>
      </rPr>
      <t>Effects on metal availability of the application of tree biochar and municipal waste biosolid in a metalliferous mine tailings substrate</t>
    </r>
    <r>
      <rPr>
        <sz val="10"/>
        <color theme="1"/>
        <rFont val="Arial Narrow"/>
        <family val="2"/>
      </rPr>
      <t xml:space="preserve">
(2022) Environmental Geochemistry and Health, 44 (4), pp. 1317 - 1327
</t>
    </r>
  </si>
  <si>
    <t>https://link.springer.com/article/10.1007/s10653-021-00967-2</t>
  </si>
  <si>
    <r>
      <t xml:space="preserve">Lee D., Koh T., Park D., </t>
    </r>
    <r>
      <rPr>
        <b/>
        <sz val="10"/>
        <color theme="1"/>
        <rFont val="Arial Narrow"/>
        <family val="2"/>
      </rPr>
      <t>Evaluation of Indirect-Heated Microwave Thermal Desorption Treatment on Engineering Properties of Lubricant-Contaminated Soil</t>
    </r>
    <r>
      <rPr>
        <sz val="10"/>
        <color theme="1"/>
        <rFont val="Arial Narrow"/>
        <family val="2"/>
      </rPr>
      <t xml:space="preserve">
(2022) Applied Sciences (Switzerland), 12 (10), art. no. 5254, 
</t>
    </r>
  </si>
  <si>
    <t>https://www.mdpi.com/2076-3417/12/10/5254</t>
  </si>
  <si>
    <r>
      <t xml:space="preserve">Chandra S., Medha I., Bhattacharya J., Vanapalli K.R., Samal B., </t>
    </r>
    <r>
      <rPr>
        <b/>
        <sz val="10"/>
        <color theme="1"/>
        <rFont val="Arial Narrow"/>
        <family val="2"/>
      </rPr>
      <t>Effect of the Co-Application of Eucalyptus Wood Biochar and Chemical Fertilizer for the Remediation of Multimetal (Cr, Zn, Ni, and Co) Contaminated Soil</t>
    </r>
    <r>
      <rPr>
        <sz val="10"/>
        <color theme="1"/>
        <rFont val="Arial Narrow"/>
        <family val="2"/>
      </rPr>
      <t xml:space="preserve"> (2022) Sustainability (Switzerland), 14 (12), art. no. 7266, 
</t>
    </r>
  </si>
  <si>
    <t>https://www.mdpi.com/2071-1050/14/12/7266</t>
  </si>
  <si>
    <r>
      <t xml:space="preserve">Mamun S.A., Saha S., Ferdush J., Tusher T.R., Islam M.S., </t>
    </r>
    <r>
      <rPr>
        <b/>
        <sz val="10"/>
        <color theme="1"/>
        <rFont val="Arial Narrow"/>
        <family val="2"/>
      </rPr>
      <t>Organic amendments for crop production, phosphorus bioavailability and heavy metal immobilisation: A review</t>
    </r>
    <r>
      <rPr>
        <sz val="10"/>
        <color theme="1"/>
        <rFont val="Arial Narrow"/>
        <family val="2"/>
      </rPr>
      <t xml:space="preserve">
(2022) Crop and Pasture Science, 73 (8), pp. 896 - 916, 
</t>
    </r>
  </si>
  <si>
    <t>https://www.publish.csiro.au/CP/CP21726</t>
  </si>
  <si>
    <r>
      <t xml:space="preserve">Ali El-Naggar, Ahmed Mosa, Avanthi D. Igalavithana, Xiao Yang, Ahmed H. El-Naggar, Sabry Shaheen, Scott X. Chang, Jörg Rinklebe, </t>
    </r>
    <r>
      <rPr>
        <b/>
        <sz val="10"/>
        <color theme="1"/>
        <rFont val="Arial Narrow"/>
        <family val="2"/>
      </rPr>
      <t>Potential of Biochar to Immobilize Vanadium in Contaminated Soils,Book
Vanadium in Soils and Plants,</t>
    </r>
    <r>
      <rPr>
        <sz val="10"/>
        <color theme="1"/>
        <rFont val="Arial Narrow"/>
        <family val="2"/>
      </rPr>
      <t xml:space="preserve"> Edition1st Edition, First Published2022, ImprintCRC Press Pages29 eBook ISBN9781003173274</t>
    </r>
  </si>
  <si>
    <t>https://www.taylorfrancis.com/chapters/edit/10.1201/9781003173274-8/potential-biochar-immobilize-vanadium-contaminated-soils-ali-el-naggar-ahmed-mosa-avanthi-igalavithana-xiao-yang-ahmed-el-naggar-sabry-shaheen-scott-chang-j%C3%B6rg-rinklebe?context=ubx&amp;refId=60783b7e-918b-4be9-b442-6d70bd23a80c</t>
  </si>
  <si>
    <t>http://taylorfrancis.com/</t>
  </si>
  <si>
    <t>PETRONELA-BIANCA PAVEL, ELENA DIACU, CONSTANTIN HORIA BARBU</t>
  </si>
  <si>
    <t>Microwave-Assisted Digestion Procedures for Total Lead and Cadmium Content Determination in Copºa Micã Soils</t>
  </si>
  <si>
    <r>
      <t xml:space="preserve">Hoaghia, MA., Cadar, O., Moisa, C. et al. </t>
    </r>
    <r>
      <rPr>
        <b/>
        <sz val="10"/>
        <color theme="1"/>
        <rFont val="Arial Narrow"/>
        <family val="2"/>
      </rPr>
      <t>Heavy metals and health risk assessment in vegetables grown in the vicinity of a former non-metallic facility located in Romania</t>
    </r>
    <r>
      <rPr>
        <sz val="10"/>
        <color theme="1"/>
        <rFont val="Arial Narrow"/>
        <family val="2"/>
      </rPr>
      <t xml:space="preserve">. Environ Sci Pollut Res 29, 40079–40093 (2022). </t>
    </r>
  </si>
  <si>
    <t>https://doi.org/10.1007/s11356-022-18879-8</t>
  </si>
  <si>
    <t>Vecerdea Petronela</t>
  </si>
  <si>
    <r>
      <t xml:space="preserve">Gomes, Leandro Augusto, </t>
    </r>
    <r>
      <rPr>
        <b/>
        <sz val="10"/>
        <color theme="1"/>
        <rFont val="Arial Narrow"/>
        <family val="2"/>
      </rPr>
      <t>Production of Arundo donax and Panicum virgatum in Heavy Metals contaminated soils</t>
    </r>
    <r>
      <rPr>
        <sz val="10"/>
        <color theme="1"/>
        <rFont val="Arial Narrow"/>
        <family val="2"/>
      </rPr>
      <t>, DOCTORATE IN BIOENERGY, NOVA University Lisbon SEPTEMBER, 2022</t>
    </r>
  </si>
  <si>
    <t>https://run.unl.pt/bitstream/10362/150181/1/Gomes_2022.pdf</t>
  </si>
  <si>
    <t>http://www.shanghairanking.com/institution/nova-university-lisbon</t>
  </si>
  <si>
    <r>
      <t xml:space="preserve">Diacu, E., </t>
    </r>
    <r>
      <rPr>
        <b/>
        <sz val="10"/>
        <color theme="1"/>
        <rFont val="Arial Narrow"/>
        <family val="2"/>
      </rPr>
      <t>Pavel, B. P</t>
    </r>
    <r>
      <rPr>
        <sz val="10"/>
        <color theme="1"/>
        <rFont val="Arial Narrow"/>
        <family val="2"/>
      </rPr>
      <t>., Ivanov, A. A., &amp; Bogdan, D</t>
    </r>
  </si>
  <si>
    <t>Heavy metal content analysis in Salvia Officinalis plants by graphite furnance atomic absorption spectrometry</t>
  </si>
  <si>
    <r>
      <t xml:space="preserve">Baysal Furtana, G., Demir, A., Tekşen, M., &amp; Tıpırdamaz, R. (2022). </t>
    </r>
    <r>
      <rPr>
        <b/>
        <sz val="10"/>
        <color theme="1"/>
        <rFont val="Arial Narrow"/>
        <family val="2"/>
      </rPr>
      <t>Heavy metal (Cr, Cu, Ni, and Zn) contents of endemic Salvia halophile plants around lake Tuz</t>
    </r>
    <r>
      <rPr>
        <sz val="10"/>
        <color theme="1"/>
        <rFont val="Arial Narrow"/>
        <family val="2"/>
      </rPr>
      <t>. Soil Studies, 11(2), 62-69. http://doi.org/10.21657/soilst.1218396</t>
    </r>
  </si>
  <si>
    <t>https://dergipark.org.tr/en/download/article-file/2829001</t>
  </si>
  <si>
    <t>http://www.shanghairanking.com/institution/hacettepe-university</t>
  </si>
  <si>
    <t>VECERDEA (PAVEL) PETRONELA-BIANCA</t>
  </si>
  <si>
    <t>Noaptea cercetătorilor</t>
  </si>
  <si>
    <t>Proiect comunitar de cercetare UNIVERCITY-Studiu privind calitatea apei din Sibiel, județul Sibiu</t>
  </si>
  <si>
    <t>Competiții Proiecte Comunitare de Cercetare-UniverCity – Strategic Partnerships of Higher Education for Community, finanțat prin fondurile Erasmus + / Proiecte de parteneriat strategic în domeniul universitar (UniverCity Project 2020-1-BG01-KA203-079271).</t>
  </si>
  <si>
    <t>Coordonator: Şef lucrări dr. VECERDEA PETRONELA-BIANCA</t>
  </si>
  <si>
    <t>https://sites.google.com/ulbsibiu.ro/univercity/competi%C8%9Bii-univercity?authuser=0</t>
  </si>
  <si>
    <r>
      <t>Examen scris la disciplina Chimia mediului</t>
    </r>
    <r>
      <rPr>
        <sz val="11"/>
        <rFont val="Calibri"/>
        <family val="2"/>
        <scheme val="minor"/>
      </rPr>
      <t xml:space="preserve"> - analiza calitatii apei </t>
    </r>
    <r>
      <rPr>
        <b/>
        <sz val="11"/>
        <rFont val="Calibri"/>
        <family val="2"/>
        <scheme val="minor"/>
      </rPr>
      <t>, IPMA  III -sem. 2</t>
    </r>
  </si>
  <si>
    <t>TItular curs</t>
  </si>
  <si>
    <r>
      <t xml:space="preserve">Colocviu de laborator la disciplina Chimia mediului </t>
    </r>
    <r>
      <rPr>
        <sz val="11"/>
        <rFont val="Calibri"/>
        <family val="2"/>
        <scheme val="minor"/>
      </rPr>
      <t>- analiza calitatii apei, IPMA III -sem. 3</t>
    </r>
  </si>
  <si>
    <t>Titular laborator</t>
  </si>
  <si>
    <r>
      <t xml:space="preserve">Asistenta examen ECOTOXICOLOGIE </t>
    </r>
    <r>
      <rPr>
        <sz val="11"/>
        <rFont val="Calibri"/>
        <family val="2"/>
        <scheme val="minor"/>
      </rPr>
      <t>-  IPMA III -sem. 2</t>
    </r>
  </si>
  <si>
    <t>Asistent al titularului de curs</t>
  </si>
  <si>
    <r>
      <t xml:space="preserve">Asistență la examenul de Agrochimie 2, II </t>
    </r>
    <r>
      <rPr>
        <sz val="11"/>
        <rFont val="Calibri"/>
        <family val="2"/>
        <scheme val="minor"/>
      </rPr>
      <t>Mon -sem.1</t>
    </r>
  </si>
  <si>
    <r>
      <t xml:space="preserve">Asistență la examenul de Agrochimie 1,  I </t>
    </r>
    <r>
      <rPr>
        <sz val="11"/>
        <rFont val="Calibri"/>
        <family val="2"/>
        <scheme val="minor"/>
      </rPr>
      <t>Mon -sem.2</t>
    </r>
  </si>
  <si>
    <r>
      <t xml:space="preserve">Colocviu laborator Agrochimie II </t>
    </r>
    <r>
      <rPr>
        <sz val="11"/>
        <rFont val="Calibri"/>
        <family val="2"/>
        <scheme val="minor"/>
      </rPr>
      <t>Mon -sem.3</t>
    </r>
  </si>
  <si>
    <t>Asistență la examenul de CHIMIE 2, IPMA I, sem 2</t>
  </si>
  <si>
    <t>Asistență la examenul de Remedierea solurilor poluate IPMA II, sem. I</t>
  </si>
  <si>
    <r>
      <t>Colocviu laborator Ecotoxicologie</t>
    </r>
    <r>
      <rPr>
        <sz val="11"/>
        <rFont val="Calibri"/>
        <family val="2"/>
        <scheme val="minor"/>
      </rPr>
      <t xml:space="preserve"> II IPMI, sem 2</t>
    </r>
  </si>
  <si>
    <r>
      <t>Asistență examen  Ecotoxicologie</t>
    </r>
    <r>
      <rPr>
        <sz val="11"/>
        <rFont val="Calibri"/>
        <family val="2"/>
        <scheme val="minor"/>
      </rPr>
      <t xml:space="preserve"> II IPMI, sem 3</t>
    </r>
  </si>
  <si>
    <r>
      <t xml:space="preserve">Colocviu laborator Chimie </t>
    </r>
    <r>
      <rPr>
        <sz val="11"/>
        <rFont val="Calibri"/>
        <family val="2"/>
        <scheme val="minor"/>
      </rPr>
      <t>1 , I IPMA, Sem.1</t>
    </r>
  </si>
  <si>
    <r>
      <t xml:space="preserve">Asistentă examen Chimie </t>
    </r>
    <r>
      <rPr>
        <sz val="11"/>
        <rFont val="Calibri"/>
        <family val="2"/>
        <scheme val="minor"/>
      </rPr>
      <t>1 , I IPMA, Sem.1</t>
    </r>
  </si>
  <si>
    <r>
      <t>Asistentă examen Chimie generală</t>
    </r>
    <r>
      <rPr>
        <sz val="11"/>
        <rFont val="Calibri"/>
        <family val="2"/>
        <scheme val="minor"/>
      </rPr>
      <t xml:space="preserve"> , I Mon, sem 1 </t>
    </r>
  </si>
  <si>
    <r>
      <t xml:space="preserve">Colocviu Chimie 2, Sem 2, Laborator,  </t>
    </r>
    <r>
      <rPr>
        <sz val="11"/>
        <rFont val="Calibri"/>
        <family val="2"/>
        <scheme val="minor"/>
      </rPr>
      <t>I IPMA</t>
    </r>
  </si>
  <si>
    <t>asistență -examen scris</t>
  </si>
  <si>
    <t>Burnel A.V. Adoraş-Constantin, Analiza instrumentală a factorilor de mediu (sol şi apă) în cadrul serelor din comuna Milcoiu, Judeţul Vâlcea-licență</t>
  </si>
  <si>
    <t>Grigorescu M. Ionuţ-Alexandru, Combinatul Oltchim, o sursă de poluare în judeţul Vâlcea, licență</t>
  </si>
  <si>
    <t>Péter G. Csilla-Emese, Investigarea factorilor de mediu din împrejurimile combinatului Azomureș, licență</t>
  </si>
  <si>
    <t>Ureche M.N.F. Alexandra-Petruța, Studiu privind calitatea apei râului Târnava Mare în amonte și aval de zona industrială Copșa Mică, icență</t>
  </si>
  <si>
    <t>Muşat M.C. Edy-Constantin, Analiza instumentală, metode şi mijloace de investigare a calităţii apei subterane din comuna Milcoiu, Judeţul Vâlcea, licență</t>
  </si>
  <si>
    <t>Secretar Comisie Licenta Mont.</t>
  </si>
  <si>
    <t>Tutorat anul III Montanologie</t>
  </si>
  <si>
    <t>Consultații+recuperare laborator</t>
  </si>
  <si>
    <t xml:space="preserve">27 mai 2022, membru în organizarea Sesiunii de comunicări a cercurilor științifice studențești din cadrul Facultății de Științe Agricole, Industrie Alimentară și Protecția Mediului, ediția a XIX-a, Sibiu. </t>
  </si>
  <si>
    <t>Școală de vară-"Summer AGRI-FOOD" 2022: Responsabil activitate : Solul – bucătăria plantelor, 5.08.2022</t>
  </si>
  <si>
    <t>Excursie de studiu și documentare Geoparcul internațional UNESCO "Țara Hațegului" , I Giardini di Zoe – Gradinile Banpotoc, satul Banpotoc, în comuna Hărău din județul Hunedoara, 1.07.2022</t>
  </si>
  <si>
    <t>Excursie de studiu și documentare Rezervația Naturală Cheile Rîmețului, determinări hidrologice râul Geoagiu,județul Alba, 5.07.2022</t>
  </si>
  <si>
    <t>Vizite de documentare cu studenții anului III IPMA-standarde de calitate a apei BCU, februarie 2022</t>
  </si>
  <si>
    <t>Vizite de documentare cu studenții anului I Montanologie + IPMA, Oficiul de Studii Pedologice și agrochimice, Sibiu, iulie 2022</t>
  </si>
  <si>
    <t>Webex Web of Science: Open Access și finanțarea în cercetare 27 septembrie 2021</t>
  </si>
  <si>
    <t xml:space="preserve"> Webex Web of Science: Începe anul universitar cu noul Web of Science   29 septembrie 2021</t>
  </si>
  <si>
    <t xml:space="preserve"> Webex Web of Science: Noțiuni introductive privind clasamentele universitare mondiale  25 octombrie 2021</t>
  </si>
  <si>
    <t>Webex Web of Science: Ediția 2021 a Journal Citation Reports  27 octombrie 2021</t>
  </si>
  <si>
    <t>Webex Web of Science: InCites B&amp;A pentru cercetători 03 noiembrie 2021</t>
  </si>
  <si>
    <t>Webex Web of Science: Noutăți Emerging Sources Citation Index 25  noiembrie    2021</t>
  </si>
  <si>
    <t>Webex Web of Science: Metode de ameliorare a profilului de autor 14  decembrie  2021 , România</t>
  </si>
  <si>
    <t>Webex Web of Science: Principalele noutăți Web of Science &amp; InCites din 2021 16  decembrie  2021 , România</t>
  </si>
  <si>
    <t>Webex Web of Science: Sustainable Development Goals in InCites, 27 ianuarie 2022 România</t>
  </si>
  <si>
    <t>Webex Web of Science: Căutarea, vizualizarea și analiza brevetelor, 21 februarie 2022</t>
  </si>
  <si>
    <t>Webex Web of Science: Vizibilitatea activității de cercetare a instituției tale , 21 iulie 2022</t>
  </si>
  <si>
    <t xml:space="preserve">BRITHTALK: An impurity detected in a stability study...On: July 25, 2022
For: 90 of 90 minutes
</t>
  </si>
  <si>
    <t>BRITHTALK: The Story of Soil Carbon
On: September 29, 2021
For: 69 of 69 minutes</t>
  </si>
  <si>
    <t>Barbu Ion</t>
  </si>
  <si>
    <t>Sibiu</t>
  </si>
  <si>
    <t>14x28</t>
  </si>
  <si>
    <t>392x2</t>
  </si>
  <si>
    <t>Examen Tehnologii horticale - Pomicultură</t>
  </si>
  <si>
    <t>Colocviu de laborator Tehnologii horticultură Pomicultură</t>
  </si>
  <si>
    <t>Examen Tehnologii horticale - Viticultură</t>
  </si>
  <si>
    <t xml:space="preserve">Colocviu de laborator Tehnologii horticale - Vitcultura </t>
  </si>
  <si>
    <t>Colocviu de laborator Tehnologii horticale - Legumicultură</t>
  </si>
  <si>
    <t>Practică anul 3, Montanologie, semestrul 1</t>
  </si>
  <si>
    <t>Practică anul 3, Montanologie, semestrul 2</t>
  </si>
  <si>
    <t>Practică și activitate de cercetare MDDZR, anul 1</t>
  </si>
  <si>
    <t>Barbu  Ion</t>
  </si>
  <si>
    <t>BADEA D. ELENA - Managementul operaţional privind înfiinţarea şi întreţinerea plantaţiilor de
zmeur. Studiu de caz Ferma didactică şi de cercetare Rusciori</t>
  </si>
  <si>
    <t xml:space="preserve">BADIU C.G. CĂTĂLIN – Managementul operaţional privind înfiinţarea şi întreţinerea unei plantaţii
de căpşun. Studiu de caz Ferma didactică şi de cercetare Rusciori
FLORIN - </t>
  </si>
  <si>
    <t>BEBEŞELEA D. ILEANA- Managementul operaţional privind înfiinţarea şi întreţinerea unei plantaţii
de cireş. Studiu de caz Ferma didactică şi de cercetare Rusciori
ALINA</t>
  </si>
  <si>
    <t>DUŢĂ P. PETRU - Managementul unei plantaţii de 1ha coacăz în Ferma didactică şi
experimentală Rusciori</t>
  </si>
  <si>
    <t>MARINCA I.N. DENISA - Situaţia actuală a pomilor fructiferi din judeţul Braşov</t>
  </si>
  <si>
    <t>IVAN M. GABRIEL-RAREŞ - Managementul operaţional privind înfiinţarea şi întreţinerea unei plantaţii de
mur. Studiu de caz –Ferma didactică şi de cercetare Rusciori</t>
  </si>
  <si>
    <t>MORAR G. GEORGETA- Înfiinţarea unei plantaţii de 1 ha aronia în Ferma Didactică Rusciori</t>
  </si>
  <si>
    <t>TOTAN C. ŞTEFANA - Managementul înfiinţării şi întreţinerii plantaţiilor tinere de prun. Studiu de
caz - Ferma didactică şi de cerecatre Rusciori</t>
  </si>
  <si>
    <t>TETEA C.I. LAURA- Înfiinţarea unei plantaţii de 5 ha de alun în comuna Alimpeşti, judeţul Gorj</t>
  </si>
  <si>
    <t xml:space="preserve">Barbu Ion </t>
  </si>
  <si>
    <t>Comisia socială și activități studențești</t>
  </si>
  <si>
    <t>Tutorat - Managementul Dezvoltării durabile a zonei montane</t>
  </si>
  <si>
    <t>Universitatea Lucian Blaga, Facultatea de Științe Agricole, Industrie Alimentară și Protecția Mediului - Cerc de cercetare studențesc 2022</t>
  </si>
  <si>
    <t>Universitatea Lucian Blaga, Facultatea de Științe Agricole, Industrie Alimentară și Protecția Mediului  -AG 328/SGU/PV/III din 18.06.2020, ”Summer AGRI-FOOD”.</t>
  </si>
  <si>
    <t>coordonator</t>
  </si>
  <si>
    <t>Food Products with High Antioxidant and Antimicrobial Activities and Their Sensory Appreciation</t>
  </si>
  <si>
    <t xml:space="preserve"> Mihaela Adriana Tița 1,Maria Adelina Constantinescu 1,Ovidiu Tița 1,Endre Mathe 2,Loreta Tamošaitienė 3 andVijolė Bradauskienė 3,4 (1
Department of Agricultural Sciences and Food Engineering, Lucian Blaga University of Sibiu, Doctor Ion Rațiu No. 7, 550012 Sibiu, Romania
2
Institute of Nutrition, Faculty of Agricultural and Food Sciences and Environmental Management, University of Debrecen, Böszörményi út No. 138, 4032 Debrecen, Hungary
3
Department of Food Technology and Nutrition, Klaipeda State University of Applied Sciences, Bijūnų g. No. 10, 91223 Klaipeda, Lithuania
4
Food Institute, Kaunas University of Technology, Radvilenu Road No. 19C-413, 44239 Kaunas, Lithuania)</t>
  </si>
  <si>
    <t>Applied Sciences-Basel</t>
  </si>
  <si>
    <t>2076-3417</t>
  </si>
  <si>
    <t>https://1510q6j4z-y-https-www-webofscience-com.z.e-nformation.ro/wos/woscc/full-record/WOS:000746835300001</t>
  </si>
  <si>
    <t>https://www.mdpi.com/2076-3417/12/2/790</t>
  </si>
  <si>
    <t>10.3390/app12020790</t>
  </si>
  <si>
    <t>WOS:000746835300001</t>
  </si>
  <si>
    <t>1-13</t>
  </si>
  <si>
    <t>Valorization on the Antioxidant Potential of Volatile Oils of Lavandula angustifolia Mill., Mentha piperita L. and Foeniculum vulgare L. in the Production of Kefir</t>
  </si>
  <si>
    <t xml:space="preserve"> Ovidiu Tița 1,Maria Adelina Constantinescu 1,Mihaela Adriana Tița 1,Tiberius Ilie Opruța 1,Adriana Dabija 2 andCecilia Georgescu 1 (1
Department of Agricultural Sciences and Food Engineering, Lucian Blaga University of Sibiu, Doctor Ion Rațiu No. 7, 550012 Sibiu, Romania
2
Faculty of Food Engineering, Stefan cel Mare University of Suceava, 720229 Suceava, Romania)</t>
  </si>
  <si>
    <t>https://1510q6j4z-y-https-www-webofscience-com.z.e-nformation.ro/wos/woscc/full-record/WOS:000874307700001</t>
  </si>
  <si>
    <t>https://www.mdpi.com/2076-3417/12/20/10287</t>
  </si>
  <si>
    <t>10.3390/app122010287</t>
  </si>
  <si>
    <t>WOS:000874307700001</t>
  </si>
  <si>
    <t>1-14</t>
  </si>
  <si>
    <t>Use of by-products from different food industries in obtaining and diversifying yoghurt</t>
  </si>
  <si>
    <t>Ovidiu Tita; Valentina-Madalina Moga; Viorela Maria Bunescu; Mihaela-Adriana Tita; Adelina Constantinescu („Lucian Blaga” University of Sibiu, Romania)</t>
  </si>
  <si>
    <t xml:space="preserve"> 5.1</t>
  </si>
  <si>
    <t>https://151096ki8-y-https-www-scopus-com.z.e-nformation.ro/sourceid/21100274701</t>
  </si>
  <si>
    <t>https://151096ki8-y-https-www-scopus-com.z.e-nformation.ro/record/display.uri?eid=2-s2.0-85150882009&amp;origin=resultslist&amp;sort=p</t>
  </si>
  <si>
    <t>10.5593/sgem2022/5.1/s20.064</t>
  </si>
  <si>
    <t>505 – 512</t>
  </si>
  <si>
    <t>22nd International Multidisciplinary Scientific Geoconference: Ecology, Economics, Education and Legislation, SGEM 2022Albena</t>
  </si>
  <si>
    <t>Albena, Bulgaria</t>
  </si>
  <si>
    <t>ISSN 1314-2704
9781713870357</t>
  </si>
  <si>
    <t>Constantinescu Adelina</t>
  </si>
  <si>
    <t>Tița Ovidiu1, Lengyel Ecaterina1, Stegăruș Diana Ionela2,  Săvescu Petre3, Ciubara Alexandru Bogdan4, Constantinescu Maria Adelina1, Tița, Mihaela Adriana1, Rață Diana5, Ciubara Anamaria4 
(1- Department of Agricultural Sciences and Food Engineering, Lucian Blaga University of Sibiu, Doctor Ion Rațiu 7, 550012 Sibiu, Romania;
2 -National Research and Development Institute for Cryogenics and Isotopic Technologies—ICSI Râmnicu Vâlcea, Uzinei 4, 240050 Râmnicu Vâlcea, Romania;
3 -Faculty of Agronomy, University of Craiova, Libertatii 19, 200421 Craiova, Romania;
4-Faculty of Medicine and Pharmacy, Dunărea de Jos University of Galați, Alexandru Ioan Cuza 35, 800008 Galați, Romania; 5-SC ADEFARM Plus SRL, Str. Nicolae Bălcescu 9, 550159 Sibiu, Romania)</t>
  </si>
  <si>
    <t>Identification and Quantification of Valuable Compounds in Red Grape Seeds</t>
  </si>
  <si>
    <t>Mihaela Multescu 1,2,Ioana Cristina Marinas 3,Iulia Elena Susman 1,2, Nastasia Belc1 
Byproducts (Flour, Meals, and Groats) from the Vegetable Oil Industry as a Potential Source of Antioxidants
Foods</t>
  </si>
  <si>
    <t>https://www.mdpi.com/2304-8158/11/3/253</t>
  </si>
  <si>
    <t>Oana Bianca Oprea 1,Mona Elena Popa 2,Livia Apostol 3, Liviu Gaceu 1,4,5
Research on the Potential Use of Grape Seed Flour in the Bakery Industry
Foods</t>
  </si>
  <si>
    <t>https://www.mdpi.com/2304-8158/11/11/1589</t>
  </si>
  <si>
    <t>Gordana Šelo,Mirela Planinić, Marina Tišma, Josipa Grgić, Gabriela Perković, Daliborka Koceva Komlenić, Ana Bucić-Kojić 
A Comparative Study of the Influence of Various Fungal-Based Pretreatments of Grape Pomace on Phenolic Compounds Recovery
Foods</t>
  </si>
  <si>
    <t>https://www.mdpi.com/2304-8158/11/11/1665</t>
  </si>
  <si>
    <t>Ovidiu Tița, Maria Adelina Constantinescu, Mihaela Adriana Tița, Cecilia Georgescu (Department of Agricultural Sciences and Food Engineering, Lucian Blaga University of Sibiu, Doctor Ion Rațiu No.7, 550012 Sibiu, Romania)</t>
  </si>
  <si>
    <t>Use of Yoghurt Enhanced with Volatile Plant Oils Encapsulated in Sodium Alginate to Increase the Human Body’s Immunity in the Present Fight Against Stress</t>
  </si>
  <si>
    <t>Fateme Adinepour, Shiva Pouramin, Ali Rashidinejad, Seid Mahdi Jafari
Fortification/enrichment of milk and dairy products by encapsulated bioactive ingredients
Food Research International</t>
  </si>
  <si>
    <t>https://www.sciencedirect.com/science/article/pii/S0963996922002691?casa_token=2KMNXGPCbwsAAAAA:Ws-_Yh6tflHId_ILeMyKXW5FsfWklfqAHpNeFxy0vQ_K_TIgFhCnHlJgKBUNtDJPPVQbPeT9tK4</t>
  </si>
  <si>
    <t>Cecilia Georgescu 1,Adina Frum 2,Lidia-Ioana Virchea 2,Anastasiia Sumacheva 3, Mark Shamtsyan 3,Felicia-Gabriela Gligor 2,Neli Kinga Olah 4,Endre Mathe 4,5, Monica Mironescu 1
Geographic Variability of Berry Phytochemicals with Antioxidant and Antimicrobial Properties
Molecules</t>
  </si>
  <si>
    <t>https://www.mdpi.com/1420-3049/27/15/4986</t>
  </si>
  <si>
    <t>Adina Frum 1ORCID,Carmen Maximiliana Dobrea 1,*ORCID,Luca Liviu Rus 1,*ORCID,Lidia-Ioana Virchea 1ORCID,Claudiu Morgovan 1ORCID,Adriana Aurelia Chis 1,Anca Maria Arseniu 1,Anca Butuca 1,Felicia Gabriela Gligor 1,Laura Gratiela Vicas 2,Ovidiu Tita 3 andCecilia Georgescu 3
Valorization of Grape Pomace and Berries as a New and Sustainable Dietary Supplement: Development, Characterization, and Antioxidant Activity Testing
Nutrients</t>
  </si>
  <si>
    <t>https://www.mdpi.com/2072-6643/14/15/3065</t>
  </si>
  <si>
    <t>Ahmed Al-Harrasi, Saurabh Bhatia, Tapan Behl, Deepak Kaushik, Vineet Mittal, Ajay Sharma
Role of Essential Oils in the Management of COVID-19
CRC Press</t>
  </si>
  <si>
    <t>https://www.taylorfrancis.com/chapters/edit/10.1201/9781003175933-16/antibacterial-interactions-eos-currently-employed-antibiotics-ahmed-al-harrasi-saurabh-bhatia-tapan-behl-deepak-kaushik-vineet-mittal-ajay-sharma</t>
  </si>
  <si>
    <t>CRC Press</t>
  </si>
  <si>
    <t xml:space="preserve">Zhurba M., Vergun O , Antoniewska-Krzeska A. , Bieniek A., Ivanišová E., Fatrcová-Šramková K., Brindza J.
TOTAL POLYPHENOL CONTENT OF SCHISANDRA CHINENSIS
(TURCZ.) BAILL. SEEDS
</t>
  </si>
  <si>
    <t>https://dspace.uzhnu.edu.ua/jspui/bitstream/lib/45292/1/13.14.pdf#page=172</t>
  </si>
  <si>
    <t>Volume apărute la edituri din străinătate</t>
  </si>
  <si>
    <t>Constantinescu Maria Adelina</t>
  </si>
  <si>
    <t>Acta Universitatis Cibiniensis. Series E: Food Technology</t>
  </si>
  <si>
    <t>https://sciendo.com/journal/AUCFT?tab=abstracting-indexing</t>
  </si>
  <si>
    <t>https://sciendo.com/journal/AUCFT?tab=editorial-board</t>
  </si>
  <si>
    <t>08.12.2022</t>
  </si>
  <si>
    <t>6th International Conference on Chemical Engineering (ICCE 2022)
Titlul lucrării: Development and characterization of fortified cultured buttermilk with vegetable ingredients</t>
  </si>
  <si>
    <t>Internațioală</t>
  </si>
  <si>
    <t>http://www.cercetare.icpm.tuiasi.ro/conferinte/ICCE2022/index.html</t>
  </si>
  <si>
    <t>05-07. 10.2022</t>
  </si>
  <si>
    <t>6th International Conference on Chemical Engineering (ICCE 2022)
Titlul lucrării: Studies on the possibility of using by-products from the wine industry
and their introduction into the manufacturing process of food and
pharmaceutical products using technologies
environmentally friendly</t>
  </si>
  <si>
    <t>6th International Conference on Chemical Engineering (ICCE 2022)
Titlul lucrării: CHARACTERIZATION OF ESSENTIAL OILS AND AROMATIC
COMPOUNDS WITH POSSIBILITY OF USE IN FOOD
PRODUCTION</t>
  </si>
  <si>
    <t>Actualități și perspective în cercetarea farmaceutică 2022</t>
  </si>
  <si>
    <t>https://sites.google.com/view/apcf2022/apcf-2022/program</t>
  </si>
  <si>
    <t>17.12.2022</t>
  </si>
  <si>
    <t>12 x 28</t>
  </si>
  <si>
    <t>12 ore x 2 x 28</t>
  </si>
  <si>
    <t>Examene de semestru 1 - ACSA II, Asigurarea calității și siguranței alimentare în industria vinului</t>
  </si>
  <si>
    <t>Asistent al titularului</t>
  </si>
  <si>
    <t>18 studenți/3</t>
  </si>
  <si>
    <t>Examene de semestru 1 - IPA IV, Tehnologia vin, oțet și bauturi distilate</t>
  </si>
  <si>
    <t>27 studenți/3</t>
  </si>
  <si>
    <t>Examene de semestru 1 - IPA III, Tehnologii în industria laptelui</t>
  </si>
  <si>
    <t>24 studenți/3</t>
  </si>
  <si>
    <t>Examene de semestru 2 - IPA IV, Tehnologia vin, oțet și bauturi distilate</t>
  </si>
  <si>
    <t>Examene de semestru 2 - IPA III,  Tehnologii în industria laptelui</t>
  </si>
  <si>
    <t>Examen de licență</t>
  </si>
  <si>
    <t>Secretar de comisie</t>
  </si>
  <si>
    <t>DURĂ-MURARU MIHAELA, CONTROLUL PROCESULUI DE PRODUCȚIE LA OBȚINEREA VINURILOR ROȘII CU DENUMIRE DE ORIGINE CONTROLATĂ, LICENȚĂ</t>
  </si>
  <si>
    <t>Despoiu Rareș-Andrei, CONTROLUL PROCESULUI DE PRODUCȚIE LA OBȚINEREA VINURILOR ALBE DIN STRUGURI COLORAȚI, Licență</t>
  </si>
  <si>
    <t>Sopa Anca Iulia, SĂ SE PROIECTEZE O SECȚIE DE PROCESARE A LAPTELUI
ÎN CREMĂ DE BRÂNZĂ PROASPĂTĂ DE TIP „SKYR” CU ZMEURĂ, Licență</t>
  </si>
  <si>
    <t>Lazăr Andreea Maria, PROIECTAREA UNEI LINII TEHNOLOGICE DE OBȚINERE A BRÂNZEI SEMITARE DE TIP BRUSCHETTA, Licență</t>
  </si>
  <si>
    <t>Bălșan(Florea) Maria-Andreea, CERCETARE PRIVIND ASIGURAREA CALITĂȚII ȘI SIGURANȚEI ALIMENTULUI LA OBȚINEREA BRÂNZEI DE TIP APERITIV CU ULEI  DE MIGDALE, Master</t>
  </si>
  <si>
    <t>Văduva Anamaria, CERCETĂRI PRIVIND OBȚINEREA BRÂNZEI CU PASTĂ TARE TIP PECORINO INVELITA IN  ZAATAR, Master</t>
  </si>
  <si>
    <t>Tutorat IMAPA III</t>
  </si>
  <si>
    <t>Simpozionul Cercurilor Ştiinţifice Studenţeşti, Ediţia a XXI-a, 26 mai 2022, coordonare lucrare studențească prezentată la conferință
Pristav Ioana Andreea, Incău Claudiu Florin - Aspecte comparative privind analiza senzorială și texturală a diferitelor tipuri de brânzeturi cu pastă semitare</t>
  </si>
  <si>
    <t>Simpozionul Cercurilor Ştiinţifice Studenţeşti, Ediţia a XXI-a, 26 mai 2022, coordonare lucrare studențească prezentată la conferință
Folea Daniela Chivuța, Radu Viorica - Evoluția parametrilor fizico-chimici a brânzei proaspete de vaci cu adaos de pudră de struguri</t>
  </si>
  <si>
    <t>Constaninescu Adelina</t>
  </si>
  <si>
    <t>Participarea la realizarea siteului centrului de cercetare CCBIA</t>
  </si>
  <si>
    <t>Participarea la realizarea paginii media centrului de cercetare CCBIA</t>
  </si>
  <si>
    <t>Participare la admitere</t>
  </si>
  <si>
    <t>ANALYSIS OF PESTICIDE AND HEAVY METAL RESIDUES IN HONEY BY GC/ECD AND GF-AAS: COMPARISON OF DIFFERENT PRODUCTION AREAS FROM ROMANIA</t>
  </si>
  <si>
    <t>Ramona Cristea - ULBS; Claudia Sandru-ULBS; Diana Ionela Popescu-ICSI Valcea</t>
  </si>
  <si>
    <t>SAIPA</t>
  </si>
  <si>
    <t>Ecology and Environmental Protection</t>
  </si>
  <si>
    <t>https://www.scopus.com/authid/detail.uri?authorId=58157607400</t>
  </si>
  <si>
    <t>https://epslibrary.at/sgem_jresearch_publication_view.php?page=view&amp;editid1=8667&amp;</t>
  </si>
  <si>
    <t>10.5593/sgem2022/5.1/s20.003</t>
  </si>
  <si>
    <t>19-26</t>
  </si>
  <si>
    <t>Proceedings of 22nd International Multidisciplinary Scientific GeoConference SGEM 2022</t>
  </si>
  <si>
    <t>978-619-7603-46-0</t>
  </si>
  <si>
    <t>Cristea Ramona</t>
  </si>
  <si>
    <t>Ovidiu Tita (ULBS), Ecaterina Lengyel(ULBS),Ramona Iancu(ULBS), Mariana Pacala(ULBS),Cecilia Georgescu(ULBS), Dan Mutu(ULBS), Cristina Batusaru, Mihaela Tita(ULBS)</t>
  </si>
  <si>
    <t>THE DETERMINATION OF THE CHROMATIC INTENSITY OF CABERNET
SAUVIGNON, MERLOT AND PINOT NOIR RED WINES, THROUGH RAPID
METHODS</t>
  </si>
  <si>
    <t>Marina Pérez-Gil, Concepción Pérez-Lamela,Elena Falqué-López. Comparison of Chromatic and Spectrophotometric Properties of White and Red Wines Produced in Galicia (Northwest Spain) by Applying PCA. Molecules.</t>
  </si>
  <si>
    <t>https://www.mdpi.com/1420-3049/27/20/7000</t>
  </si>
  <si>
    <t xml:space="preserve">    Oprean Letitia (ULBS), Iancu, Ramona(ULBS), Stan Roger(ULBS), Traşca Cristian(ULBS)</t>
  </si>
  <si>
    <t xml:space="preserve">Comparison between Types of Feeding on Goat Milk Composition. </t>
  </si>
  <si>
    <t>Author:Dimitrova Tsvetelina.Impact of Different Factors on the Dynamics Of the Main Goat Milk Components.  Journal of Mountain Agriculture on the Balkans</t>
  </si>
  <si>
    <t>https://jmabonline.com/en/article/jDg2EAVRtDQ940XXuG3t</t>
  </si>
  <si>
    <t>Web of Science (CABI), EBSCO, AGRIS, BASE, British Library, eLibrary, JURN, ROAD, WorldCat</t>
  </si>
  <si>
    <t>Diana STEGĂRUŞ(ICSI), Ecaterina LENGYEl(ULBS), Daniela ŞANDRU(ULBS), Dan MUTU(ULBS), Ramona IANCU(ULBS), Ovidiu TIŢA(ULBS)</t>
  </si>
  <si>
    <t>OPTIMIZING THE OPERATION OF MACERATION TO
OBTAIN QUALITY WHITE WINES</t>
  </si>
  <si>
    <t>Valentina Obradović, Helena Marčetić, Brankica Svitlica, Maja Ergović Ravančić, Svjetlana Škrabal, Josip Mesić, Influence of long maceration on the quality of Graševina wine in Kutjevo wine-growing hill, Glasnik zaštite bilja - Journal of Plant Protection</t>
  </si>
  <si>
    <t>http://www.zastitabilja.com.hr/wp-content/uploads/2022/12/Utjecaj-duge-maceracije-na-kakvo%C4%87u-vina-sorte-Gra%C5%A1evina-u-vinogorju-Kutjevo.pdf</t>
  </si>
  <si>
    <t>CAB Abstracts, FSTA , GLOBAL Health, Ulrichsweb, AGRIS, EBSCO</t>
  </si>
  <si>
    <t>Iancu Ramona(ULBS)</t>
  </si>
  <si>
    <t xml:space="preserve">THE EFFECT OF LACTATION ON GOAT MILK COMPOSITION. </t>
  </si>
  <si>
    <t>Dimitrova Tsvetelina, Study on Goat's Milk Composition in Relation to its Quality,  Journal of Mountain Agriculture on the Balkans</t>
  </si>
  <si>
    <t>https://jmabonline.com/en/article/tMtigCx3PH8sg14dsttj</t>
  </si>
  <si>
    <t>ACTA UNIVERSITATIS CIBINIENSIS
Series E: Food Technology</t>
  </si>
  <si>
    <t xml:space="preserve">
    AGRICOLA (National Agricultural Library)
    Baidu Scholar
    CABI (over 50 subsections)
    Chemical Abstracts Service (CAS) - CAplus
    Chemical Abstracts Service (CAS) - SciFinder
    CNKI Scholar (China National Knowledge Infrastructure)
    CNPIEC - cnpLINKer
    Dimensions
    DOAJ (Directory of Open Access Journals)
    EBSCO
    Ei Compendex
    Elsevier - Reaxys
    Engineering Village
    ExLibris
    Foodline Science
    FSTA - Food Science &amp; Technology Abstracts
    Google Scholar
    Japan Science and Technology Agency (JST)
    J-Gate
    JournalTOCs
    KESLI-NDSL (Korean National Discovery for Science Leaders)
    MIAR
    MyScienceWork
    Naver Academic
    Naviga (Softweco)
    QOAM (Quality Open Access Market)
    ReadCube
    SCILIT
    Semantic Scholar
    Sherpa/RoMEO
    TDNet
    Ulrich's Periodicals Directory/ulrichsweb
    WanFang Data
    WorldCat (OCLC)
    X-MOL </t>
  </si>
  <si>
    <t>22.10.2022</t>
  </si>
  <si>
    <t>2/an</t>
  </si>
  <si>
    <t>13.10.2022</t>
  </si>
  <si>
    <t>Cristea Ramona Maria</t>
  </si>
  <si>
    <t>16th International Week “INNOVATIVE EDUCATION”</t>
  </si>
  <si>
    <t>Internationala</t>
  </si>
  <si>
    <t>Lituania</t>
  </si>
  <si>
    <t>Peste 100 de participanti</t>
  </si>
  <si>
    <t>https://www.kvk.lt/en/event/16th-international-week/#</t>
  </si>
  <si>
    <t>Keynote Speaker</t>
  </si>
  <si>
    <t>25.04.2022</t>
  </si>
  <si>
    <t>50x2</t>
  </si>
  <si>
    <t>Noaptea Cercetatorilor</t>
  </si>
  <si>
    <t>National</t>
  </si>
  <si>
    <r>
      <rPr>
        <b/>
        <sz val="10"/>
        <color theme="1"/>
        <rFont val="Arial Narrow"/>
        <family val="2"/>
      </rPr>
      <t>Cristea Ramona Maria</t>
    </r>
    <r>
      <rPr>
        <sz val="10"/>
        <color theme="1"/>
        <rFont val="Arial Narrow"/>
        <family val="2"/>
      </rPr>
      <t>, Claudia Sandru, Diana Ionela Popescu-ICS</t>
    </r>
  </si>
  <si>
    <t>International Multidisciplinary Scientific GeoConference Surveying Geology and Mining Ecology Management, SGEM</t>
  </si>
  <si>
    <t>Participant/prezentare poster</t>
  </si>
  <si>
    <t>Bulgaria</t>
  </si>
  <si>
    <t>https://www.sgem.org/index.php/peer-review-and-metrics/conference-proceedings-sgem</t>
  </si>
  <si>
    <t>4-10.07.2022</t>
  </si>
  <si>
    <t>14,5X2</t>
  </si>
  <si>
    <t>Examen Microbiologie generala, An 2, Sem 1 IPA+CEPA</t>
  </si>
  <si>
    <t>Examen Microbiologie generala, An 2, Sem 2 IPA+CEPA</t>
  </si>
  <si>
    <t>Epidemiologie si sănătate publică, An 4, Sem 2</t>
  </si>
  <si>
    <t>Microbiologia mediului, An 3, Sem 1</t>
  </si>
  <si>
    <t>Microbiology, An 3, Sem 2</t>
  </si>
  <si>
    <t>ACSA, An I, sem I</t>
  </si>
  <si>
    <t>Microbiologie speciala, CEPA, An 4, Sem II</t>
  </si>
  <si>
    <t>Microbiologia alimentelor, IMAPA, an 2, Sem 1</t>
  </si>
  <si>
    <t>Microbiologie  EPM + BIO</t>
  </si>
  <si>
    <t xml:space="preserve">Tutorat </t>
  </si>
  <si>
    <t>Cerc stiintific studentesc - coordonator, https://www.facebook.com/p/Biotehnologii-Alimentare-100063829758810/</t>
  </si>
  <si>
    <t>Predare, Klaipeda State University of Applied Science, Klaipeda, Lituania, 25-29 aprilie 2022</t>
  </si>
  <si>
    <t>Formare, United States, The University of Montana, Montana, Statele Unite ale Americii, 24.05 -02.06 2022</t>
  </si>
  <si>
    <t>STUDY ON THE IMPORTANCE OF USING THE GRADING SYSTEM IN WHEAT BLEND QUALITY MANAGEMENT</t>
  </si>
  <si>
    <t>Danciu Cristina-Anca (ULBS)</t>
  </si>
  <si>
    <t>ISSN 2284-7995, ISSN Online 2285-3952</t>
  </si>
  <si>
    <t>https://www.webofscience.com/wos/woscc/full-record/WOS:000906080800021</t>
  </si>
  <si>
    <t>https://managementjournal.usamv.ro/pdf/vol.22_4/Art21.pdf</t>
  </si>
  <si>
    <t>WOS:000906080800021</t>
  </si>
  <si>
    <t>193-198</t>
  </si>
  <si>
    <t>QUALITY IMPROVEMENT FOR THE PRODUCT GINGERBREAD, CORELATIONS BETWEEN THE PRODUCT'S PHYSICAL AND CHEMICAL PROPERTIES AND THE RHEOLOGICAL CHARACTERISTICS OF DOUGHS</t>
  </si>
  <si>
    <t>Tulbure Anca (ULBS), Danciu Cristina-Anca (ULBS)</t>
  </si>
  <si>
    <t>https://www.webofscience.com/wos/woscc/full-record/WOS:000906080800078?SID=EUW1ED0B156ojrEOy8Uy7s0Qhkpji</t>
  </si>
  <si>
    <t>WOS:000747313000020</t>
  </si>
  <si>
    <t>761-766</t>
  </si>
  <si>
    <t>Danciu Cristina</t>
  </si>
  <si>
    <t>Danciu Cristina-Anca (ULBS), Danciu Ioan</t>
  </si>
  <si>
    <t xml:space="preserve"> Grinding process of the
wheat kernel with a new designed micromill</t>
  </si>
  <si>
    <t>QUALITY IMPROVEMENT FOR THE PRODUCT GINGERBREAD, A
STUDY REGARDING THE INFLUENCE OF RYE FLOUR ON THE
PRODUCT’S TEXTURAL CHARACTERISTICS
Anca TULBURE, Scientific Papers Series Management, Economic Engineering in Agriculture and Rural Development
Vol. 22, Issue 4, 2022</t>
  </si>
  <si>
    <t>https://managementjournal.usamv.ro/pdf/vol.22_4/Art82.pdf</t>
  </si>
  <si>
    <t>The grinding resistance
of the wheat grain related to the grinding degree for the
first break in the wheat milling</t>
  </si>
  <si>
    <t>Provocări rurale contemporane Studii de agro-economie și antropologie rurală/Capitolul 3: Percepția tinerilor privind produsele locale și lanțurile alimentare, http://www.editura.ubbcluj.ro/bd/ebooks/pdf/3488.pdf</t>
  </si>
  <si>
    <r>
      <t>Mirela Stanciu (ULBS), Agatha Popescu (USAMV București), Iuliana Antonie (ULBS),  </t>
    </r>
    <r>
      <rPr>
        <b/>
        <sz val="10"/>
        <color rgb="FF1D2228"/>
        <rFont val="Times New Roman"/>
        <family val="1"/>
      </rPr>
      <t>Cristina Danciu</t>
    </r>
    <r>
      <rPr>
        <sz val="10"/>
        <color rgb="FF1D2228"/>
        <rFont val="Times New Roman"/>
        <family val="1"/>
      </rPr>
      <t xml:space="preserve"> (ULBS), Anca Tulbure (ULBS)</t>
    </r>
  </si>
  <si>
    <t>Editura Presa Universitară Clujeană</t>
  </si>
  <si>
    <t>Danciu Cristina-Anca</t>
  </si>
  <si>
    <t>Universal Journal of Agricultural Research</t>
  </si>
  <si>
    <t>Scopus https://www.hrpub.org/journals/jour_index.php?id=04</t>
  </si>
  <si>
    <t>https://www.hrpub.org/journals/jour_reviewers.php?id=04</t>
  </si>
  <si>
    <t>07.02.2022</t>
  </si>
  <si>
    <t>BDI https://sciendo.com/journal/AUCFT?tab=abstracting-indexing</t>
  </si>
  <si>
    <t>17.03.2022</t>
  </si>
  <si>
    <t>08.04.2022</t>
  </si>
  <si>
    <t>18.05.2022</t>
  </si>
  <si>
    <t>27.07.2022</t>
  </si>
  <si>
    <t>05.09.2022</t>
  </si>
  <si>
    <t>examinare IPA an 3 sem. 1 și sem. 2, 48 studenți</t>
  </si>
  <si>
    <t>examinare IMAPA an 2 , 15 studenți</t>
  </si>
  <si>
    <t>examinare MPMA an 1, 20 studenți</t>
  </si>
  <si>
    <t>examinare ACSA an 2, 18 studenți</t>
  </si>
  <si>
    <t>examinare licență IMAPA, 15 studenți</t>
  </si>
  <si>
    <t>examinare IPA, CEPA, IMAPA an 4 -68 studenti</t>
  </si>
  <si>
    <t>asistent titular</t>
  </si>
  <si>
    <t>examinare IPA,CEPA an 2 -51 studenti</t>
  </si>
  <si>
    <t>examinare MPMA an 1- 20 studenti</t>
  </si>
  <si>
    <t>examinare ACSA an 1-27 studenti</t>
  </si>
  <si>
    <t>examinare ACSA an 2-18 studenti</t>
  </si>
  <si>
    <t>Truță Diana Alexandra, Controlul procesului de depozitare a grâului, într-o unitate de morărit cu o capacitate de 60 to/24h, licența CEPA</t>
  </si>
  <si>
    <t>Dincșorean Patricia Ioana, Controlul procesului de curățire a grâului, într-o unitate de morărit cu capacitate de 60 to/24h, licența CEPA</t>
  </si>
  <si>
    <t>Josan Ciprian, Să se proiecteze o secție de curățire a grâului, pentru o unitate de morărit dotată cu tehnologie Buhler, cu capacitatea de prelucrare a grâului de 60 to/24h, licența IPA</t>
  </si>
  <si>
    <t>Iuonaș Alina-Cristina, Să se proiecteze o secție de curățire a grâului, pentru o unitate de morărit cu capacitatea de prelucrare a grâului de 40 to/24h, licența IPA</t>
  </si>
  <si>
    <t>Iacob Erick Alexandru, Proiectarea unui siloz de depozitare grâu, pentru o moară cu capacitatea de prelucrare de 60 to/24h, licența IPA</t>
  </si>
  <si>
    <t>Ghiurițan Andreea, Să se proiecteze o secție de măcinare a cerealelor pentru o unitate de morărit cu capacitatea de 60 to/24 h, folosinfd utilaje Buhler, licența IPA</t>
  </si>
  <si>
    <t>Georghiță Anton, Să se proiecteze o secție de depozitare a grâului, cu capacitatea de prelucrare de 40 to/24h, licența IPA</t>
  </si>
  <si>
    <t>Stanciu Elena Mădălina, Influența poziției relative a riflurilor asupra gradului de mărunțire a grâului, disertație MPMA</t>
  </si>
  <si>
    <t>Lascu Bianca, Studiu privind influența principalilor factori de calitate ai grâului asupra comportamentului tehnologic al făinii, analizat cu ajutorul alveografului Chopin, disertație MPMA</t>
  </si>
  <si>
    <t>Beu Diana Ștefania, Influența condiționării grâului asupra proprietăților tehnologice de măciniș, disertație MPMA</t>
  </si>
  <si>
    <t>Bănuță Elena Iulia, Monitorizarea lotizării cerealelor în vederea îmbunătățirii proprietăților tehnologice ale făinii obținute la măcinare, disertație MPMA</t>
  </si>
  <si>
    <t>Moldovan Constantin, Influența poziției relative a riflurilor asupra gradului de mărunțire a grâului, disertație ACSA</t>
  </si>
  <si>
    <t>Ivănuși Adelina Maria, Influența condiționării grâului asupra proprietăților tehnologice de măciniș, disertație ACSA</t>
  </si>
  <si>
    <t>Dancu Cristina</t>
  </si>
  <si>
    <t>Consultații</t>
  </si>
  <si>
    <t>Practica de specialitate CEPA anul 2</t>
  </si>
  <si>
    <t>Îmbunătățirea calității proceselor didactice la Universitatea Lucian Blaga din Sibiu</t>
  </si>
  <si>
    <t>CNFIS-FDI 2022</t>
  </si>
  <si>
    <t>Beneficiar</t>
  </si>
  <si>
    <t>https://uefiscdi-direct.ro/index.php?&amp;idPM=244260&amp;we=84f161095613868fb13eb8f81bf4e0a1&amp;wf=dDefault&amp;wtok=5de841e6afd432ce4172d291fab1f0268ae0574e&amp;wtkps=XZDdTsQgEIXfhWsXYfjHW2Pi3SY+QQt0Q7altaDVGN9dqLpxvTtz5juZn85q+5EtsyhHj+6yFVXSTaQlj+/Eyf7cC5Lc25jSGMprOivnTQns+UQPNPSwKXfoexJD3MMWbeU85qYZWKQgBC1ACO/koAglHeFm0IP3RnIhQ+Mqtu2CaYum2b+MAU9dTHhZ59PaTdilIWY8+AgEAAcfS6OptMj7JR2fbkFLCUQwsvvGIkkZN6C5vrluqUuEEmOMkkZ8N0i9+drhF9QoLgTlza35PxW0p5WuhIyjP65zDK483D+2LX/uEup30/9c86sNnIOsAz+/AA==&amp;wchk=7dd9d490bbcb15e3bcf0609efac75431ea9bf509</t>
  </si>
  <si>
    <t>300X2</t>
  </si>
  <si>
    <t>formare profesională proiect FDI/ULBS/Îmbunătățirea calității proceselor didactice la Universitatea Lucian Blaga din Sibiu,perioada septembrie-noiembrie 2022, 36 zile:curs 1-MANAGEMENTUL CALITĂȚII PROCESELOR EDUCAȚIONALE- 12 zile, curs 2-MANAGEMENTUL RISCULUI ÎN PROCESELE EDUCAȚIONALE-12 zile, curs 3-ÎMBUNĂTĂȚIREA CALITĂȚII PROCESELOR EDUCAȚIONALE-12 zile</t>
  </si>
  <si>
    <t>asistență admitere 3 zile</t>
  </si>
  <si>
    <t>participare program de training DEZVOLTARE TRAINERI ULBS, realizat de KNOW CONCEPT SRL, 26-28 august 2022 = 3 zile</t>
  </si>
  <si>
    <t>COMPARATIVE ANALYSIS OF THE QUALITY INDICATORS OF ORANGE JUICE OBTAINED BY DIFFERENT EXTRACTION METHODS</t>
  </si>
  <si>
    <t>Iancu Maria Lidia, ”Lucian Blaga” University of Sibiu</t>
  </si>
  <si>
    <t>Carpathian Journal of Food Science and Technology</t>
  </si>
  <si>
    <t>2066-6845</t>
  </si>
  <si>
    <t>http://chimie-biologie.ubm.ro/carpathian_journal/</t>
  </si>
  <si>
    <t>http://chimie-biologie.ubm.ro/carpathian_journal/Papers_14(4).html</t>
  </si>
  <si>
    <t>https://doi.org/10.34302/crpjfst/2022.14.4.5,</t>
  </si>
  <si>
    <t>in curs de apariție</t>
  </si>
  <si>
    <t>64-78</t>
  </si>
  <si>
    <t>Q4, Articole Wos Indexate În ESCI Și/Sau SCOPUS: 300 P./Articol;</t>
  </si>
  <si>
    <t>Iancu Maria</t>
  </si>
  <si>
    <t>Iancu Maria Lidia (ULBS)</t>
  </si>
  <si>
    <t>COMPARATIVE ANALYSIS OF THE AROMATIC, SENSORY PROFILE OF THE ELDER FLOWER (Sambucus nigra) COMPOTE, AN INNOVATIVE PRODUCT …</t>
  </si>
  <si>
    <t>Elderberry (Sambucus nigra L.): Bioactive Compounds, Health Functions, and Applications
    Dan Liu, Xiao-Qin He, Ding-Tao Wu*, Hua-Bin Li, Yi-Bin Feng, Liang Zou, and Ren-You Gan*Publication Date:March 29, 2022
https://doi.org/10.1021/acs.jafc.2c00010</t>
  </si>
  <si>
    <t>https://pubs.acs.org/doi/pdf/10.1021/acs.jafc.2c00010</t>
  </si>
  <si>
    <t>American Chemical Society</t>
  </si>
  <si>
    <t>Maria Lidia Iancu, Ognean Mihai  (ULBS)</t>
  </si>
  <si>
    <t>Use of flour-graphics technique in the compatibility parameter extensograph brabender and flourgraph E7</t>
  </si>
  <si>
    <t>The effect of adding some legumes flour types on the physiochemical and rheological properties of locally produced wheat flour types, A. Dulli, J. Samaan, Damascus University Journal of agriculture sciencesVol. 38 No. 3 (2022): journal of agruculture sciense</t>
  </si>
  <si>
    <t>http://journal.damascusuniversity.edu.sy/index.php/agrj/about</t>
  </si>
  <si>
    <t>Iancu Maria Lidia (ULBS)., Luiza M.,Institutul cartofului, România Haubelt G(producător Germania)</t>
  </si>
  <si>
    <t>Experimental model for the application
of the flourgraphic technique to the study of the mixture of flour and raw potato, or
hydro thermally processed potato</t>
  </si>
  <si>
    <t>ANNALS OF THE
UNIVERSITY OF CRAIOVA
Series:  Biology
 Horticulture
 Food products processing technology
 Environmental engineering
Vol. XXVII (LXIII) - 2022QUALITATIVE ANALYSIS OF SOME TYPES OF BREAD
Căpruciu Ramona1*, Rădănuț Alexandra1</t>
  </si>
  <si>
    <t>https://anale-horticultura.reviste.ucv.ro/index.php/bihpt/issue/view/vol27-2022</t>
  </si>
  <si>
    <t>https://anale-horticultura.reviste.ucv.ro/index.php/bihpt/about</t>
  </si>
  <si>
    <t>Iancu Maria Lidia</t>
  </si>
  <si>
    <t>Natională</t>
  </si>
  <si>
    <t>https://noapteacercetatorilor.ulbsibiu.ro/ro/program/</t>
  </si>
  <si>
    <t>Tehnologii generale vegetale evaluare pe parcurs, examen semestru, IMAPA III</t>
  </si>
  <si>
    <t>Tehnologia prelucrării legumelor și fructelor -evaluare pe parcurs, examen semestru, IPA III</t>
  </si>
  <si>
    <t>Tehnologia prelucrării legumelor și fructelor -restanță,  IPA III</t>
  </si>
  <si>
    <t>Tehnologia prelucrării legumelor și fructelor -  sem 2 restanță, IPA III</t>
  </si>
  <si>
    <t>Tehnologia prelucrării legumelor și fructelorevaluare pe parcurs, examen semestru, IPA III</t>
  </si>
  <si>
    <t>Tehnologii generale în industria alimentară evaluare pe parcurs, examen semestru, CEPA II</t>
  </si>
  <si>
    <t>Analiza senzorială evaluare pe parcurs, examen semestru</t>
  </si>
  <si>
    <t xml:space="preserve">Susținerea lucrării de disertație </t>
  </si>
  <si>
    <t>membru comisie</t>
  </si>
  <si>
    <t>Igiena societătilor din ind alim III IPA - curs - examen</t>
  </si>
  <si>
    <t>asistent</t>
  </si>
  <si>
    <t>Tehnologia produselor zaharoase IV IPA - curs - examen</t>
  </si>
  <si>
    <t>Asig calit si sigur alim în ind zahăr, prod zahar II ACSA - curs, evaluare pe parcursul semestrului</t>
  </si>
  <si>
    <t xml:space="preserve">Iancu Maria Llidia </t>
  </si>
  <si>
    <t>Nuțu Bianca Georgiana, Controlul calității pe fluxul tehnologic de depozitare a merelor în stare proaspătă ,în depozit cu atmosferă modificată și cu refrigerare, licență</t>
  </si>
  <si>
    <t>Cunțan Camelia Bianca, Controlul calității pe fluxul tehnologic de obținere a băuturii carbonatate de rodie, licență</t>
  </si>
  <si>
    <t>Nanulescu Ioana Alexandra, Controlul calității în procesul de producție al cipsurilor din cartofi, licență</t>
  </si>
  <si>
    <t>Mazilu Maria  Cătălina, Proiectarea unei secții de fabricare a siropului de vișine, licență</t>
  </si>
  <si>
    <t>Iancu Maria Llidia  și alții</t>
  </si>
  <si>
    <t xml:space="preserve">Rădulescu Filofteia Stela, Inițierea și dezvoltarea unei pensiuni agroturistice în comuna Câineni, licență </t>
  </si>
  <si>
    <t xml:space="preserve">Iancu Maria Llidia și alții </t>
  </si>
  <si>
    <t>Ursu Iulia, Siropul de gimbir, licență</t>
  </si>
  <si>
    <t>Iancu Maria Lidia și alții</t>
  </si>
  <si>
    <t xml:space="preserve">Tănase Elena Roxana,  Diversificarea ofertei de produse în întreprinderea de tip IMM, licență </t>
  </si>
  <si>
    <t>Iancu Maria lidia</t>
  </si>
  <si>
    <t>coordonator cerc stiințific, pentru coordonarea activității stiințifice cu participări sau nu și parte experimentală la lucrările de absolvire https://www.facebook.com/profile.php?id=100066473655569&amp;is_tour_dismissed=true</t>
  </si>
  <si>
    <t>Georgescu Cecilia; Iancu Maria Lidia</t>
  </si>
  <si>
    <t>Parastie Andreea, Usturoi Emil,Simpozionul Cercurilor Ştiinţifice Studenţeşti, Domeniul ALIMENTAR, Ediţia a XXI-a, 26 Mai 2022, https://saiapm.ulbsibiu.ro/index.php/2022/05/27/a-21-a-editie-a-simpozionului-cercurilor-stiintifice-studentesti/</t>
  </si>
  <si>
    <t>Participarea la admitere nî iulie 2022 și septembrie 2022, 2 zile</t>
  </si>
  <si>
    <t>2 x 8 ore/zi</t>
  </si>
  <si>
    <t>O Ketney (ULBS), A Santini, S Oancea (ULBS)</t>
  </si>
  <si>
    <t>Toxicologic Insults to the Bovine Liver</t>
  </si>
  <si>
    <t>Abdullah Murshed, S. A., Rizwan, M., Akbar, F., Zaman, N., Suleman, M., &amp; Shujait Ali, S. (2022). Analysis of the Aflatoxin M1 contamination in traditional and commercial cheeses consumed in Yemen. International Journal of Dairy Technology, 75(1), 194-200.</t>
  </si>
  <si>
    <t>https://onlinelibrary.wiley.com/doi/abs/10.1111/1471-0307.12827</t>
  </si>
  <si>
    <t>Recent aflatoxin survey data in milk and milk products: A review</t>
  </si>
  <si>
    <t>Esam, R. M., Hafez, R. S., Khafaga, N. I. M., Fahim, K. M., &amp; Ahmed, L. I. (2022). Assessment of aflatoxin M1 and B1 in some dairy products with referring to the analytical performances of enzyme-linked immunosorbent assay in comparison to high-performance liquid chromatography. Veterinary World, 15(1), 91.</t>
  </si>
  <si>
    <t>https://www.ncbi.nlm.nih.gov/pmc/articles/PMC8924389/</t>
  </si>
  <si>
    <t>Esam, R. M., Hafez, R. S., Khafaga, N. I. M., Fahim, K. M., &amp; Ahmed, L. I. Veterinary World, EISSN: 2231-0916 Available at www. veterinaryworld. org/Vol. 15/January-2022/12. pdf.</t>
  </si>
  <si>
    <t>https://www.academia.edu/download/86087714/12.pdf</t>
  </si>
  <si>
    <t>Gürsoy, N., Sırtbaşı, B., Şimşek, S., Elik, A., &amp; Altunay, N. (2022). Optimization and application of ultrasound-assisted sugar based deep eutectic solvent dispersive liquid–liquid microextraction for the determination and extraction of aflatoxin M1 in milk samples. Microchemical Journal, 172, 106974.</t>
  </si>
  <si>
    <t>https://www.sciencedirect.com/science/article/pii/S0026265X21010602?casa_token=faWl8EdbO70AAAAA:pp9a1UPClNcYIDakHqU23GlrWhjX5DPZyf-52DWMdNbtQ4TbpCIypW0nRuMBEdqHwAc9sI4</t>
  </si>
  <si>
    <t>Ketney Otto (ULBS)</t>
  </si>
  <si>
    <t>Food safety legislation regarding of aflatoxins contamination</t>
  </si>
  <si>
    <t>Huan, M., Ding, Z., Li, S., &amp; Zhang, C. (2022). Blockchain Consensus Mechanism Design for Food Safety Traceability. In Advances in Intelligent Automation and Soft Computing (pp. 620-627). Springer International Publishing.</t>
  </si>
  <si>
    <t>https://link.springer.com/chapter/10.1007/978-3-030-81007-8_70</t>
  </si>
  <si>
    <t>Kortei, N. K., Annan, T., Kyei-Baffour, V., Essuman, E. K., Boakye, A. A., Tettey, C. O., &amp; Boadi, N. O. (2022). Exposure assessment and cancer risk characterization of aflatoxin M1 (AFM1) through ingestion of raw cow milk in southern Ghana. Toxicology Reports, 9, 1189-1197.</t>
  </si>
  <si>
    <t>https://www.sciencedirect.com/science/article/pii/S2214750022001299</t>
  </si>
  <si>
    <t>Maggira, M., Sakaridis, I., Ioannidou, M., &amp; Samouris, G. (2022). Comparative evaluation of three commercial ELISA kits used for the detection of Aflatoxins B1, B2, G1, and G2 in feedstuffs and comparison with an HPLC method. Veterinary Sciences, 9(3), 104.</t>
  </si>
  <si>
    <t>https://www.mdpi.com/2306-7381/9/3/104</t>
  </si>
  <si>
    <t>Newcomer, B. W. (2022). Toxicologic Insults to the Bovine Liver. Veterinary Clinics: Food Animal Practice, 38(3), 421-432.</t>
  </si>
  <si>
    <t>https://www.vetfood.theclinics.com/article/S0749-0720(22)00036-6/abstract</t>
  </si>
  <si>
    <t>Sharafi, K., Matin, B. K., Omer, A. K., Mansouri, B., Soleimani, H., Fattahi, N., ... &amp; Kiani, A. (2022). A worldwide systematic literature review for aflatoxin M1 in infant formula milk: Human health risk assessment by Monte Carlo simulation. Food Control, 134, 108681.</t>
  </si>
  <si>
    <t>https://www.sciencedirect.com/science/article/pii/S0956713521008197?casa_token=EkugtNwNstUAAAAA:uRPleyHh6cUX8P3yMnLzY06Fmqj2hUb31KANPjvIEyQ92_sM8fvQt28yOPWv5gE5oAog-BY</t>
  </si>
  <si>
    <t>Tajik, H., &amp; Sayadi, M. (2022). Effects of probiotic bacteria of Lactobacillus acidophilus and Lactobacillus casei on aflatoxin B1 detoxification within a simulated gastrointestinal tract model. Toxin Reviews, 41(1), 92-99.</t>
  </si>
  <si>
    <t>https://www.tandfonline.com/doi/abs/10.1080/15569543.2020.1843180</t>
  </si>
  <si>
    <t>Thukral, H., Dhaka, P., Bedi, J. S., &amp; Aulakh, R. S. (2022). Occurrence of aflatoxin M1 in bovine milk and associated risk factors among dairy farms of Punjab, India. World Mycotoxin Journal, 15(2), 201-210.</t>
  </si>
  <si>
    <t>https://www.wageningenacademic.com/doi/abs/10.3920/WMJ2021.2697</t>
  </si>
  <si>
    <t>Topi, D., Spahiu, J., Rexhepi, A., &amp; Marku, N. (2022). Two-year survey of aflatoxin M1 in milk marketed in Albania, and human exposure assessment. Food Control, 136, 108831.</t>
  </si>
  <si>
    <t>https://www.vetfood.theclinics.com/article/S0749-0720(22)00036-6/fulltext</t>
  </si>
  <si>
    <t>Oancea, S (ULBS)., Draghici, O.(ULBS), &amp; Ketney, O.(ULBS)</t>
  </si>
  <si>
    <t>Changes in total anthocyanin content and antioxidant activity in sweet cherries during frozen storage, and air-oven and infrared drying</t>
  </si>
  <si>
    <t>Yang, S., Mi, L., Wu, J., Liao, X., &amp; Xu, Z. (2022). Strategy for anthocyanins production: From efficient green extraction to novel microbial biosynthesis. Critical Reviews in Food Science and Nutrition, 1-16.</t>
  </si>
  <si>
    <t>https://www.tandfonline.com/doi/abs/10.1080/10408398.2022.2067117</t>
  </si>
  <si>
    <t>Zeng, C., Xu, C., Tian, H., Shao, K., Song, Y., Yang, X., ... &amp; Huang, Y. (2022). Determination of aflatoxin B1 in Pixian Douban based on aptamer magnetic solid-phase extraction. RSC advances, 12(30), 19528-19536.</t>
  </si>
  <si>
    <t>https://pubs.rsc.org/en/content/articlehtml/2022/ra/d2ra02763a</t>
  </si>
  <si>
    <t>Ketney Otto</t>
  </si>
  <si>
    <t>Biscoto, G. L. (2022). Micotoxinas na alimentação de bovinos no Brasil: um estudo de 2017 a 2021.</t>
  </si>
  <si>
    <t>https://repositorio.ufmg.br/handle/1843/46515</t>
  </si>
  <si>
    <t>Google Scholar</t>
  </si>
  <si>
    <t>Dan, J. I. N. G., YUE, X. F., BAI, Y. Z., DING, X. X., ZHANG, Q., &amp; LI, P. W. (2022). Study on Aspergillus flavus infection in maize and peanut. CHINESE JOURNAL OF OIL CROP SCIENCES, 44(2), 442.</t>
  </si>
  <si>
    <t>http://www.jouroilcrops.cn/EN/10.19802/j.issn.1007-9084.2021026</t>
  </si>
  <si>
    <t>Hepçin, S., &amp; Gücükoğlu, A. (2022). Determination of Aflatoxin M1 in Buffalo Milk and Products. Turkish Journal of Agriculture-Food Science and Technology, 10(12), 2354-2357.</t>
  </si>
  <si>
    <t>http://agrifoodscience.org/index.php/TURJAF/article/download/5458/2691</t>
  </si>
  <si>
    <t>Jannat, M., Masud, M. M., Nusrat, M., Bashar, S., Mita, M. M., Hossain, M. I., ... &amp; Islam, M. R. (2022). Aflatoxins and Fumonisins Contamination of Maize in Bangladesh: An Emerging Threat for Safe Food and Food Security. Maize Genetic Resources: Breeding Strategies and Recent Advances, 69.</t>
  </si>
  <si>
    <t>https://www.intechopen.com/chapters/80106</t>
  </si>
  <si>
    <t>KARAOĞLAN, H., YANIK, E. D., &amp; Nermin, T. U. N. Ç. (2022). Ülkemizde ve dünyada süt ve süt ürünlerinde aflatoksin M1 varlığı. Atatürk Üniversitesi Ziraat Fakültesi Dergisi, 53(1), 81-87.</t>
  </si>
  <si>
    <t>https://dergipark.org.tr/en/download/article-file/1973627</t>
  </si>
  <si>
    <t>Boltea, F., Bretan, L., Ketney,(ULBS) O., &amp; Moldovan,</t>
  </si>
  <si>
    <t>Heavy metals concentration in milk from the Baia Mare depression</t>
  </si>
  <si>
    <t>Limani, B., &amp; Karapetkovska-Hristova, V. (2022). Concentration of Toxic Heavy Metals in Raw Milk from Dairy Farms in RN Macedonia. International Journal of BioLife Sciences (IJBLS), 1(2 (Special Issue: papers selected from ICLS20 and ICCBMS21; ICFNEAS21, Istanbul, Turkey)), 81-88.</t>
  </si>
  <si>
    <t>https://www.jobiost.com/article_160708_4376c053c89e6dbc6137fc9395aa534c.pdf</t>
  </si>
  <si>
    <t>Pandey, K., Ghosh, S. K., Sanyal, T., Bera, T., &amp; Pal, S. (2023). Mycochemistry, antioxidant content, and antioxidant potentiality of the ethanolic extract of Pleurotus florida and its anti-cancerous effect on HeLa cancer cell line, and antitumor effect on HeLa-implanted mice. International Journal of Health Sciences, 17(1), 18.</t>
  </si>
  <si>
    <t>https://www.ncbi.nlm.nih.gov/pmc/articles/PMC9832905/</t>
  </si>
  <si>
    <t>Xie, C., &amp; Luo, Y. (2022, October). Solution Design of Traceability System for E-commerce Agricultural Product Quality and Safety Based on Blockchain. In 2022 6th Annual International Conference on Data Science and Business Analytics (ICDSBA) (pp. 377-382). IEEE.</t>
  </si>
  <si>
    <t>https://ieeexplore.ieee.org/abstract/document/10129496/</t>
  </si>
  <si>
    <t xml:space="preserve">„Noaptea Cercetătorilor” 2022 </t>
  </si>
  <si>
    <t>Nationala</t>
  </si>
  <si>
    <t>https://noapteacercetatorilor.ulbsibiu.ro/ro/</t>
  </si>
  <si>
    <t>Evaluare de parcurs la curs, disciplina:Manag mediului în procesarea prod alim</t>
  </si>
  <si>
    <t xml:space="preserve">Titular disciplina </t>
  </si>
  <si>
    <t>Evaluare de parcurs la seminar, disciplina:Manag mediului în procesarea prod alim</t>
  </si>
  <si>
    <t>Evaluare semestriala la discipina:Manag mediului în procesarea prod alim</t>
  </si>
  <si>
    <t>Evaluare de parcurs la curs, disciplina:Managementul protectiei mediului</t>
  </si>
  <si>
    <t>Evaluare de parcurs la seminar, disciplina:Managementul protectiei mediului</t>
  </si>
  <si>
    <t>Evaluare semestriala la discipina:Managementul protectiei mediului</t>
  </si>
  <si>
    <t>Evaluare de parcurs la curs, disciplina: Comportamentul si protectia consumatorul</t>
  </si>
  <si>
    <t>Evaluare semestriala la discipina:Comportamentul si protectia consumatorul</t>
  </si>
  <si>
    <t>Evaluare de parcurs la curs, disciplina: Legislatie în industria alimentară (comasat)</t>
  </si>
  <si>
    <t>Evaluare semestriala la discipina: Legislatie în industria alimentară (comasat)</t>
  </si>
  <si>
    <t>Supraveghere proba scrisa examen de licenta CEPA+IPA</t>
  </si>
  <si>
    <t>Supraveghere licenta</t>
  </si>
  <si>
    <t>Consultatii studenti la discipinele din norma de baza</t>
  </si>
  <si>
    <t>Realizare si administrarea site-ului centrului de cercetare CCBIA (https://centers.ulbsibiu.ro/ccbia/)</t>
  </si>
  <si>
    <t xml:space="preserve"> Gestionarea paginii/paginilor de social media a centrului centrului de cercetare CCBIA (https://www.facebook.com/center.ccbia)</t>
  </si>
  <si>
    <t>participarea la workshop Research design</t>
  </si>
  <si>
    <t>participarea la workshop Research data management</t>
  </si>
  <si>
    <t>participarea la workshop Research collaborations</t>
  </si>
  <si>
    <t>participarea la workshop Fundamentals of manuscript preparation</t>
  </si>
  <si>
    <t>participarea la workshop How to publish in premium journals</t>
  </si>
  <si>
    <t>Volatile Compounds and Antioxidant and Antifungal Activity of Bud and Needle Extracts from Three Populations of Pinus mugo Turra Growing in Romania</t>
  </si>
  <si>
    <r>
      <t xml:space="preserve">Diana Ionela (Stegarus) Popescu 1,2, </t>
    </r>
    <r>
      <rPr>
        <b/>
        <sz val="11"/>
        <color theme="1"/>
        <rFont val="Calibri"/>
        <family val="2"/>
        <scheme val="minor"/>
      </rPr>
      <t>Ecaterina Lengyel</t>
    </r>
    <r>
      <rPr>
        <sz val="11"/>
        <color theme="1"/>
        <rFont val="Calibri"/>
        <family val="2"/>
        <scheme val="minor"/>
      </rPr>
      <t xml:space="preserve"> 3, Florian George Apostolescu 4, Liliana Cristina Soare 5, Oana Romina Botoran 1,2,* and Nicoleta Anca Șuțan 5,*</t>
    </r>
  </si>
  <si>
    <t>FSSA2</t>
  </si>
  <si>
    <r>
      <t>  </t>
    </r>
    <r>
      <rPr>
        <b/>
        <sz val="9"/>
        <color rgb="FF222222"/>
        <rFont val="Arial"/>
        <family val="2"/>
      </rPr>
      <t>ISSN: 2311-7524</t>
    </r>
  </si>
  <si>
    <t>Horticulturae | Free Full-Text | Volatile Compounds and Antioxidant and Antifungal Activity of Bud and Needle Extracts from Three Populations of Pinus mugo Turra Growing in Romania (mdpi.com)</t>
  </si>
  <si>
    <t>https://doi.org/10.3390/horticulturae8100952</t>
  </si>
  <si>
    <t>Wos 87518700001</t>
  </si>
  <si>
    <t>Lengyel Ecaterina</t>
  </si>
  <si>
    <t xml:space="preserve">Ovidiu Tița , Ecaterina Lengyel , Diana Ionela Stegăruș , Petre Săvescu , Alexandru Bogdan Ciubara , Maria Adelina Constantinescu , Mihaela Adriana Tița , Diana Rață and Anamaria Ciubara </t>
  </si>
  <si>
    <r>
      <t>Multescu M, Marinas IC, Susman IE, Belc N. Byproducts (Flour, Meals, and Groats) from the Vegetable Oil Industry as a Potential Source of Antioxidants. </t>
    </r>
    <r>
      <rPr>
        <i/>
        <sz val="9"/>
        <color rgb="FF222222"/>
        <rFont val="Arial"/>
        <family val="2"/>
      </rPr>
      <t>Foods</t>
    </r>
    <r>
      <rPr>
        <sz val="9"/>
        <color rgb="FF222222"/>
        <rFont val="Arial"/>
        <family val="2"/>
      </rPr>
      <t>. 2022; 11(3):253. https://doi.org/10.3390/foods11030253</t>
    </r>
  </si>
  <si>
    <t>Ovidiu Tița 1,*, Ecaterina Lengyel 1, Diana Ionela Stegăruș 2, Petre Săvescu 3, Alexandru Bogdan Ciubara 4, Maria Adelina Constantinescu 1, Mihaela Adriana Tița 1, Diana Rață 5 and Anamaria Ciubara 4 1 Department of Agricultural Sciences and Food Engineering, Lucian Blaga University of Sibiu, Doctor Ion Rațiu 7, 550012 Sibiu, Romania; ecaterina.lengyel@ulbsibiu.ro (E.L.); adelina.constantinescu@ulbsibiu.ro (M.A.C.); mihaela.tita@ulbsibiu.ro (M.A.T.) 2 National Research and Development Institute for Cryogenics and Isotopic Technologies – ICSI Râmnicu Vâlcea, Uzinei 4, 240050 Râmnicu Vâlcea, Romania; diana.stegarus@icsi.ro 3 Faculty of Agronomy, University of Craiova, Libertatii 19, 200421 Craiova, Romania; petre.savescu@edu.ucv.ro 4 Faculty of Medicine and Pharmacy, Dunărea de Jos University of Galați, Alexandru Ioan Cuza 35, 800008 Galați, Romania; bogdan.ciubara@ugal.ro (A.B.C.); anamaria.ciubara@ugal.ro (A.C.) 5 SC ADEFARM Plus SRL, Str. Nicolae Bălcescu 9, 550159 Sibiu, Romania; rata.diana93@yahoo.com</t>
  </si>
  <si>
    <r>
      <t>Oprea OB, Popa ME, Apostol L, Gaceu L. Research on the Potential Use of Grape Seed Flour in the Bakery Industry. </t>
    </r>
    <r>
      <rPr>
        <i/>
        <sz val="9"/>
        <color rgb="FF222222"/>
        <rFont val="Arial"/>
        <family val="2"/>
      </rPr>
      <t>Foods</t>
    </r>
    <r>
      <rPr>
        <sz val="9"/>
        <color rgb="FF222222"/>
        <rFont val="Arial"/>
        <family val="2"/>
      </rPr>
      <t>. 2022; 11(11):1589. https://doi.org/10.3390/foods11111589</t>
    </r>
  </si>
  <si>
    <r>
      <t>Šelo G, Planinić M, Tišma M, Grgić J, Perković G, Koceva Komlenić D, Bucić-Kojić A. A Comparative Study of the Influence of Various Fungal-Based Pretreatments of Grape Pomace on Phenolic Compounds Recovery. </t>
    </r>
    <r>
      <rPr>
        <i/>
        <sz val="9"/>
        <color rgb="FF222222"/>
        <rFont val="Arial"/>
        <family val="2"/>
      </rPr>
      <t>Foods</t>
    </r>
    <r>
      <rPr>
        <sz val="9"/>
        <color rgb="FF222222"/>
        <rFont val="Arial"/>
        <family val="2"/>
      </rPr>
      <t>. 2022; 11(11):1665. https://doi.org/10.3390/foods11111665</t>
    </r>
  </si>
  <si>
    <t>LENGYEL ECATERINA</t>
  </si>
  <si>
    <t>PRIMARY AROMATIC CHARACTER OF WINES</t>
  </si>
  <si>
    <r>
      <t>de Andrade Neves, N., Gomez-Alonso, S., Garcia-Romero, E., Hermosin-Gutierez, I., da Silva, I. F., &amp; Stringheta, P. C. (2022). Chemical composition of jabuticaba (Plinia jaboticaba) liquors produced from cachaça and cereal alcohol. </t>
    </r>
    <r>
      <rPr>
        <i/>
        <sz val="10"/>
        <color rgb="FF222222"/>
        <rFont val="Arial"/>
        <family val="2"/>
      </rPr>
      <t>LWT</t>
    </r>
    <r>
      <rPr>
        <sz val="10"/>
        <color rgb="FF222222"/>
        <rFont val="Arial"/>
        <family val="2"/>
      </rPr>
      <t>, </t>
    </r>
    <r>
      <rPr>
        <i/>
        <sz val="10"/>
        <color rgb="FF222222"/>
        <rFont val="Arial"/>
        <family val="2"/>
      </rPr>
      <t>155</t>
    </r>
    <r>
      <rPr>
        <sz val="10"/>
        <color rgb="FF222222"/>
        <rFont val="Arial"/>
        <family val="2"/>
      </rPr>
      <t>, 112923.</t>
    </r>
  </si>
  <si>
    <t>https://www.sciencedirect.com/science/article/pii/S0023643821020764</t>
  </si>
  <si>
    <t>Stegărus, , D.I.; Lengyel, E.; Apostolescu, G.F.; Botoran, O.R.; Tanase, C.</t>
  </si>
  <si>
    <t>Phytochemical Analysis and Biological Activity of Three Stachys Species (Lamiaceae) from Romania.</t>
  </si>
  <si>
    <r>
      <t>Gad, H. A., Mukhammadiev, E. A., Zengen, G., Musayeib, N. M. A., Hussain, H., Bin Ware, I., ... &amp; Mamadalieva, N. Z. (2022). Chemometric Analysis Based on GC-MS Chemical Profiles of Three Stachys Species from Uzbekistan and Their Biological Activity. </t>
    </r>
    <r>
      <rPr>
        <i/>
        <sz val="10"/>
        <color rgb="FF222222"/>
        <rFont val="Arial"/>
        <family val="2"/>
      </rPr>
      <t>Plants</t>
    </r>
    <r>
      <rPr>
        <sz val="10"/>
        <color rgb="FF222222"/>
        <rFont val="Arial"/>
        <family val="2"/>
      </rPr>
      <t>, </t>
    </r>
    <r>
      <rPr>
        <i/>
        <sz val="10"/>
        <color rgb="FF222222"/>
        <rFont val="Arial"/>
        <family val="2"/>
      </rPr>
      <t>11</t>
    </r>
    <r>
      <rPr>
        <sz val="10"/>
        <color rgb="FF222222"/>
        <rFont val="Arial"/>
        <family val="2"/>
      </rPr>
      <t>(9), 1215.</t>
    </r>
  </si>
  <si>
    <t>https://www.mdpi.com/2223-7747/11/9/1215</t>
  </si>
  <si>
    <t>Frum, A., Georgescu, C., Gligor, F. G., Lengyel, E., Stegarus, D. I., Dobrea, C. M., &amp; Tita, O.</t>
  </si>
  <si>
    <t>Identification and quantification of phenolic compounds from red grape pomace.</t>
  </si>
  <si>
    <t>Sumaya Kainat, Muhamad Sajid Arshad, Waseem Khalid, Muhammad Zubair Khalid, Hyrije Koraqi, Muhammad Faizan Afzal, Sana Noreen, Zaira Aziz &amp; Ammar Al-Farga (2022) Sustainable novel extraction of bioactive compounds from fruits and vegetables waste for functional foods: a review, International Journal of Food Properties, 25:1, 2457-2476, DOI: 10.1080/10942912.2022.2144884</t>
  </si>
  <si>
    <t>https://www.tandfonline.com/doi/full/10.1080/10942912.2022.2144884</t>
  </si>
  <si>
    <t>Panaitescu M. Univeritatea Latina Panama, Lengyel Ecaterina</t>
  </si>
  <si>
    <r>
      <t>Monitoring the Antibacterial Activity of </t>
    </r>
    <r>
      <rPr>
        <i/>
        <sz val="10"/>
        <color rgb="FF222222"/>
        <rFont val="Arial"/>
        <family val="2"/>
      </rPr>
      <t>Hibiscus sabdariffa</t>
    </r>
    <r>
      <rPr>
        <sz val="10"/>
        <color rgb="FF222222"/>
        <rFont val="Arial"/>
        <family val="2"/>
      </rPr>
      <t> Extracts</t>
    </r>
  </si>
  <si>
    <r>
      <t>Gutiérrez, T. J., León, I. E., Ponce, A. G., &amp; Alvarez, V. A. (2022). Active and pH-Sensitive Nanopackaging Based on Polymeric Anthocyanin/Natural or Organo-Modified Montmorillonite Blends: Characterization and Assessment of Cytotoxicity. </t>
    </r>
    <r>
      <rPr>
        <i/>
        <sz val="10"/>
        <color rgb="FF222222"/>
        <rFont val="Arial"/>
        <family val="2"/>
      </rPr>
      <t>Polymers</t>
    </r>
    <r>
      <rPr>
        <sz val="10"/>
        <color rgb="FF222222"/>
        <rFont val="Arial"/>
        <family val="2"/>
      </rPr>
      <t>, </t>
    </r>
    <r>
      <rPr>
        <i/>
        <sz val="10"/>
        <color rgb="FF222222"/>
        <rFont val="Arial"/>
        <family val="2"/>
      </rPr>
      <t>14</t>
    </r>
    <r>
      <rPr>
        <sz val="10"/>
        <color rgb="FF222222"/>
        <rFont val="Arial"/>
        <family val="2"/>
      </rPr>
      <t>(22), 4881.</t>
    </r>
  </si>
  <si>
    <t>https://www.mdpi.com/2073-4360/14/22/4881</t>
  </si>
  <si>
    <t>wos</t>
  </si>
  <si>
    <t>Lengyel, E., &amp; Sikolya, L. (COLEGIUM OF Nyiregyhaza, Hungari)</t>
  </si>
  <si>
    <t>The influence of aroma compounds on senzorial traits of wines from the apold depression.</t>
  </si>
  <si>
    <r>
      <t>Malićanin, M., Danilović, B., Stamenković Stojanović, S., Cvetković, D., Lazić, M., Karabegović, I., &amp; Savić, D. (2022). Pre-Fermentative Cold Maceration and Native Non-Saccharomyces Yeasts as a Tool to Enhance Aroma and Sensory Attributes of Chardonnay Wine. </t>
    </r>
    <r>
      <rPr>
        <i/>
        <sz val="10"/>
        <color rgb="FF222222"/>
        <rFont val="Arial"/>
        <family val="2"/>
      </rPr>
      <t>Horticulturae</t>
    </r>
    <r>
      <rPr>
        <sz val="10"/>
        <color rgb="FF222222"/>
        <rFont val="Arial"/>
        <family val="2"/>
      </rPr>
      <t>, </t>
    </r>
    <r>
      <rPr>
        <i/>
        <sz val="10"/>
        <color rgb="FF222222"/>
        <rFont val="Arial"/>
        <family val="2"/>
      </rPr>
      <t>8</t>
    </r>
    <r>
      <rPr>
        <sz val="10"/>
        <color rgb="FF222222"/>
        <rFont val="Arial"/>
        <family val="2"/>
      </rPr>
      <t>(3), 212.</t>
    </r>
  </si>
  <si>
    <t>https://www.mdpi.com/2311-7524/8/3/212</t>
  </si>
  <si>
    <t>Stegăruș, D. I., Paladi,(N. Testemitanu University of Medicine and Pharmacy of Chisinau,  Moldova) C., Lengyel, E., Tanase, C., Călugăr, A., &amp; Niculescu, V.</t>
  </si>
  <si>
    <t>A viable strategy for the biodegradation of halogenated organic compounds from the wastewater mediated by pseudomonas putida. </t>
  </si>
  <si>
    <r>
      <t>Zhong, C., Zhou, Y., Fu, J., Qi, X., Wang, Z., Li, J., ... &amp; Cao, G. (2022). Cadmium stress efficiently enhanced meropenem degradation by the meropenem-and cadmium-resistant strain Pseudomonas putida R51. </t>
    </r>
    <r>
      <rPr>
        <i/>
        <sz val="10"/>
        <color rgb="FF222222"/>
        <rFont val="Arial"/>
        <family val="2"/>
      </rPr>
      <t>Journal of Hazardous Materials</t>
    </r>
    <r>
      <rPr>
        <sz val="10"/>
        <color rgb="FF222222"/>
        <rFont val="Arial"/>
        <family val="2"/>
      </rPr>
      <t>, </t>
    </r>
    <r>
      <rPr>
        <i/>
        <sz val="10"/>
        <color rgb="FF222222"/>
        <rFont val="Arial"/>
        <family val="2"/>
      </rPr>
      <t>429</t>
    </r>
    <r>
      <rPr>
        <sz val="10"/>
        <color rgb="FF222222"/>
        <rFont val="Arial"/>
        <family val="2"/>
      </rPr>
      <t>, 128354.</t>
    </r>
  </si>
  <si>
    <t>https://www.sciencedirect.com/science/article/pii/S030438942200142X</t>
  </si>
  <si>
    <t>Tita, O., Lengyel, E., Iancu, R., Pacala, M., Georgescu, C., Mutu, D., ... &amp; Tita, M</t>
  </si>
  <si>
    <t>The determination of the chromatic intensity of Cabernet Sauvignon, Merlot and Pinot Noir red wines, through rapid methods.</t>
  </si>
  <si>
    <r>
      <t>Pérez-Gil, M., Pérez-Lamela, C., &amp; Falqué-López, E. (2022). Comparison of Chromatic and Spectrophotometric Properties of White and Red Wines Produced in Galicia (Northwest Spain) by Applying PCA. </t>
    </r>
    <r>
      <rPr>
        <i/>
        <sz val="10"/>
        <color rgb="FF222222"/>
        <rFont val="Arial"/>
        <family val="2"/>
      </rPr>
      <t>Molecules</t>
    </r>
    <r>
      <rPr>
        <sz val="10"/>
        <color rgb="FF222222"/>
        <rFont val="Arial"/>
        <family val="2"/>
      </rPr>
      <t>, </t>
    </r>
    <r>
      <rPr>
        <i/>
        <sz val="10"/>
        <color rgb="FF222222"/>
        <rFont val="Arial"/>
        <family val="2"/>
      </rPr>
      <t>27</t>
    </r>
    <r>
      <rPr>
        <sz val="10"/>
        <color rgb="FF222222"/>
        <rFont val="Arial"/>
        <family val="2"/>
      </rPr>
      <t>(20), 7000.</t>
    </r>
  </si>
  <si>
    <t>Lengyel, E., &amp; Panaitescu, M. (Universitatea Latina Panama)</t>
  </si>
  <si>
    <t>Chemical Compounds from Thymus Vulgaris and their Antimicrobial Activity.</t>
  </si>
  <si>
    <r>
      <t>Cristea, R., Sandru, C., &amp; Popescu, D. I. (2022). ANALYSIS OF PESTICIDE AND HEAVY METAL RESIDUES IN HONEY BY GC/ECD AND GF-AAS: COMPARISON OF DIFFERENT PRODUCTION AREAS FROM ROMANIA. </t>
    </r>
    <r>
      <rPr>
        <i/>
        <sz val="10"/>
        <color rgb="FF222222"/>
        <rFont val="Arial"/>
        <family val="2"/>
      </rPr>
      <t>International Multidisciplinary Scientific GeoConference: SGEM</t>
    </r>
    <r>
      <rPr>
        <sz val="10"/>
        <color rgb="FF222222"/>
        <rFont val="Arial"/>
        <family val="2"/>
      </rPr>
      <t>, </t>
    </r>
    <r>
      <rPr>
        <i/>
        <sz val="10"/>
        <color rgb="FF222222"/>
        <rFont val="Arial"/>
        <family val="2"/>
      </rPr>
      <t>22</t>
    </r>
    <r>
      <rPr>
        <sz val="10"/>
        <color rgb="FF222222"/>
        <rFont val="Arial"/>
        <family val="2"/>
      </rPr>
      <t>(5.1), 19-26.</t>
    </r>
  </si>
  <si>
    <t>Stegarus, D.I. and Lengyel, E.</t>
  </si>
  <si>
    <t>The antimicrobial effect of essential oils upon certain nosocomial bacteria”,</t>
  </si>
  <si>
    <r>
      <t>Ali, H. U., Iqbal, D. N., Iqbal, M., Ezzine, S., Arshad, A., Zeeshan, R., ... &amp; Khan, A. F. (2022). HPMC crosslinked chitosan/hydroxyapatite scaffolds containing Lemongrass oil for potential bone tissue engineering applications. </t>
    </r>
    <r>
      <rPr>
        <i/>
        <sz val="10"/>
        <color rgb="FF222222"/>
        <rFont val="Arial"/>
        <family val="2"/>
      </rPr>
      <t>Arabian Journal of Chemistry</t>
    </r>
    <r>
      <rPr>
        <sz val="10"/>
        <color rgb="FF222222"/>
        <rFont val="Arial"/>
        <family val="2"/>
      </rPr>
      <t>, </t>
    </r>
    <r>
      <rPr>
        <i/>
        <sz val="10"/>
        <color rgb="FF222222"/>
        <rFont val="Arial"/>
        <family val="2"/>
      </rPr>
      <t>15</t>
    </r>
    <r>
      <rPr>
        <sz val="10"/>
        <color rgb="FF222222"/>
        <rFont val="Arial"/>
        <family val="2"/>
      </rPr>
      <t>(7), 103850.</t>
    </r>
  </si>
  <si>
    <t>https://www.sciencedirect.com/science/article/pii/S1878535222001666</t>
  </si>
  <si>
    <t>The influence of infrared and uv radiation in the growth process of microorganisms</t>
  </si>
  <si>
    <r>
      <t xml:space="preserve">Doina Roncea, Anca Șerban, </t>
    </r>
    <r>
      <rPr>
        <b/>
        <sz val="10"/>
        <color theme="1"/>
        <rFont val="Arial Narrow"/>
        <family val="2"/>
      </rPr>
      <t>Ecaterina Lengyel</t>
    </r>
  </si>
  <si>
    <t>The Tribune/Anthopology and comunication</t>
  </si>
  <si>
    <t>2668-2583</t>
  </si>
  <si>
    <t>61-68</t>
  </si>
  <si>
    <t>Primary aromatic character of wine. Acta Univ. Cibiniensis Ser. E Food Technol., XVI, 1.</t>
  </si>
  <si>
    <t>PANICHELLI L. SELECTION AND USE OF NON-SACCHAROMYCES YEASTS TO SPARKLING WINE PRODUCTION Tesi di Laurea Magistrale</t>
  </si>
  <si>
    <t>https://tesi.univpm.it/bitstream/20.500.12075/10576/1/Selezione%20e%20impiego%20di%20lieviti%20non-Saccharomyces%20per%20la%20produzione%20di%20vini%20spumanti.pdf</t>
  </si>
  <si>
    <t>GOOGLE SHOLAR</t>
  </si>
  <si>
    <t>Primary aromatic character of wine</t>
  </si>
  <si>
    <t>Vasile Răzvan FILIMON , Roxana Mihaela FILIMON , Ancuța NECHITA , Florin Dumitru BORA , Liliana ROTARU and Valeriu V. COTEA, THE PRODUCTION OF LOW-ALCOHOL WINES BY SEQUENTIAL SEMI-ANAEROBIC MUST FERMENTATION, Journal of Applied Life Sciences and Environment, Vol. 55, Issue 4 (192) / 2022: 407-418</t>
  </si>
  <si>
    <t>https://jurnalalse.com/wp-content/uploads/ALSE4-2022-03.pdf</t>
  </si>
  <si>
    <r>
      <t>Taufiqurrahman, I., Zulkifli, A., Hadju, V., Suhartono, E., Erlita, I., Hendrawan, M. I., &amp; Ramadhani, G. R. Potential of Bioactive Tea Herbal Compounds as Antioxidants among Stachys., Camellia., &amp; Bouea Macrophylla Griffith (Comparative-Literature Review).</t>
    </r>
    <r>
      <rPr>
        <sz val="11"/>
        <color theme="1"/>
        <rFont val="Calibri"/>
        <family val="2"/>
        <scheme val="minor"/>
      </rPr>
      <t xml:space="preserve"> Proceedings of International Conference on Medical, Medicine and Health Sciences (ICMMH), Istanbul, Turkey, 06th November, 2022</t>
    </r>
  </si>
  <si>
    <t>https://repo-dosen.ulm.ac.id/bitstream/handle/123456789/28477/Jurnal%201.pdf?sequence=1&amp;isAllowed=y</t>
  </si>
  <si>
    <t>PROCEEDING</t>
  </si>
  <si>
    <r>
      <t>Bran, P. E., Nicuţă, D., Grosu, L., Patriciu, O. I., &amp; Alexa, I. C. (2022). Investigation regarding the potential application of grape pomace extracts on plant growth and development. </t>
    </r>
    <r>
      <rPr>
        <i/>
        <sz val="10"/>
        <color rgb="FF222222"/>
        <rFont val="Arial"/>
        <family val="2"/>
      </rPr>
      <t>Ovidius University Annals of Chemistry</t>
    </r>
    <r>
      <rPr>
        <sz val="10"/>
        <color rgb="FF222222"/>
        <rFont val="Arial"/>
        <family val="2"/>
      </rPr>
      <t>, </t>
    </r>
    <r>
      <rPr>
        <i/>
        <sz val="10"/>
        <color rgb="FF222222"/>
        <rFont val="Arial"/>
        <family val="2"/>
      </rPr>
      <t>33</t>
    </r>
    <r>
      <rPr>
        <sz val="10"/>
        <color rgb="FF222222"/>
        <rFont val="Arial"/>
        <family val="2"/>
      </rPr>
      <t>(2), 135-142.</t>
    </r>
  </si>
  <si>
    <t>https://sciendo.com/pdf/10.2478/auoc-2022-0020</t>
  </si>
  <si>
    <r>
      <t>Canli, K., Bozyel, M. E., Benek, A., Turu, D., Yakan, M. A., &amp; Altuner, E. M. (2022). In vitro Antimicrobial Activity and Biochemical Composition of Hibiscus syriacus from Turkey. </t>
    </r>
    <r>
      <rPr>
        <i/>
        <sz val="10"/>
        <color rgb="FF222222"/>
        <rFont val="Arial"/>
        <family val="2"/>
      </rPr>
      <t>Fresenius Environmental Bulletin</t>
    </r>
    <r>
      <rPr>
        <sz val="10"/>
        <color rgb="FF222222"/>
        <rFont val="Arial"/>
        <family val="2"/>
      </rPr>
      <t>, </t>
    </r>
    <r>
      <rPr>
        <i/>
        <sz val="10"/>
        <color rgb="FF222222"/>
        <rFont val="Arial"/>
        <family val="2"/>
      </rPr>
      <t>31</t>
    </r>
    <r>
      <rPr>
        <sz val="10"/>
        <color rgb="FF222222"/>
        <rFont val="Arial"/>
        <family val="2"/>
      </rPr>
      <t>(5), 4951-4957.</t>
    </r>
  </si>
  <si>
    <t>http://www.altuner.me/A62ii.pdf</t>
  </si>
  <si>
    <t>Lengyel, E., &amp; Sikolya, L. COLLEGIUM OF NYIREGYHAZA HUNGARY</t>
  </si>
  <si>
    <t>Authenticity Tests of White Wines From the Apold Depression.</t>
  </si>
  <si>
    <r>
      <t>Kotsanopoulos, K. V. (2022). Authenticity of Rice. In </t>
    </r>
    <r>
      <rPr>
        <i/>
        <sz val="10"/>
        <color rgb="FF222222"/>
        <rFont val="Arial"/>
        <family val="2"/>
      </rPr>
      <t>Authenticity of Foods of Plant Origin</t>
    </r>
    <r>
      <rPr>
        <sz val="10"/>
        <color rgb="FF222222"/>
        <rFont val="Arial"/>
        <family val="2"/>
      </rPr>
      <t> (pp. 161-186). CRC Press.</t>
    </r>
  </si>
  <si>
    <t>https://www.taylorfrancis.com/chapters/edit/10.1201/9780429052941-8/authenticity-rice-konstantinos-kotsanopoulos</t>
  </si>
  <si>
    <t>BOOK</t>
  </si>
  <si>
    <r>
      <t>Scutarașu, E. C., Luchian, C. E., Colibaba, L. C., &amp; Cotea, V. (2022). Enzymes and Biochemical Catalysis in Enology: Classification, Properties, and Use in Wine Production. In </t>
    </r>
    <r>
      <rPr>
        <i/>
        <sz val="10"/>
        <color rgb="FF222222"/>
        <rFont val="Arial"/>
        <family val="2"/>
      </rPr>
      <t>Recent Advances in Grapes and Wine Production-New Perspectives for Quality Improvement</t>
    </r>
    <r>
      <rPr>
        <sz val="10"/>
        <color rgb="FF222222"/>
        <rFont val="Arial"/>
        <family val="2"/>
      </rPr>
      <t>. IntechOpen.</t>
    </r>
  </si>
  <si>
    <t>https://www.intechopen.com/chapters/82315</t>
  </si>
  <si>
    <t>10X28</t>
  </si>
  <si>
    <t>10X2X28</t>
  </si>
  <si>
    <t>EXAMEN ACSA an I</t>
  </si>
  <si>
    <t>TITULAR</t>
  </si>
  <si>
    <t>EXAMEN IMAPA an II</t>
  </si>
  <si>
    <t xml:space="preserve">EXAMEN CEPA an IV </t>
  </si>
  <si>
    <t>TITULAR+asistent</t>
  </si>
  <si>
    <t>23+23</t>
  </si>
  <si>
    <t xml:space="preserve">LICENȚA IMAPA </t>
  </si>
  <si>
    <t>SECRETAR</t>
  </si>
  <si>
    <t xml:space="preserve"> EXAMEN EPM+BIO AN III</t>
  </si>
  <si>
    <t>12+43+6</t>
  </si>
  <si>
    <t>EXAMEN IPA+CEPA AN II/SEM.I+II</t>
  </si>
  <si>
    <t>23+28+23+28</t>
  </si>
  <si>
    <t>EXAMEN IM an III</t>
  </si>
  <si>
    <r>
      <rPr>
        <sz val="10"/>
        <color rgb="FF000000"/>
        <rFont val="Times New Roman"/>
        <family val="1"/>
      </rPr>
      <t xml:space="preserve">ȘERBAN ANCA LAVINIA, </t>
    </r>
    <r>
      <rPr>
        <sz val="10"/>
        <color theme="1"/>
        <rFont val="Times New Roman"/>
        <family val="1"/>
      </rPr>
      <t>INFLUENȚA FACTORILOR DE MEDIU ASUPRA DEZVOLTĂRII MICROORGANISMELOR/LICENȚĂ BIO</t>
    </r>
  </si>
  <si>
    <t>GHERASIM MIHAELA, DEGRADAREA MICROBIOLOGICĂ A COMPUȘILOR ORGANICI MACROMOLECULARI/LICENȚĂ BIO</t>
  </si>
  <si>
    <t>lengyel Ecaterina</t>
  </si>
  <si>
    <t>COMISIA DE ARHIVARE A LUCRĂRILOR DE DIPLOMĂ ȘI DISERTAȚIE</t>
  </si>
  <si>
    <t>CONSULTAȚII MICROBIOLOGIE</t>
  </si>
  <si>
    <t>CERC ȘTIINȚIFIC MICROBIOLOGIE (12 studenți) oct. 2021-mai 2022</t>
  </si>
  <si>
    <r>
      <t xml:space="preserve">Stanciu Mirela, Popescu, Agatha, Sava Camelia, </t>
    </r>
    <r>
      <rPr>
        <b/>
        <sz val="10"/>
        <color rgb="FF000000"/>
        <rFont val="Arial"/>
        <family val="2"/>
      </rPr>
      <t>Moise George</t>
    </r>
    <r>
      <rPr>
        <sz val="10"/>
        <color rgb="FF000000"/>
        <rFont val="Arial"/>
        <family val="2"/>
      </rPr>
      <t>, Nistoreanu Bogdan Gabriel, Rodzik Jaroslaw, Bratu Iulian Alexandru</t>
    </r>
  </si>
  <si>
    <t>Q2 zona galbena</t>
  </si>
  <si>
    <t>WASTE MANAGEMENT- STUDY CASES</t>
  </si>
  <si>
    <t>Moise George</t>
  </si>
  <si>
    <t>https://www.webofscience.com/wos/alldb/full-record/WOS:000906080800047</t>
  </si>
  <si>
    <t>https://managementjournal.usamv.ro/pdf/vol.22_4/Art48.pdf</t>
  </si>
  <si>
    <t>WOS:000906080800047</t>
  </si>
  <si>
    <t>433-442</t>
  </si>
  <si>
    <t>DataSheet1_Youths perception toward ecotourism as a possible model for sustainable use of local tourism resources.pdf</t>
  </si>
  <si>
    <r>
      <t>Stanciu, Mirela; Popescu, Agatha; Sava, Camelia; </t>
    </r>
    <r>
      <rPr>
        <b/>
        <sz val="10"/>
        <color rgb="FF000000"/>
        <rFont val="Arial"/>
        <family val="2"/>
      </rPr>
      <t>Moise, George</t>
    </r>
    <r>
      <rPr>
        <sz val="10"/>
        <color rgb="FF000000"/>
        <rFont val="Arial"/>
        <family val="2"/>
      </rPr>
      <t>; Nistoreanu, Bogdan Gabriel; Rodzik, Jaroslaw; Bratu, Iulian Alexandru</t>
    </r>
  </si>
  <si>
    <t>Journal of Animal &amp; Plant Sciences,</t>
  </si>
  <si>
    <t>9-8694 https://doi.org/10.36899/JAPS.2023.1.0592</t>
  </si>
  <si>
    <t>10.3389/fenvs.2022.940957.s001</t>
  </si>
  <si>
    <t>40-51</t>
  </si>
  <si>
    <r>
      <t xml:space="preserve">Stancă Moise C., Chimișliu C., Arinton M., Brereton T., </t>
    </r>
    <r>
      <rPr>
        <b/>
        <sz val="10"/>
        <rFont val="Arial"/>
        <family val="2"/>
      </rPr>
      <t>Moise G</t>
    </r>
  </si>
  <si>
    <r>
      <t>Contribuții la dezvoltarea zonei rurale prin cercetari privind dezvoltarea unei instalații compacte de prelucrare a deșeurilor din plastic și/hârtie, sub formă de corpuri monolitice, de mare rezistență prin depunere de material în straturi suprapuse</t>
    </r>
    <r>
      <rPr>
        <b/>
        <sz val="10"/>
        <color theme="1"/>
        <rFont val="Times New Roman"/>
        <family val="1"/>
      </rPr>
      <t xml:space="preserve">, </t>
    </r>
    <r>
      <rPr>
        <sz val="10"/>
        <color theme="1"/>
        <rFont val="Times New Roman"/>
        <family val="1"/>
      </rPr>
      <t xml:space="preserve">încheiat în 18.07.2022, valuare finanțării 51.000 lei </t>
    </r>
  </si>
  <si>
    <t>Proiect terti</t>
  </si>
  <si>
    <t>10.000 Euro</t>
  </si>
  <si>
    <t>Spatial-Temporal Evolution and Influencing Mechanism of Tourism Ecological Efficiency in China</t>
  </si>
  <si>
    <t>https://access.clarivate.com/login?app=wos&amp;alternative=true&amp;shibShireURL=https:%2F%2Fwww.webofknowledge.com%2F%3Fauth%3DShibboleth&amp;shibReturnURL=https:%2F%2Fwww.webofknowledge.com%2F%3Fmode%3DNextgen%26action%3Dtransfer%26path%3D%252Fwos%252Fwoscc%252Ffull-record%252FWOS%253A000903142000001%26DestApp%3DUA&amp;referrer=mode%3DNextgen%26path%3D%252Fwos%252Fwoscc%252Ffull-record%252FWOS%253A000903142000001%26DestApp%3DUA%26action%3Dtransfer&amp;roaming=true</t>
  </si>
  <si>
    <t>SUSTAINABILITY</t>
  </si>
  <si>
    <t>STUDY ON MONITORING THE PHYSICO-CHEMICAL PARAMETERS OF WASTEWATER FROM THE AGNITA WASTEWATER TREATMENT PLANT</t>
  </si>
  <si>
    <t xml:space="preserve"> Gaspar E, Moise George</t>
  </si>
  <si>
    <t>Muzeul Olteniei Craiova. Oltenia. Studii şi comunicări. Ştiinţele Naturii</t>
  </si>
  <si>
    <t>ISSN 1454-6914</t>
  </si>
  <si>
    <t>http://olteniastudiisicomunicaristiintelenaturii.ro/cont/38_1/IV.%20ECOLOGY%20-%20THE%20ENVIRONMENT%20PROTECTION/20.Gaspar%20and%20Moise.pdf</t>
  </si>
  <si>
    <t>WASTEWATER MANAGEMENT IN THE DUMBRĂVENI WASTEWATER TREATMENT PLANT, SIBIU COUNTY, IN THE CONDITIONS OF 2021</t>
  </si>
  <si>
    <t>Moise G., gaspar E</t>
  </si>
  <si>
    <t>http://olteniastudiisicomunicaristiintelenaturii.ro/cont/38_2/IV.%20ECOLOGY%20-%20THE%20ENVIRONMENT%20PROTECTION/19.Moise%20&amp;%20Gaspar.pdf</t>
  </si>
  <si>
    <r>
      <t xml:space="preserve">mai </t>
    </r>
    <r>
      <rPr>
        <sz val="10"/>
        <color rgb="FFFF0000"/>
        <rFont val="Arial Narrow"/>
        <family val="2"/>
      </rPr>
      <t>2021</t>
    </r>
    <r>
      <rPr>
        <sz val="10"/>
        <color theme="1"/>
        <rFont val="Arial Narrow"/>
        <family val="2"/>
      </rPr>
      <t>, Premiul I</t>
    </r>
  </si>
  <si>
    <t>Comisie Licenta IPA (corectura)</t>
  </si>
  <si>
    <t>HODOROG (CIOCĂNELEA) V. EUGENIA, Deșeurile menajere și introducerea lor în economia circulară Eco-Hornet – Sistem de piloriză unic în lume capabil să recicleze toate deșeurile organice de pe întreaga planetă cu poluare zero și cu beneficii economice de ordinul miliardelor de euro/an pentru economia României, anul II MPMA</t>
  </si>
  <si>
    <t>Comisia de Activitati Studentesti si relatii cu Comunitatea</t>
  </si>
  <si>
    <t>Consiliul Facultatii</t>
  </si>
  <si>
    <t>Senatul Universitatii</t>
  </si>
  <si>
    <t>C.F. Ognean, N. Darie, M. Ognean</t>
  </si>
  <si>
    <t>THE NEW LOW CALORIE SWEETENER; Acta Universitatis Cibiniensis Series E: FOOD TECHNOLOGY, 7 (1) (2003), pp. 3-10</t>
  </si>
  <si>
    <t>Mohamed A. Farag, Mona.M. Rezk, Mohamed Hamdi Elashal, Moustafa El-Araby, Shaden A.M. Khalifa, Hesham R. El-Seedi;An updated multifaceted overview of sweet proteins and dipeptides as sugar substitutes; the chemistry, health benefits, gut interactions, and safety; Food Research International, Volume 162, Part A,2022,111853,ISSN 0963-9969,https://doi.org/10.1016/j.foodres.2022.111853.</t>
  </si>
  <si>
    <t>https://1510a6nrx-y-https-www-sciencedirect-com.z.e-nformation.ro/science/article/pii/S0963996922009115?via%3Dihub</t>
  </si>
  <si>
    <t>Ognean CF, Darie N, Ognean M</t>
  </si>
  <si>
    <t>Fat replacers: review. J Agroaliment Processes Technol 12:433–442.  (2006)  https://doi.org/10.1080/87559129.2019.1701007</t>
  </si>
  <si>
    <t>Syan, V., Kaur, J., Sharma, K. et al. An overview on the types, applications and health implications of fat replacers. J Food Sci Technol (2022). https://doi.org/10.1007/s13197-022-05642-7</t>
  </si>
  <si>
    <t>https://1510g6nsb-y-https-link-springer-com.z.e-nformation.ro/article/10.1007/s13197-022-05642-7#citeas</t>
  </si>
  <si>
    <t>Fat replacers: review. J Agroaliment Processes Technol 12:433–442.  (2006)  https://doi.org/10.1080/87559129.2019.1701008</t>
  </si>
  <si>
    <t>Sherif Shaheen, Micheal Kamal, Chao Zhao &amp; Mohamed A. Farag (2022) Fat substitutes and low-calorie fats: A compile of their chemical, nutritional, metabolic and functional properties, Food Reviews International, DOI: 10.1080/87559129.2022.2073368</t>
  </si>
  <si>
    <t>https://1511m6nso-y-https-www-tandfonline-com.z.e-nformation.ro/doi/full/10.1080/87559129.2022.2073368</t>
  </si>
  <si>
    <t>Fat replacers: review. J Agroaliment Processes Technol 12:433–442.  (2006)  https://doi.org/10.1080/87559129.2019.1701009</t>
  </si>
  <si>
    <t>Gamze Yazar &amp; Cristina M. Rosell (2022) Fat replacers in baked products: their impact on rheological properties and final product quality, Critical Reviews in Food Science and Nutrition, DOI: 10.1080/10408398.2022.2048353</t>
  </si>
  <si>
    <t>https://1511m6nso-y-https-www-tandfonline-com.z.e-nformation.ro/doi/full/10.1080/10408398.2022.2048353</t>
  </si>
  <si>
    <t>Fat replacers: review. J Agroaliment Processes Technol 12:433–442.  (2006)  https://doi.org/10.1080/87559129.2019.1701010</t>
  </si>
  <si>
    <t>Schädle, Christopher N., Solange Sanahuja, and Stephanie Bader-Mittermaier. 2022. "Influence of Fat Replacers on the Rheological, Tribological, and Aroma Release Properties of Reduced-Fat Emulsions" Foods 11, no. 6: 820. https://doi.org/10.3390/foods11060820</t>
  </si>
  <si>
    <t>https://www.mdpi.com/2304-8158/11/6/820</t>
  </si>
  <si>
    <t>Fat replacers: review. J Agroaliment Processes Technol 12:433–442.  (2006)  https://doi.org/10.1080/87559129.2019.1701011</t>
  </si>
  <si>
    <t>Kalani, P., Jafarian, S., Azizi, M.H., Asadi, Gh.H., Nasiraie, R.L.; Evaluation of physicochemical characteristics of gluten-free cup cake containing inulin; Journal of Food Science and Technology (Iran)19(130), pp. 111-120; 2022</t>
  </si>
  <si>
    <t>https://151096nsz-y-https-www-scopus-com.z.e-nformation.ro/record/display.uri?eid=2-s2.0-85149050504&amp;origin=resultslist&amp;sort=plf-f&amp;cite=2-s2.0-85149050504&amp;refeid=2-s2.0-83455263465&amp;src=s&amp;imp=t&amp;sid=c7b916debbb86a4d5f4ba41eabbc94f6&amp;sot=cite&amp;sdt=a&amp;sl=0&amp;relpos=7&amp;citeCnt=0&amp;searchTerm=</t>
  </si>
  <si>
    <t>Quiles, A., Llorca, E., Moraga, G., Hernando, I.; Clean Label Foods with Reduced Fat Content (  Book Chapter); The Age of Clean Label Foodspp. 103-133; 2022</t>
  </si>
  <si>
    <t>https://151096nsz-y-https-www-scopus-com.z.e-nformation.ro/record/display.uri?eid=2-s2.0-85160157575&amp;origin=resultslist&amp;sort=plf-f&amp;cite=2-s2.0-85149050504&amp;refeid=2-s2.0-83455263465&amp;src=s&amp;imp=t&amp;sid=c7b916debbb86a4d5f4ba41eabbc94f6&amp;sot=cite&amp;sdt=a&amp;sl=0&amp;relpos=9&amp;citeCnt=0&amp;searchTerm=</t>
  </si>
  <si>
    <t>Sharma, S.K., Barthwal, R., Saini, D., Rawat, N.; Chemistry of Food Fats, Oils, and Other Lipids (  Book Chapter); Advances in Food Chemistry: Food Components, Processing and Preservationpp. 209-254; 2022</t>
  </si>
  <si>
    <t>https://151096nsz-y-https-www-scopus-com.z.e-nformation.ro/record/display.uri?eid=2-s2.0-85152836074&amp;origin=resultslist&amp;sort=plf-f&amp;cite=2-s2.0-85149050504&amp;refeid=2-s2.0-83455263465&amp;src=s&amp;imp=t&amp;sid=c7b916debbb86a4d5f4ba41eabbc94f6&amp;sot=cite&amp;sdt=a&amp;sl=0&amp;relpos=10&amp;citeCnt=1&amp;searchTerm=</t>
  </si>
  <si>
    <t>Ognean M., Ognean C. F., Bucur A.</t>
  </si>
  <si>
    <t>Rheological Effects of Some Xylanase on Doughs from High and Low Extraction Flours, (2011) Procedia Food Science, 1 , pp. 308-314.</t>
  </si>
  <si>
    <t>Kurmanbayeva, I., Nabiyeva, Z., Stoyanova, A., Zheldybayeva, A., Tlevlessova, D.; EXPERIMENTAL SUBSTANTIATION OF THE APPLICATION OF PLANT EXTRACTS AND ENZYMES TO OBTAIN SAFE RAW MATERIALS FOR WHOLE GRAIN BREAD TECHNOLOGY; Eastern-European Journal of Enterprise Technologies6(11-120), pp. 89-98; 2022</t>
  </si>
  <si>
    <t>https://151096nsz-y-https-www-scopus-com.z.e-nformation.ro/record/display.uri?eid=2-s2.0-85147778292&amp;origin=resultslist&amp;sort=plf-f&amp;cite=2-s2.0-85147778292&amp;refeid=2-s2.0-84905581951&amp;src=s&amp;imp=t&amp;sid=1dad5f8131a411a09eebfbc58854d4c3&amp;sot=cite&amp;sdt=a&amp;sl=0&amp;relpos=0&amp;citeCnt=0&amp;searchTerm=</t>
  </si>
  <si>
    <t>Mohammadi, M., Zoghi, A., Azizi, M.H.; Effect of Xylanase and Pentosanase Enzymes on Dough Rheological Properties and Quality of Baguette Bread; Journal of Food Quality20222910821; 2022</t>
  </si>
  <si>
    <t>https://151096nsz-y-https-www-scopus-com.z.e-nformation.ro/record/display.uri?origin=recordpage&amp;eid=2-s2.0-85132391712&amp;citeCnt=4&amp;noHighlight=false&amp;sort=plf-f&amp;src=s&amp;sid=e28f9bcc3cbe3aae9bcec82c3890ccea&amp;sot=a&amp;sdt=a&amp;sl=18&amp;s=REFAUTH%28OGNEAN+M*%29&amp;relpos=47</t>
  </si>
  <si>
    <t xml:space="preserve">Ognean, M. I., Ognean, C.F., Draghici, O. L., Danciu, I. </t>
  </si>
  <si>
    <t xml:space="preserve">Factors affecting the viscosities of wheat flours extracts (2008) Acta Universitatis Cibiniensis Series E: Food Technology, 12 (2), p. 17. </t>
  </si>
  <si>
    <t>Nashmi, R.J., Naser, J.M.; IMPROVING THE RHEOLOGICAL AND QUALITATIVE PROPERTIES OF BREAD WHEAT BY BARLEY-EXTRACTED PENTOSANES | [تحسين الخصائص الريولوجية والنوعية لخبز القمح بواسطة البنتوسانات المستخلصة من الشعير]; Iraqi Journal of Agricultural Sciences53(5), pp. 1212-1222; 2022</t>
  </si>
  <si>
    <t>https://151096nsz-y-https-www-scopus-com.z.e-nformation.ro/record/display.uri?eid=2-s2.0-85142296567&amp;origin=resultslist&amp;sort=plf-f&amp;cite=2-s2.0-85142296567&amp;refeid=2-s2.0-84892613423&amp;src=s&amp;imp=t&amp;sid=bb1cb87dc0185fc3ac0387d917c31ddd&amp;sot=cite&amp;sdt=a&amp;sl=0&amp;relpos=0&amp;citeCnt=0&amp;searchTerm=</t>
  </si>
  <si>
    <t>Ognean Claudia</t>
  </si>
  <si>
    <t>Biochimia produselor alimentare Partea II: Metabolisme; Hormoni</t>
  </si>
  <si>
    <t xml:space="preserve">Ognean M; Ognean CF; </t>
  </si>
  <si>
    <t>Ed. Performantica, Iași</t>
  </si>
  <si>
    <t>978-606-685-966-0</t>
  </si>
  <si>
    <t>decembrie</t>
  </si>
  <si>
    <t xml:space="preserve"> 2 p./pagină</t>
  </si>
  <si>
    <t>Vanshika Syan and Yashna Bawa; Protein based fat replacers: Types and health benefits; The Pharma Innovation Journal 2022; 11(7): 1080-1084</t>
  </si>
  <si>
    <t>https://www.thepharmajournal.com/archives/2022/vol11issue7/PartN/11-7-197-287.pdf</t>
  </si>
  <si>
    <t>Index Copernicus, Google Scholar</t>
  </si>
  <si>
    <t xml:space="preserve">AHMED MOHAMED ABDELDAIEM, EKRAM H. EL-BAGOURY, FAWZY MOHAMED ABBAS and MOHSEN ALI FAISAL; Research Article Improvement of Domiati Cheese Properties Using Cichorium and Bromelain Extracts; Egyptian J. Dairy Sci. </t>
  </si>
  <si>
    <t>https://ejds.journals.ekb.eg/article_253526_90db47d91f2bc4a65a02b6fdd1d75f49.pdf</t>
  </si>
  <si>
    <t>CROSREF</t>
  </si>
  <si>
    <t xml:space="preserve">Sadaf T, Dr. Gadhe KS, Anerao KK, Dr. Ilyas M and Snehal G; Development and process standardization of cookies incorporated with maltodextrin and its physicochemical evaluation; The Pharma Innovation Journal 2022; 11(12): 5431-5434
</t>
  </si>
  <si>
    <t>https://www.thepharmajournal.com/archives/2022/vol11issue12/PartBO/11-12-176-177.pdf</t>
  </si>
  <si>
    <t>Ognean C, Ognean M, Neli D.</t>
  </si>
  <si>
    <t xml:space="preserve"> The effect of some commercial fibers on dough rheology. Bulletin of University of Agricultural Sciences and Veterinary Medicine Cluj-Napoca – Agriculture. 2011;68(2):372- 377. https://doi.org/10.15835/buasvmcn-agr:6585</t>
  </si>
  <si>
    <t>Dr. Noopur Gautam, Uzma Siddiqui. A study on incorporation of water chestnut (Eleocharis dulcis) flour and barnyard millet (Echinochloa esculenta) flour in samosa sheets to prepare high-fiber ready to eat samosa. J Curr Res Food Sci 2022;3(1):63-67. DOI: 10.22271/foodsci.2022.v3.i1a.62</t>
  </si>
  <si>
    <t>https://www.foodresearchjournal.com/archives/2022.v3.i1.A.62</t>
  </si>
  <si>
    <t>1. Google Scholar
2. Crossref
3. Scilit
4. J Access</t>
  </si>
  <si>
    <t>Ognean CLAUDIA</t>
  </si>
  <si>
    <t>Acta Universitatis Cibiniensis. Series E: Food Technology, no (vol)/year 2022 
Manuscript title: CONVECTION DRYING INFLUENCE OF ON THERMO-PHYSICAL PROPERTIES, BIOACTIVE SUBSTANCES, COLOR AND TEXTURE PROFILE OF RED PEPPER (CAPSICUM SPP)</t>
  </si>
  <si>
    <t>22.03.2022</t>
  </si>
  <si>
    <t>Ognean Claudia Felicia</t>
  </si>
  <si>
    <t>Examen de semestru; Catering; IMAPA III</t>
  </si>
  <si>
    <t>Evaluare pe parcurs; Catering; IMAPA III</t>
  </si>
  <si>
    <t>Evaluare activitate practică ; Catering; IMAPA III</t>
  </si>
  <si>
    <t>Examen de semestru; Biochimie sem II; IPA II</t>
  </si>
  <si>
    <t>Examen pe parcurs Biochimie sem II; IPA II</t>
  </si>
  <si>
    <t>Evaluare activitate practică Biochimie sem II; IPA II</t>
  </si>
  <si>
    <t>Examen de semestru; Biochimie sem II; CEPA II</t>
  </si>
  <si>
    <t>Examen pe parcurs Biochimie sem II; CEPA II</t>
  </si>
  <si>
    <t>Evaluare activitate practică Biochimie sem II; CEPA II</t>
  </si>
  <si>
    <t>Examen de semestru; Biochimie sem II; IMAPA II</t>
  </si>
  <si>
    <t>Examen pe parcurs Biochimie sem II; IMAPA II</t>
  </si>
  <si>
    <t>Evaluare activitate practică Biochimie sem II; IMAPA II</t>
  </si>
  <si>
    <t>Evaluare semestrială Asig calit si sigur alim în ind panificației, ACSA II</t>
  </si>
  <si>
    <t>Evaluare semestrială Proiect si cond proc tehn în ind panificației, MPMA II</t>
  </si>
  <si>
    <t>Evaluare semestrială Alimente functionale, CEPA IV</t>
  </si>
  <si>
    <t>Examen de licentă IMAPA</t>
  </si>
  <si>
    <t>IMUȚIU IOAN ADRIAN/ LICENȚĂ / IMAPA / Studiu privind reorientarea in piață sub influența pandemiei COVID-19</t>
  </si>
  <si>
    <t>OGNEAN CLAUDIA FELICIA</t>
  </si>
  <si>
    <t>practică de specialitate Specializarea IMAPA, anul II</t>
  </si>
  <si>
    <t>OGNEAN Claudia</t>
  </si>
  <si>
    <t>Întâlnire cu mediul de afaceri anul I, specializările IPA, CEPA și IMAPA (https://saiapm.ulbsibiu.ro/index.php/2022/10/16/intalnire-cu-mediul-de-afaceri-anul-i-specializarile-ipa-cepa-si-imapa/)</t>
  </si>
  <si>
    <t>Mobilitate de predare, Universitatea Catolica, Porto, Portogalia, 28.03.2022 - 01.04.2022</t>
  </si>
  <si>
    <t xml:space="preserve">Mobilitate de predare, Royal University of Phnom Penh, Cambogia, 14-30 aprilie 2022 </t>
  </si>
  <si>
    <t>secretar comisia de disertație specializarea MPMA</t>
  </si>
  <si>
    <t>secretar</t>
  </si>
  <si>
    <t>vizită de promovare la Colegiul Pedagogic Sibiu, mai 2022</t>
  </si>
  <si>
    <t>vizită de promovare la Colegiul Economic Sibiu, mai 2022</t>
  </si>
  <si>
    <t>perticipare comisia de admitere 4 zile</t>
  </si>
  <si>
    <t>Supraveghere comisie de licență CEPA</t>
  </si>
  <si>
    <t>Ognean M.L., Ognean M.</t>
  </si>
  <si>
    <t>The best vegetable oil for preterm and term infant massage; (2017) Jurnalul Pediatrului, 20 , pp. 9-17.</t>
  </si>
  <si>
    <t>Structural characterization and oxidative stability of black cumin oil oleogels prepared with natural waxes; Orhan, N.O., Eroglu, Z.; Journal of Food Processing and Preservation46(12),e17211; 2022</t>
  </si>
  <si>
    <t>https://151096nsz-y-https-www-scopus-com.z.e-nformation.ro/record/display.uri?eid=2-s2.0-85139040115&amp;origin=resultslist&amp;sort=plf-f&amp;cite=2-s2.0-85139040115&amp;refeid=2-s2.0-85102137608&amp;src=s&amp;imp=t&amp;sid=21e93004baab34ff0707b6b175ee80c8&amp;sot=cite&amp;sdt=a&amp;sl=0&amp;relpos=0&amp;citeCnt=2&amp;searchTerm=</t>
  </si>
  <si>
    <t>Garbi, A., Armand, M., Beltran-Anzola, A.-A., (...), Tosello, B., Gire, C.; Effect of Massage with Oil Balanced in Essential Fatty Acids on Development and Lipid Parameters in Very Premature Neonates: A Randomized, Controlled Study; Children9(4),463; 2022</t>
  </si>
  <si>
    <t>https://151096nsz-y-https-www-scopus-com.z.e-nformation.ro/record/display.uri?eid=2-s2.0-85128112478&amp;origin=resultslist&amp;sort=plf-f&amp;cite=2-s2.0-85139040115&amp;refeid=2-s2.0-85102137608&amp;src=s&amp;imp=t&amp;sid=21e93004baab34ff0707b6b175ee80c8&amp;sot=cite&amp;sdt=a&amp;sl=0&amp;relpos=1&amp;citeCnt=1&amp;searchTerm=</t>
  </si>
  <si>
    <t>Vizitiu D., Ognean M., Danciu I.</t>
  </si>
  <si>
    <t>Rheological evaluation of some laboratory mills; (2012) Bull. UASVM Agric, 69 , pp. 2.</t>
  </si>
  <si>
    <t>Ayed, S., Bouhaouel, I., Othmani, A.; Screening of Durum Wheat Cultivars for Selenium Response under Contrasting Environments, Based on Grain Yield and Quality Attributes; Plants11(11),1437; 2022</t>
  </si>
  <si>
    <t>https://151096nsz-y-https-www-scopus-com.z.e-nformation.ro/record/display.uri?eid=2-s2.0-85130739356&amp;origin=resultslist&amp;sort=plf-f&amp;cite=2-s2.0-85130739356&amp;refeid=2-s2.0-84966341891&amp;src=s&amp;imp=t&amp;sid=5af3d04c1a088c972cbbb8ae6dafa3c9&amp;sot=cite&amp;sdt=a&amp;sl=0&amp;relpos=1&amp;citeCnt=1&amp;searchTerm=</t>
  </si>
  <si>
    <t>Ognean Mihai</t>
  </si>
  <si>
    <t>Özgür ALPARSLAN; Baby Massage and Massage Oils: Are they safe?; 2022, Volume: 10 Issue: 1, 32 - 37, 15.03.2022</t>
  </si>
  <si>
    <t>https://dergipark.org.tr/en/pub/pprjournal/issue/68791/1030271</t>
  </si>
  <si>
    <t>Google Scholar	
Index Copernicus
OpenAIRE/Explore
China Knowledge Resource Integrated (CNKI) databases	
SciLit
CrossRef	
SOBİAD</t>
  </si>
  <si>
    <t>Food Science and Technology; ISSN: 2331-513X (Print); ISSN: 2331-5156 (Online); Website: https://www.hrpub.org/journals/jour_info.php?id=11</t>
  </si>
  <si>
    <t>Scopus
NSD - Norwegian Centre for Research Data
Chemical Abstracts Service
EBSCO A-to-Z
Index Copernicus
J-Gate
JournalTOCs
WorldCat
Academickeys
Google Scholar
Geneva Foundation for Medical Education and Research
Electronic Journals Library;      Researchbib
Berlin Social Science Center
Information Matrix for the Analysis of Journals
Database for Statistics on Higher Education
Polish Scholarly Bibliography</t>
  </si>
  <si>
    <t>https://www.hrpub.org/journals/jour_reviewers.php?id=11</t>
  </si>
  <si>
    <t>de trecut data raportului</t>
  </si>
  <si>
    <t>Acta Universitatis Cibiniensis. Series E: Food Technology, no (vol)/year 2022 
Manuscript title: QUALITY AND TECHNOLOGICAL PROPERTIES OF FLOUR WITH THE ADDITION OF AESCULUS HIPPOCASTANUM AND CASTANEA SATIVA</t>
  </si>
  <si>
    <t>Acta Universitatis Cibiniensis. Series E: Food Technology, no (vol)/year 2022 ; “THERMAL, PASTING, AND HYDRATION PROPERTIES OF FLOUR FROM NOVEL CASSAVA CULTIVARS FOR POTENTIAL APPLICATIONS IN THE BAKING INDUSTRY”</t>
  </si>
  <si>
    <t xml:space="preserve">Acta Universitatis Cibiniensis. Series E: Food Technology, no (vol)/year 2022 ; INFLUENCE OF WHEAT-MESQUITE (Prosopis L.) COMPOSITE FLOUR ON DOUGH RHEOLOGY AND QUALITY OF BREAD </t>
  </si>
  <si>
    <t>LICENȚĂ</t>
  </si>
  <si>
    <t>Controlul și expertiza produselor alimentare</t>
  </si>
  <si>
    <t>Ognenan Mihai</t>
  </si>
  <si>
    <t>Examen de semestru Tehnici culinare și produse de patiserie; IMAPA III</t>
  </si>
  <si>
    <t>Evaluare activitate practică Tehnici culinare și produse de patiserie; IMAPA III</t>
  </si>
  <si>
    <t>Examen de semestru Controlul calității produselor de origine vegetală, CEPA III</t>
  </si>
  <si>
    <t>Examen pe parcurs Controlul calității produselor de origine vegetală, CEPA III</t>
  </si>
  <si>
    <t>Evaluare activitate practică Controlul calității produselor de origine vegetală, CEPA III</t>
  </si>
  <si>
    <t>Examen de semestru Tehnologii în industria produselor făinoase, IPA IV</t>
  </si>
  <si>
    <t>Evaluare pe parcurs Tehnologii în industria produselor făinoase, IPA IV</t>
  </si>
  <si>
    <t>Evaluare activitate practică Tehnologii în industria produselor făinoase, IPA IV</t>
  </si>
  <si>
    <t>Examen de semestru Tehnologia panificației, IPA IV</t>
  </si>
  <si>
    <t>Evaluare pe parcursTehnologia panificației, IPA IV</t>
  </si>
  <si>
    <t>Evaluare activitate practicăTehnologia panificației, IPA IV</t>
  </si>
  <si>
    <t>Evaluare semestrială Sisteme de gestiune a datelor IMAPA IV</t>
  </si>
  <si>
    <t>Evaluare semestrială Sisteme de gestiune a datelor IPA IV</t>
  </si>
  <si>
    <t>Evaluare semestrială Grafică asistată de calcuator (IPA I)</t>
  </si>
  <si>
    <t>Evaluare semestrială Grafică asistată de calcuator (CEPA I)</t>
  </si>
  <si>
    <t>Evaluare semestrială Grafică asistată de calcuator (IMAPA I)</t>
  </si>
  <si>
    <t>Evaluare semestrială Reologia alimentelor (CEPA IV)</t>
  </si>
  <si>
    <t>Examen de licentă CEPA</t>
  </si>
  <si>
    <t xml:space="preserve">Iuliana-Georgiana Nedelcu / LICENȚĂ / IPA / Șă se proiecteze o secție de fabricare a pâinii integrale </t>
  </si>
  <si>
    <t xml:space="preserve">DANCIU ANA-MARIA-CRISTINA / LICENȚĂ / IPA / Să se proiecteze o secție de fabricare a produselor de franzelărie cu adaos de sfeclă roșie,  </t>
  </si>
  <si>
    <t>MONDOC ALEXANDRA / LICENȚĂ / IPA /  să se proiecteze o secție de fabricare a biscuiților zaharosi cu fructe și nuci</t>
  </si>
  <si>
    <t>IONESCU IRINA-NICOLETA  / LICENȚĂ / IPA / Proiectarea sistemului de calitate pentru secție de fabricare a pâinii cu cartofi</t>
  </si>
  <si>
    <t>Neamțu Andra / MASTER /Studii referitoare la factorii care influențează calitatea produselor de tip BRIOȘĂ</t>
  </si>
  <si>
    <t>Bândea Cristina Maria / MASTER / Cercetări referitoare la îmbunătățirea calității pâinii integrale</t>
  </si>
  <si>
    <t>Costea Debora Emanuela / MASTER / Studiu comparativ al produslor de tip pâine albă cu mălai</t>
  </si>
  <si>
    <t>Lukacs Anamaria / MASTER / Cercetări referitoare la efectul adaosului de cartofi la produsele de panificatie</t>
  </si>
  <si>
    <t>MAZILU MARIA RALUCA / MASTER / Cercetări referitoare la obținerea produselor de panificație fără gluten</t>
  </si>
  <si>
    <t>SOFRONIE Cristina / MASTER / Studii refritoare la tehnologia de obținere a pâinii fără gluten</t>
  </si>
  <si>
    <t>PÂS FLAVIA / MASTER / Cercetări referitoare la îmbunătățirea însușirilor biscuiților fără gluten</t>
  </si>
  <si>
    <t>OGNEAN MIHAI</t>
  </si>
  <si>
    <t xml:space="preserve">Mobilitate de predare, UNIVERSITY OF SFAX, Tunisia, 15-21 iunie 2022                                                     </t>
  </si>
  <si>
    <t>participare targ educațional Târgul educațional TeD ULBS, 13-14 aprilie</t>
  </si>
  <si>
    <t>secertar comisia de admitere</t>
  </si>
  <si>
    <t>Popa Florentina-Miruna (Universitatea Lucian Blaga din Sibiu), Ioan Tăușan  (Universitatea Lucian Blaga din Sibiu), Olga Drăghici  (Universitatea Lucian Blaga din Sibiu), Amalia Soare (Institutul Național de Cercetare-Dezvoltare pentru Tehnologii Criogenice și Izotopice), Simona Oancea  (Universitatea Lucian Blaga din Sibiu)</t>
  </si>
  <si>
    <t>FSAA2, FSTI2</t>
  </si>
  <si>
    <t>https://www.webofscience.com/wos/woscc/full-record/WOS:000824080300001</t>
  </si>
  <si>
    <t>https://www.mdpi.com/1420-3049/27/13/4063</t>
  </si>
  <si>
    <t>https://doi.org/10.3390/molecules27134063</t>
  </si>
  <si>
    <t>1-19</t>
  </si>
  <si>
    <t>Popa Florentina-Miruna (Universitatea Lucian Blaga din Sibiu), Cocirlea Maria Denisa (Drd. Universitatea Lucian Blaga din Sibiu), Miclăuș Simona (Academia Forțelor Terestre), Simona Oancea (Universitatea Lucian Blaga din Sibiu)</t>
  </si>
  <si>
    <t>Studii şi Cercetări Ştiinţifice
Chimie şi Inginerie Chimică, Biotehnologii, Industrie Alimentară</t>
  </si>
  <si>
    <t>https://www.webofscience.com/wos/woscc/full-record/WOS:000869997700006</t>
  </si>
  <si>
    <t>Q3</t>
  </si>
  <si>
    <t>Popa Florentina</t>
  </si>
  <si>
    <t>Simona Oancea (Universitatea Lucian Blaga din Sibiu), Popa Florentina-Miruna (Universitatea Lucian Blaga din Sibiu), Răcuciu Mihaela (Universitatea Lucian Blaga din Sibiu)</t>
  </si>
  <si>
    <t>EFFECTS OF NON-THERMAL POSTHARVEST IRRADIATION OF DRIED MUSHROOMS ON THEIR ANTIOXIDANT CONTENT AND ACTIVITY</t>
  </si>
  <si>
    <t>SOME EFFECTS OF PROTON IRRADIATION IN YOUNG SEEDLINGS OF WHEAT, Oprica, L (Oprica, L.) [1] ; Shvidkiy, S (Shvidkiy, S.) [2] ; Molokanov, A (Molokanov, A.) [2] ; Vochita, G (Vochita, G.) [3] ; Creanga, D (Creanga, D.) [4], Romanian Journal of Physics</t>
  </si>
  <si>
    <t>https://www.webofscience.com/wos/woscc/full-record/WOS:000901442300001</t>
  </si>
  <si>
    <t>Popa Florentina-Miruna</t>
  </si>
  <si>
    <t>FORTHEM Food Science</t>
  </si>
  <si>
    <t>Dijon-online</t>
  </si>
  <si>
    <t>https://www.forthem-alliance.eu/media/events</t>
  </si>
  <si>
    <r>
      <t xml:space="preserve">organizator </t>
    </r>
    <r>
      <rPr>
        <sz val="10"/>
        <rFont val="Arial Narrow"/>
        <family val="2"/>
      </rPr>
      <t>participant</t>
    </r>
  </si>
  <si>
    <t>Secretariat licență CEPA IV</t>
  </si>
  <si>
    <t>Șandru Daniela Maria (Lucian Blaga” University of Sibiu, Faculty of Agricultural Sciences,
Food Industry and Environmental Protection, Str. I. Raţiu 7-9, 550012 Sibiu,
Romania)</t>
  </si>
  <si>
    <t>Identification and quantification of valuable phenolic compounds from red wines from western part of Romania</t>
  </si>
  <si>
    <t xml:space="preserve">Diana Ionela (Stegarus) Popescu,Ecaterina Lengyel,Florian George Apostolescu,Liliana Cristina Soare,Oana Romina Botoran, Nicoleta Anca Șuțan,Volatile Compounds and Antioxidant and Antifungal Activity of Bud and Needle Extracts from Three Populations of Pinus mugo Turra Growing in Romania, Horticulturae 2022, 8(10), 952 </t>
  </si>
  <si>
    <t>https://www.mdpi.com/2311-7524/8/10/952</t>
  </si>
  <si>
    <t>Sandru Daniela</t>
  </si>
  <si>
    <t>Șandru Daniela Maria</t>
  </si>
  <si>
    <t>Evaluare de laborator</t>
  </si>
  <si>
    <t>Asistenta examene</t>
  </si>
  <si>
    <t>Coordonare cerc științific studențesc pe facebook</t>
  </si>
  <si>
    <t>Participare la admitere, 6.07.2022-13.07.2022, 19.07.2022-22.07.2022</t>
  </si>
  <si>
    <t xml:space="preserve">Comisia de arhivare </t>
  </si>
  <si>
    <t>WOS:000906080800078</t>
  </si>
  <si>
    <t xml:space="preserve">QUALITY IMPROVEMENT FOR THE PRODUCT GINGERBREAD, A
STUDY REGARDING THE INFLUENCE OF RYE FLOUR ON THE
PRODUCT’S TEXTURAL CHARACTERISTICS
</t>
  </si>
  <si>
    <t>Tulbure Anca (ULBS)</t>
  </si>
  <si>
    <t>Scientific Papers Series Management, Economic Engineering in Agriculture and Rural Development</t>
  </si>
  <si>
    <t>https://www.webofscience.com/wos/woscc/full-record/WOS:000906080800079</t>
  </si>
  <si>
    <t>WOS:000906080800079</t>
  </si>
  <si>
    <t>767-772</t>
  </si>
  <si>
    <t>Tulbure Anca</t>
  </si>
  <si>
    <t>IMPROVING THE QUALITY OF THE PRODUCT "GINGERBREAD", A STUDY ON THE INFLUENCE OF RYE FLOUR ON THE PRODUCT'S PHYSICOCHEMICAL PROPERTIES</t>
  </si>
  <si>
    <t>Quality improvement for the 
product “gingerbread”, identification of the optimum 
number of texture measurements and compression 
intensity in laboratory analysis.</t>
  </si>
  <si>
    <t>Mirela Stanciu (ULBS), Agatha Popescu (USAMV București), Iuliana Antonie (ULBS),  Cristina Danciu (ULBS), Anca Tulbure (ULBS)</t>
  </si>
  <si>
    <t>examinare licenta IPA 4-27 studenti</t>
  </si>
  <si>
    <t>examinare IPA 3 sem 1 si 2- 48 studenti</t>
  </si>
  <si>
    <t>al doilea cadru didactic examinator</t>
  </si>
  <si>
    <t>examinare IMAPA an 2-15 studenti</t>
  </si>
  <si>
    <t>examinare ACSA an 2- 18 studenti</t>
  </si>
  <si>
    <t>Membru in Comisia de Calitate</t>
  </si>
  <si>
    <t>Intalnire cu reprezentanti Moara Cibin iunie 2022 cu studentii de an 4 specializari IPA,CEPA,IMAPA</t>
  </si>
  <si>
    <t>Participare la admitere 3 zile</t>
  </si>
  <si>
    <t>Participare workshop Consiliu Judetean  Sibiu Ziua Agronomului</t>
  </si>
  <si>
    <t>Curs formare profesionalaULBS- SC Know Concept SRL-DEZVOLTARE TRAINERI ULBS -26-28 august 2022 (3 zile)</t>
  </si>
  <si>
    <t>Adrian Florea, Anca Sipos and Melisa-Cristina Stoisor</t>
  </si>
  <si>
    <t xml:space="preserve"> Fermentation</t>
  </si>
  <si>
    <t>2311-5637</t>
  </si>
  <si>
    <t>https://www.mdpi.com/2311-5637/8/4/137</t>
  </si>
  <si>
    <t xml:space="preserve">https://doi.org/10.3390/fermentation8040137  </t>
  </si>
  <si>
    <t>WOS:000786137100001</t>
  </si>
  <si>
    <t>1-22</t>
  </si>
  <si>
    <t>Applying AI Tools for Modeling, Predicting and Managing the White Wine Fermentation Process</t>
  </si>
  <si>
    <t>Sipos Anca</t>
  </si>
  <si>
    <t>Anca Sipos</t>
  </si>
  <si>
    <t>Current state and perspective in the models applicable to oenology</t>
  </si>
  <si>
    <t>Leonardo Petruzzi, Daniela Campaniello, Maria Rosaria Corbo , Barbara Speranza , Clelia Altieri,
Milena Sinigaglia and Antonio Bevilacqua, Wine Microbiology and Predictive Microbiology: A Short
Overview on Application, and Perspectives, Microorganisms</t>
  </si>
  <si>
    <t>https://www.mdpi.com/2076-2607/10/2/421</t>
  </si>
  <si>
    <t>Philippe, Evan. Goût du vin : modélisation de la production des composés organoleptiques.  Ecole
polytechnique de Louvain, Université catholique de Louvain, 2022. Prom. : Dochain, Denis ; David, Robert.
http://hdl.handle.net/2078.1/thesis:37837</t>
  </si>
  <si>
    <t>http://hdl.handle.net/2078.1/thesis:37837</t>
  </si>
  <si>
    <t>A knowledge-based system as a sustainable software application for the supervision and intelligent control of an alcoholic fermentation process</t>
  </si>
  <si>
    <t>Glyn Atwal, Peter Hultén, Alistair Williams, Maya Kaiser, Opportunity recognition and knowledge transfer in the champagne industry: A conceptual analysis, Strategic Change</t>
  </si>
  <si>
    <t>https://onlinelibrary.wiley.com/doi/abs/10.1002/jsc.2498</t>
  </si>
  <si>
    <t>A. Sipos, P. Agachi, X. Meyer, P. Strehaiano</t>
  </si>
  <si>
    <t>Batch fermentation process: Modelling and direct sensitivity analysis</t>
  </si>
  <si>
    <t>Mustafa Germec, Mustafa Karhan, Ali Demirci, Irfan Turhan, Kinetic modeling, sensitivity analysis, and techno-economic feasibility of ethanol fermentation from non-sterile carob extract-based media in Saccharomyces cerevisiae biofilm reactor under a repeated-batch fermentation process, Fuel</t>
  </si>
  <si>
    <t>https://www.sciencedirect.com/science/article/pii/S0016236122015757</t>
  </si>
  <si>
    <t>Florea, A.; Sipos, A.; Stoisor, M.-C.</t>
  </si>
  <si>
    <t xml:space="preserve"> Applying AI Tools for Modeling, Predicting and Managing the White Wine Fermentation Process</t>
  </si>
  <si>
    <t>Abhaya Bhardwaj , Shristi Kishore and Dhananjay K. Pandey, Artificial Intelligence in Biological Sciences, Life</t>
  </si>
  <si>
    <t>https://www.mdpi.com/2075-1729/12/9/1430</t>
  </si>
  <si>
    <t>ЕГ Тимчук - Научные труды Дальрыбвтуза, ПРИМЕНЕНИЕ ИСКУССТВЕННОГО ИНТЕЛЛЕКТА В ПИЩЕВОЙ ПРОМЫШЛЕННОСТИ</t>
  </si>
  <si>
    <t>Nidhi Rajesh Mavani, Jarinah Mohd Ali, Suhaili Othman, M. A. Hussain, Haslaniza Hashim &amp; Norliza Abd Rahman, Application of Artificial Intelligence in Food Industry—a Guideline, Food Engineering Reviews</t>
  </si>
  <si>
    <t>https://link.springer.com/article/10.1007/s12393-021-09290-z</t>
  </si>
  <si>
    <t>ЕГ Тимчук - Научные труды Дальрыбвтуза, ПРИМЕНЕНИЕ ИСКУССТВЕННОГО ИНТЕЛЛЕКТА В ПИЩЕВОЙ ПРОМЫШЛЕННОСТИ, cyberleninka.ru</t>
  </si>
  <si>
    <t>Márquez Gutiérrez, Pedro Rafael; Reed Sáenz, Jonatan Nicolás;
García Mata, Carmen Leticia; Robledo Vega, Isidro, INTELIGENCIA ARTIFICIAL EN LA INDUSTRIA ALIMENTARIA, REVISTA ELECTRO</t>
  </si>
  <si>
    <t>http://electro.itchihuahua.edu.mx/revista/2022/SUB-6830.pdf</t>
  </si>
  <si>
    <t xml:space="preserve">Mustafa Germec, Irfan Turhan, Predictive modeling and sensitivity analysis to estimate the experimental data of inulinase fermentation by Aspergillus niger grown on sugar beet molasses-based medium optimized using Plackett–Burman Design,Biotechnology and Applied Biochemistry </t>
  </si>
  <si>
    <t>https://iubmb.onlinelibrary.wiley.com/doi/abs/10.1002/bab.2291</t>
  </si>
  <si>
    <t xml:space="preserve">	Costa, José Carlos Lima da, Fermentação do mosto de Vinho Verde–o efeito da ação elétrica na estabilização microbiológica, repositorium.uminho.pt</t>
  </si>
  <si>
    <t>http://repositorium.uminho.pt/handle/1822/80827</t>
  </si>
  <si>
    <t>Anca Șipoș</t>
  </si>
  <si>
    <t>Beverages</t>
  </si>
  <si>
    <t>https://www.mdpi.com/journal/beverages</t>
  </si>
  <si>
    <t>Recenzie 12 februarie 2022</t>
  </si>
  <si>
    <t>12 nr./an</t>
  </si>
  <si>
    <t>Recenzie 15 aprilie 2022</t>
  </si>
  <si>
    <t>Sensors</t>
  </si>
  <si>
    <t>https://www.mdpi.com/journal/sensors</t>
  </si>
  <si>
    <t>Recenzie 6 ianuarie 2022</t>
  </si>
  <si>
    <t>Industrial Biotechnology</t>
  </si>
  <si>
    <t>https://mc.manuscriptcentral.com/indbiotech</t>
  </si>
  <si>
    <t>Recenzie 8 ianuarie 2022</t>
  </si>
  <si>
    <t>Chemical Engineering &amp;Technology</t>
  </si>
  <si>
    <t>https://mc.manuscriptcentral.com/cet</t>
  </si>
  <si>
    <t>Recenzie 5 februarie 2022</t>
  </si>
  <si>
    <t>Recenzie 22 mai 2022</t>
  </si>
  <si>
    <t>Processing</t>
  </si>
  <si>
    <t>https://www.mdpi.com/journal/processes</t>
  </si>
  <si>
    <t>Recenzie 5 iunie 2022</t>
  </si>
  <si>
    <t>Journal of Food Processing and Preservation</t>
  </si>
  <si>
    <t>https://www.hindawi.com/journals/jfpp/about/</t>
  </si>
  <si>
    <t>Recenzie 20 mai 2022</t>
  </si>
  <si>
    <t>2 nr./an</t>
  </si>
  <si>
    <t>Recenzie 21 august2022</t>
  </si>
  <si>
    <t>Recenzie 19 iulie 2022</t>
  </si>
  <si>
    <t>Foods</t>
  </si>
  <si>
    <t>https://www.mdpi.com/journal/foods</t>
  </si>
  <si>
    <t>Recenzie 22 august 2022</t>
  </si>
  <si>
    <t>Electronics</t>
  </si>
  <si>
    <t>Recenzie 26 iunie 2022</t>
  </si>
  <si>
    <t>Mathematics</t>
  </si>
  <si>
    <t>https://www.mdpi.com/journal/mathematics</t>
  </si>
  <si>
    <t>Recenzie 13 septembrie 2022</t>
  </si>
  <si>
    <t>Recenzie 9 octombrie 2022</t>
  </si>
  <si>
    <t>Recenzie 14 decembrie 2022</t>
  </si>
  <si>
    <t>Recenzie 2 decembrie 2022</t>
  </si>
  <si>
    <t>Healthcare</t>
  </si>
  <si>
    <t>https://www.mdpi.com/journal/healthcare</t>
  </si>
  <si>
    <t>Recenzie 30 noiembrie 2022</t>
  </si>
  <si>
    <r>
      <t>MARIANA-LILIANA PĂCALĂ</t>
    </r>
    <r>
      <rPr>
        <sz val="10"/>
        <color theme="1"/>
        <rFont val="Arial Narrow"/>
        <family val="2"/>
      </rPr>
      <t>, LIDIA FAVIER, ANCA SORINA SIPOS, ANDREI-IONUT SIMION, LUCICA BRUDIU, TECHNOLOGICAL ASPECTS CONCERNING THE VALORIZATION OF WHEAT BRAN IN CEREAL PROBIOTIC BEVERAGE PRODUCTION</t>
    </r>
  </si>
  <si>
    <t>OPROTEH 2022 - The 17th International Conference of Constructive Design and Technological Optimization in Machine
Building Field</t>
  </si>
  <si>
    <t>chrome-extension://efaidnbmnnnibpcajpcglclefindmkaj/https://oproteh.ub.ro/assets/program202205.pdf?v=04kdf9i4kr</t>
  </si>
  <si>
    <t>mai 25-27, 2022</t>
  </si>
  <si>
    <r>
      <t>20×</t>
    </r>
    <r>
      <rPr>
        <sz val="10.55"/>
        <color theme="1"/>
        <rFont val="Calibri"/>
        <family val="2"/>
      </rPr>
      <t>1.5=30/3=10</t>
    </r>
  </si>
  <si>
    <r>
      <rPr>
        <sz val="10"/>
        <color theme="1"/>
        <rFont val="Arial Narrow"/>
        <family val="2"/>
      </rPr>
      <t>MARIANA-LILIANA PĂCALĂ</t>
    </r>
    <r>
      <rPr>
        <b/>
        <sz val="10"/>
        <color theme="1"/>
        <rFont val="Arial Narrow"/>
        <family val="2"/>
      </rPr>
      <t xml:space="preserve">, </t>
    </r>
    <r>
      <rPr>
        <sz val="10"/>
        <color theme="1"/>
        <rFont val="Arial Narrow"/>
        <family val="2"/>
      </rPr>
      <t>ȘIPOȘ Anca, CĂPĂTÂNĂ Ciprian</t>
    </r>
  </si>
  <si>
    <r>
      <t xml:space="preserve">Noaptea cercetătorilor Sibiu, 2022, </t>
    </r>
    <r>
      <rPr>
        <u/>
        <sz val="10"/>
        <color rgb="FF000000"/>
        <rFont val="Arial Narrow"/>
        <family val="2"/>
      </rPr>
      <t>Titlul:</t>
    </r>
    <r>
      <rPr>
        <sz val="10"/>
        <color rgb="FF000000"/>
        <rFont val="Arial Narrow"/>
        <family val="2"/>
      </rPr>
      <t xml:space="preserve"> Secretele obținerii berii.</t>
    </r>
  </si>
  <si>
    <t>participant și organizator</t>
  </si>
  <si>
    <t>Lider SCUS</t>
  </si>
  <si>
    <t>Consorțiu Universitaria</t>
  </si>
  <si>
    <t>responsabil secțiunea sindicat</t>
  </si>
  <si>
    <t>Președinte examen licență IMAPA IV</t>
  </si>
  <si>
    <t>Programarea calculatoarelor și limbaje de programare anul I IPA+CEPA+IMAPA curs - evaluare pe parcurs</t>
  </si>
  <si>
    <t>Programarea calculatoarelor și limbaje de programare anul I IPA+CEPA+IMAPA curs -examen</t>
  </si>
  <si>
    <t>Programarea calculatoarelor și limbaje de programare anul CEPA laborator - evaluare pe parcurs</t>
  </si>
  <si>
    <t>Automatizarea proceselor din indistria alimentară anul III IPA - curs - evaluare pe parcurs</t>
  </si>
  <si>
    <t>Automatizarea proceselor din indistria alimentară anul III IPA - laborator - evaluare pe parcurs</t>
  </si>
  <si>
    <t>Automatizarea proceselor din indistria alimentară anul III IPA - curs - examen</t>
  </si>
  <si>
    <t>Automatizarea proceselor din indistria alimentară anul IV IPA - curs - evaluare pe parcurs</t>
  </si>
  <si>
    <t>Automatizarea proceselor din indistria alimentară anul IV IPA - proiect - evaluare pe parcurs</t>
  </si>
  <si>
    <t xml:space="preserve">Automatizarea proceselor din indistria alimentară anul IV IPA - curs - examen </t>
  </si>
  <si>
    <t>Florea Adrian, Șipoș Anca</t>
  </si>
  <si>
    <t>Stoișor Melisa-Cristina, Enhanced AI Tool for Modeling, Predicting and Managing the White Wine Fermentation Process , Advanced Computing Systems</t>
  </si>
  <si>
    <t>Iagăru Mihaеla-Ionеla, Appliсation of Fuzzy Logiс for modеling and managing of thе aссеlеratеd fеrmеntation proсеss of bееr, Advanced Computing Systems</t>
  </si>
  <si>
    <t>PĂCALĂ Mariana Liliana, ȘIPOȘ Anca</t>
  </si>
  <si>
    <t>STOIAN Ana-Maria-Cristiana, PROIECTAREA ȘI CONDUCEREA PROCESULUI TEHNOLOGIC DE OBȚINERE UNOR MUSTURI SPECIALE DE BERE. STUDIU DE CAZ: VALORIFICAREA POTENTIALULUI TEHNOLOGIC AL MEIULUI (Panicum miliaceum L) IN INDUSTRIA BERII, master MPMA-alimentar</t>
  </si>
  <si>
    <t>Consiliul de Administrație</t>
  </si>
  <si>
    <t>Comisie de cercetare disciplinară (2 comisii)</t>
  </si>
  <si>
    <t>Comisie evaluare SIEPAS 2021</t>
  </si>
  <si>
    <t>Comisia Centrală SSM</t>
  </si>
  <si>
    <t>Comisia de selecție ERASMUS cadre didactice</t>
  </si>
  <si>
    <t>tutore anul I IMAPA</t>
  </si>
  <si>
    <t>Practica de specialitate anul III IMAPA</t>
  </si>
  <si>
    <t xml:space="preserve">Mariana-Liliana Păcală,  
Anca Șipoș
</t>
  </si>
  <si>
    <r>
      <t xml:space="preserve">Simpozionul Cercurilor Ştiinţifice Studenţeşti, Domeniul ALIMENTAR, Ediţia a XXI-a, 26 mai 2022, </t>
    </r>
    <r>
      <rPr>
        <b/>
        <sz val="10"/>
        <color theme="1"/>
        <rFont val="Arial Narrow"/>
        <family val="2"/>
      </rPr>
      <t xml:space="preserve">coordonare lucrare studențească prezentată la conferință: </t>
    </r>
    <r>
      <rPr>
        <u/>
        <sz val="10"/>
        <color theme="1"/>
        <rFont val="Arial Narrow"/>
        <family val="2"/>
      </rPr>
      <t>Lucrarea nr. 11. din program</t>
    </r>
    <r>
      <rPr>
        <b/>
        <sz val="10"/>
        <color theme="1"/>
        <rFont val="Arial Narrow"/>
        <family val="2"/>
      </rPr>
      <t>-</t>
    </r>
    <r>
      <rPr>
        <sz val="10"/>
        <color theme="1"/>
        <rFont val="Arial Narrow"/>
        <family val="2"/>
      </rPr>
      <t xml:space="preserve">Valorificarea potențialului tehnologic al meiului (Panicum miliaceum L) în industria berii, Stoian Ana-Maria-Cristiana, Master MPMA, an II.                                                                                                 </t>
    </r>
  </si>
  <si>
    <t>Cursuri și activități practice la Școala de vară “Modernizing agricultural practice using Internet of Things” MAPIoT la Melsom High School Sandefjord, organizată de University of South-Eastern Norway, Vestfold, în perioada 24.07.2022 – 07.08.2022</t>
  </si>
  <si>
    <t>Anca Șipoș, Păcală Mariana</t>
  </si>
  <si>
    <t>Cerc științific studentesc</t>
  </si>
  <si>
    <t>Activitate promovare</t>
  </si>
  <si>
    <t>Operații unitare în ingineria alimentară, Vol 3</t>
  </si>
  <si>
    <t>Capatana Ciprian și Văduva Mihai</t>
  </si>
  <si>
    <t>Editura ULBS</t>
  </si>
  <si>
    <t>978-606-12-1950-6</t>
  </si>
  <si>
    <t>Capatana Ciprian</t>
  </si>
  <si>
    <t>MARIANA-LILIANA PĂCALĂ, ȘIPOȘ Anca, CĂPĂTÂNĂ Ciprian</t>
  </si>
  <si>
    <t>Examene de semestru, Operații Unitare (2 IPA, 2CEPA, 3 IPA, 3 CEPA), Ambalaje și design (4 IPA, 4 CEPA, 4 IMAPA)</t>
  </si>
  <si>
    <t>Restanțe și reexaminări</t>
  </si>
  <si>
    <t>Verificare proiecte de semestru</t>
  </si>
  <si>
    <t>Comisie de licență IPA</t>
  </si>
  <si>
    <t>Asistență examene</t>
  </si>
  <si>
    <t>Călin George, „Inițierea și dezvoltarea unei pensiuni agroturistice în comuna Malaia, licență IMAPA</t>
  </si>
  <si>
    <t>Concurs asistent perioada determinata, președinte</t>
  </si>
  <si>
    <t>Comisia evaluare CNFIS 2021</t>
  </si>
  <si>
    <t>Comisia evaluare SIEPAS 2021</t>
  </si>
  <si>
    <t>Practica pentru elaborarea lucrării de licență</t>
  </si>
  <si>
    <t>Consultații proiect</t>
  </si>
  <si>
    <t>Scoala de vară Summer AGRI-FOOD 25.07. 2022 - 07.08.2022 Formator</t>
  </si>
  <si>
    <t>Realizare orar</t>
  </si>
  <si>
    <t>Coordonare promovare la nivel departament</t>
  </si>
  <si>
    <t>Comisie Erasmus studenți</t>
  </si>
  <si>
    <t>Activități curente în cadrul Departamentului SAIPA</t>
  </si>
  <si>
    <t>Comisia de analiza site ULBS</t>
  </si>
  <si>
    <t>Gestionare site SAIAPM</t>
  </si>
  <si>
    <t>Chicea D.(ULBS), Indrea E., Crețu C.M.(ULBS)</t>
  </si>
  <si>
    <t xml:space="preserve">Assesing Fe3O4 nanoparticle size by DLS, XRD and AFM, Journal of Optoelectronics and Advanced Materials, 14(5-6), 2012, 460-466 </t>
  </si>
  <si>
    <t xml:space="preserve">RA Jassim, MS Sando, AM Farhan,Protection of galvanized steel from corrosion in salt media using sulfur nanoparticles,Baghdad Science Journal, 2022 </t>
  </si>
  <si>
    <t>https://www.sciencedirect.com/science/article/abs/pii/S2214785321051038</t>
  </si>
  <si>
    <t>https://www.scopus.com/results/citedbyresults.uri?sort=plf-f&amp;cite=2-s2.0-84865195768&amp;src=s&amp;imp=t&amp;sid=482daf3e5e45d64ca3adebef9ccba230&amp;sot=cite&amp;sdt=a&amp;sl=0&amp;origin=resultslist&amp;editSaveSearch=&amp;txGid=d2b796d07cf83ce1b7f98b68c9df0f7b#top</t>
  </si>
  <si>
    <t>A Singh, SS Gaurav, G Shukla, P Rani,Assessment of mycogenic zinc nano-fungicides against pathogenic early blight (Alternaria solani) of potato (Solanum tuberosum L.), Materials Today: Proceedings, 2022 - Elsevier 
Volume 49, Part 8, pages 3528-3537, 2022</t>
  </si>
  <si>
    <t>https://www.iasj.net/iasj/download/359eec512e0e4484</t>
  </si>
  <si>
    <t>Cretu Monica</t>
  </si>
  <si>
    <t xml:space="preserve">Analiza cinetică a reacțiilor din procesele industriale </t>
  </si>
  <si>
    <t>Crețu C.M.</t>
  </si>
  <si>
    <r>
      <rPr>
        <sz val="10"/>
        <color theme="1"/>
        <rFont val="Arial Narrow"/>
        <family val="2"/>
      </rPr>
      <t>Editura Academiei Forțelor Terestre “Nicolae Bălcescu”</t>
    </r>
    <r>
      <rPr>
        <sz val="12"/>
        <color theme="1"/>
        <rFont val="Times New Roman"/>
        <family val="1"/>
      </rPr>
      <t>,</t>
    </r>
    <r>
      <rPr>
        <sz val="10"/>
        <color theme="1"/>
        <rFont val="Arial Narrow"/>
        <family val="2"/>
      </rPr>
      <t xml:space="preserve">Sibiu </t>
    </r>
  </si>
  <si>
    <t>978-973-153-483-1</t>
  </si>
  <si>
    <t>mai</t>
  </si>
  <si>
    <t>D Mallah, BBF Mirjalili, A, FNAOSiPPEA: an effective magnetite almond shell-based nano catalyst for the synthesis of dihydropyrano [3, 2-c] chromene and tetrahydrobenzo [b] pyran, lucrare licență, 2022</t>
  </si>
  <si>
    <t>https://assets.researchsquare.com/files/rs-2204735/v1/8e4dd24b-9036-4540-8d73-ba80cb6ffcab.pdf?c=1667848027</t>
  </si>
  <si>
    <t>teză licență în străinătate</t>
  </si>
  <si>
    <r>
      <rPr>
        <sz val="10"/>
        <color theme="1"/>
        <rFont val="Arial Narrow"/>
        <family val="2"/>
      </rPr>
      <t xml:space="preserve">Elhaj Wamda Faisal,Development of polymer based and recoverable fe-mnp demulsifiers to enhance the oil recovery process from oil in water emulsion,Dizertatie student, Qatar University Digital Hub, 2022   </t>
    </r>
    <r>
      <rPr>
        <sz val="10"/>
        <color theme="1"/>
        <rFont val="Arial Narrow"/>
        <family val="2"/>
      </rPr>
      <t xml:space="preserve">                     </t>
    </r>
  </si>
  <si>
    <t>https://qspace.qu.edu.qa/handle/10576/27477</t>
  </si>
  <si>
    <t>teză disertație în străinătate</t>
  </si>
  <si>
    <t>Micron, Impact factor/2021=2,381</t>
  </si>
  <si>
    <t>https://www.journals.elsevier.com/micron/editorial-board</t>
  </si>
  <si>
    <t>13.03.2022</t>
  </si>
  <si>
    <t>lunar</t>
  </si>
  <si>
    <t>Crețu C.M., Șandru D.</t>
  </si>
  <si>
    <t>Noaptea Cercetătorilor:Chimia precipitatelor</t>
  </si>
  <si>
    <t>peste 100 participanți</t>
  </si>
  <si>
    <t>International Conference The Knowledge-Based Organization (KBO) 2022</t>
  </si>
  <si>
    <t>https://www.armyacademy.ro/engleza/kbo_archive.php</t>
  </si>
  <si>
    <t>organizare-membru în comitetul științific</t>
  </si>
  <si>
    <t>16-18.06.2022</t>
  </si>
  <si>
    <t>colocviu laborator-chimie fizică și coloidală - I IPA -1 sg</t>
  </si>
  <si>
    <t>18 studenți</t>
  </si>
  <si>
    <t>colocviu laborator-chimie fizică și coloidală - I CEPA-2 sg</t>
  </si>
  <si>
    <t xml:space="preserve">25 studenți </t>
  </si>
  <si>
    <t>evaluare curs-chimie fizică și coloidală -I IPA+CEPA</t>
  </si>
  <si>
    <t>43 studenți</t>
  </si>
  <si>
    <t>examen-chimie fizică și coloidală -I IPA</t>
  </si>
  <si>
    <t>examen-chimie fizică și coloidală -I CEPA</t>
  </si>
  <si>
    <t>25 studenți</t>
  </si>
  <si>
    <t>evaluare curs-chimie anorganică și analitică -I IPA+CEPA+IMAPA</t>
  </si>
  <si>
    <t>58 studenți</t>
  </si>
  <si>
    <t>examen-chimie anorganică și analitică -I IPA</t>
  </si>
  <si>
    <t>examen-chimie anorganică și analitică -I CEPA</t>
  </si>
  <si>
    <t>examen-chimie anorganică și analitică -I IMAPA</t>
  </si>
  <si>
    <t>15 studenți</t>
  </si>
  <si>
    <t>examen-chimie generală-I EPM</t>
  </si>
  <si>
    <t>16 studenți</t>
  </si>
  <si>
    <t>colocviu curs-chimie generală-I B</t>
  </si>
  <si>
    <t>37 studenți</t>
  </si>
  <si>
    <t>colocviu laborator chimie generală - I EPM, 2 sg</t>
  </si>
  <si>
    <t xml:space="preserve">tutorat -II IMAPA, vineri 10-12                     </t>
  </si>
  <si>
    <t>consultații: chimie fizică și coloidală  -  chimie anorganică și analitică</t>
  </si>
  <si>
    <t>aprilie-mai 2022 - Întocmire materiale pentru site-ul ULBS pentru disciplinele: chimie fizică și coloidală, chimie anorganică și analitică, chimie anorganică și analitică 2, chimie generală pentru specializări de la Facultățile ȘAIAPM - I IPA, CEPA, IMAPA și Științe -I B, EPM</t>
  </si>
  <si>
    <t>Popa M, Tăușan I, Drăghici O, Soare A, Oancea S</t>
  </si>
  <si>
    <t xml:space="preserve">1420-3049 </t>
  </si>
  <si>
    <t>https://www-webofscience-com.am.e-nformation.ro/wos/woscc/full-record/WOS:000824080300001</t>
  </si>
  <si>
    <t xml:space="preserve">Răcuciu, M.; Barbu-Tudoran, L.; Oancea, S.; Drăghici, O.; Morosanu, C.; Grigoras, M.; Brînză, F.; Creangă, D.E. </t>
  </si>
  <si>
    <t xml:space="preserve">Nanomaterials </t>
  </si>
  <si>
    <t>https://www-webofscience-com.am.e-nformation.ro/wos/woscc/full-record/WOS:000781836600001</t>
  </si>
  <si>
    <t>WOS:781836600001</t>
  </si>
  <si>
    <t>Draghici Olga</t>
  </si>
  <si>
    <t>Oancea S.(ULBS) , Draghici O. (ULBS)</t>
  </si>
  <si>
    <t xml:space="preserve"> pH and thermal stability of
anthocyanin-based optimised extracts of Romanian
red onion cultivars</t>
  </si>
  <si>
    <t>Ligia Elena Duțu, Maria Lidia Popescu, Carmen Nicoleta Purdel, Elena Iuliana Ilie, Emanuela-Alice Luță, Traditional Medicinal Plants—A Possible Source of Antibacterial Activity on Respiratory Diseases Induced by Chlamydia pneumoniae, Haemophilus influenzae, Klebsiella pneumoniae and Moraxella catarrhalis, Diversity 2022, 14, 145. https://doi.org/10.3390/d14020145
 , Liliana Costea
Cerasela Elena Gîrd</t>
  </si>
  <si>
    <t>https://www.mdpi.com/1424-2818/14/2/145/htm</t>
  </si>
  <si>
    <t>WOS:000764089000001</t>
  </si>
  <si>
    <t>Aslan Türker, D., Doğan, M., Ultrasound-assisted natural deep eutectic solvent extraction of anthocyanin from black carrots: Optimization, cytotoxicity, in-vitro bioavailability and stability, Food and Bioproducts Processing
Volume 132, March 2022, Pages 99-113</t>
  </si>
  <si>
    <t>https://www.sciencedirect.com/science/article/abs/pii/S0960308522000025?via%3Dihub</t>
  </si>
  <si>
    <t>WOS:000804934800002</t>
  </si>
  <si>
    <t xml:space="preserve"> Sara Chadorshabi Somayeh Hallaj-NezhadiZahra Ghasempour, Red onion skin active ingredients, extraction and biological properties for functional food applications, 
    March 2022Food Chemistry,   DOI: 10.1016/j.foodchem.2022.132737</t>
  </si>
  <si>
    <t>https://www.sciencedirect.com/science/article/abs/pii/S0308814622006999?via%3Dihub</t>
  </si>
  <si>
    <t>WOS:000821193600006</t>
  </si>
  <si>
    <t>Hilal Isleroglu Izzet Turker, Ultrasonic-Assisted Extraction and Thermal Stability of Phytochemicals from Fenugreek Leaves, Journal of Applied Research on Medicinal and Aromatic Plants, apr 2022</t>
  </si>
  <si>
    <t>https://www.sciencedirect.com/science/article/abs/pii/S2214786122000225?via%3Dihub</t>
  </si>
  <si>
    <t>WOS:000820171900008</t>
  </si>
  <si>
    <t xml:space="preserve">González-de-Peredo AV, Vázquez-Espinosa M, Espada-Bellido E, Ferreiro-González M, Carrera C, Barbero GF, Palma M. Extraction of Antioxidant Compounds from Onion Bulb (Allium cepa L.) Using Individual and Simultaneous Microwave-Assisted Extraction Methods. Antioxidants. 2022; 11(5):846. https://doi.org/10.3390/antiox11050846 </t>
  </si>
  <si>
    <t>https://www.mdpi.com/2076-3921/11/5/846/htm</t>
  </si>
  <si>
    <t>WOS:000803265100001</t>
  </si>
  <si>
    <t>Adu, R.E.Y., Gelyaman, G., Kollo, M.M., Talan, M.A ,Dye Sensitized Solar Cell (DSSC) Fabrication Using Methanol Extract of Onion Peel as a Natural Sensitizer, Journal of the Turkish Chemical Society, Section A: Chemistry, Volume 9, Issue 4, 1285 - 1294, 2022 ,     DOI: 10.18596/jotcsa.1114611</t>
  </si>
  <si>
    <t>https://dergipark.org.tr/en/pub/jotcsa/issue/72258/1114611</t>
  </si>
  <si>
    <t>Wang, C.; Lu, Y.; Li, Z.; An, X.; Gao, Z.; Tian, S. Preparation and Performance Characterization of a Composite Film Based on Corn Starch, κ-Carrageenan, and Ethanol Extract of Onion Skin. Polymers 2022, 14, 2986. https://doi.org/10.3390/polym14152986</t>
  </si>
  <si>
    <t>https://www.mdpi.com/2073-4360/14/15/2986</t>
  </si>
  <si>
    <t>WOS:000839273700001</t>
  </si>
  <si>
    <t xml:space="preserve">Stoica, F.; Constantin, O.E.; Stănciuc, N.; Aprodu, I.; Bahrim, G.E.; Râpeanu, G. Optimization of the Parameters Influencing the Antioxidant Activity and Concentration of Anthocyanins Extracted from Red Onion Skins Using a Central Composite Design. Inventions 2022, 7, 89. https://doi.org/10.3390/inventions7040089 </t>
  </si>
  <si>
    <t>https://www.mdpi.com/2411-5134/7/4/89</t>
  </si>
  <si>
    <t>WOS:000902583300001</t>
  </si>
  <si>
    <t>Sara Chadorshabi, Somayeh Hallaj-Nezhadi, Zahra Ghasempour, Liposomal system based on lyophilization of a monophase solution for stabilization of bioactives from red onion skin,     November 2022Lebensmittel-Wissenschaft und-Technologie, DOI:  10.1016/j.lwt.2022.114174</t>
  </si>
  <si>
    <t>https://www.sciencedirect.com/science/article/pii/S0023643822011094?via%3Dihub</t>
  </si>
  <si>
    <t>WOS:000906917900004</t>
  </si>
  <si>
    <t xml:space="preserve"> Moradi, Donya; Ramezan, Yousef; Eskandari, Soheyl; Mirsaeedghazi, Hossein; Dakheli, Majid Javanmard, Plasma-treated LDPE film incorporated with onion and potato peel extract-A food packaging for shelf life extension on chicken thigh, Food Packaging And Shelf Life, Food and Bioproducts Processing
Volume 132, March 2022, Pages 99-113</t>
  </si>
  <si>
    <t>https://www.sciencedirect.com/science/article/pii/S0960308522000025?via%3Dihub</t>
  </si>
  <si>
    <t>WOS:000911576100001</t>
  </si>
  <si>
    <t>Draghici O (ULBS); Pacala ML (ULBS) Oancea S.(ULBS)</t>
  </si>
  <si>
    <t xml:space="preserve">Kinetic studies on the oxidative stabilization effect of red onion skins anthocyanins extract on parsley (Petroselinum crispum) seed oil
</t>
  </si>
  <si>
    <r>
      <t xml:space="preserve">Wang, Y; Zhang, YB; Hou, MX  ; Han, WF , </t>
    </r>
    <r>
      <rPr>
        <sz val="11"/>
        <color rgb="FFFF0000"/>
        <rFont val="Calibri"/>
        <family val="2"/>
        <scheme val="minor"/>
      </rPr>
      <t>Anti-fatigue activity of parsley (Petroselinum crispum) flavonoids via regulation of oxidative stress and gut microbiota in mice</t>
    </r>
    <r>
      <rPr>
        <sz val="11"/>
        <color theme="1"/>
        <rFont val="Calibri"/>
        <family val="2"/>
        <scheme val="minor"/>
      </rPr>
      <t>, Journal of Functional Foods, Volume 89, 2022, 104963,</t>
    </r>
  </si>
  <si>
    <t>https://www.sciencedirect.com/science/article/pii/S1756464622000330?via%3Dihub</t>
  </si>
  <si>
    <t>WOS:000772627600004</t>
  </si>
  <si>
    <r>
      <t xml:space="preserve">Luan Gustavo Santos, Vilásia Guimarães Martins, </t>
    </r>
    <r>
      <rPr>
        <sz val="11"/>
        <color rgb="FFFF0000"/>
        <rFont val="Calibri"/>
        <family val="2"/>
        <scheme val="minor"/>
      </rPr>
      <t>Recovery of phenolic compounds from purple onion peel using bio-based solvents: Thermal degradation kinetics and color stability of anthocyanins</t>
    </r>
    <r>
      <rPr>
        <sz val="11"/>
        <color theme="1"/>
        <rFont val="Calibri"/>
        <family val="2"/>
        <scheme val="minor"/>
      </rPr>
      <t>, Journal of Food Processing and Preservation , September 2022, DOI: 10.1111/jfpp.17161</t>
    </r>
  </si>
  <si>
    <t>https://ifst.onlinelibrary.wiley.com/doi/10.1111/jfpp.17161</t>
  </si>
  <si>
    <t>WOS:000858953900001</t>
  </si>
  <si>
    <t>Viana da Silva, M., Santos, M.R.C., Alves Silva, I.R., Macedo Viana, E.B., Dos Anjos, D.A., Santos,
I.A., Barbosa de Lima, N.G., Wobeto, C., Jorge, N., Lannes, S.C.D.S.
Synthetic and Natural Antioxidants Used in the Oxidative Stability of Edible Oils: An Overview
(2022) Food Reviews International, 38 (S1), pp. 349-372</t>
  </si>
  <si>
    <t>https://www.tandfonline.com/doi/ref/10.1080/87559129.2020.1869775?scroll=top&amp;role=tab</t>
  </si>
  <si>
    <r>
      <t xml:space="preserve">Symoniuk, E.; Ksibi, N.; Wroniak, M.; Lefek, M.; Ratusz, K. </t>
    </r>
    <r>
      <rPr>
        <sz val="11"/>
        <color rgb="FFFF0000"/>
        <rFont val="Calibri"/>
        <family val="2"/>
        <scheme val="minor"/>
      </rPr>
      <t>Oxidative Stability Analysis of Selected Oils from Unconventional Raw Materials Using Rancimat Apparatus</t>
    </r>
    <r>
      <rPr>
        <sz val="11"/>
        <color theme="1"/>
        <rFont val="Calibri"/>
        <family val="2"/>
        <scheme val="minor"/>
      </rPr>
      <t xml:space="preserve">. Appl. Sci. 2022, 12, 10355. https://doi.org/10.3390/app122010355 </t>
    </r>
  </si>
  <si>
    <t>https://www.mdpi.com/2076-3417/12/20/10355#cite</t>
  </si>
  <si>
    <t>WOS:000872195300001</t>
  </si>
  <si>
    <t>Aspartic Acid Stabilized Iron Oxide Nanoparticles for Biomedical Applications. Nanomaterials 2022, 12, 1151. https://doi.org/10.3390/nano12071151</t>
  </si>
  <si>
    <r>
      <t>Răcuciu, M.; Tecucianu, A.; Oancea, S.</t>
    </r>
    <r>
      <rPr>
        <sz val="11"/>
        <color rgb="FFFF0000"/>
        <rFont val="Calibri"/>
        <family val="2"/>
        <scheme val="minor"/>
      </rPr>
      <t xml:space="preserve"> Impact of Magnetite Nanoparticles Coated with Aspartic Acid on the Growth,</t>
    </r>
    <r>
      <rPr>
        <sz val="11"/>
        <color theme="1"/>
        <rFont val="Calibri"/>
        <family val="2"/>
        <scheme val="minor"/>
      </rPr>
      <t xml:space="preserve"> Antioxidant Enzymes Activity and Chlorophyll Content of Maize. Antioxidants 2022, 11, 1193. https://doi.org/10.3390/antiox11061193 </t>
    </r>
  </si>
  <si>
    <t>https://www.sciencedirect.com/science/article/pii/S2666523922000939</t>
  </si>
  <si>
    <r>
      <t>Gambhir R.P., Rohiwal S.S., Tiwari A.P.,</t>
    </r>
    <r>
      <rPr>
        <sz val="11"/>
        <color rgb="FFFF0000"/>
        <rFont val="Calibri"/>
        <family val="2"/>
        <scheme val="minor"/>
      </rPr>
      <t xml:space="preserve"> Multifunctional surface functionalized magnetic iron oxide nanoparticles for biomedical applications: A review</t>
    </r>
    <r>
      <rPr>
        <sz val="11"/>
        <color theme="1"/>
        <rFont val="Calibri"/>
        <family val="2"/>
        <scheme val="minor"/>
      </rPr>
      <t>, Applied Surface Science Advances, Volume 11, 2022, 100303,
ISSN 2666-5239, https://doi.org/10.1016/j.apsadv.2022.100303</t>
    </r>
  </si>
  <si>
    <t>WOS:000862806400001</t>
  </si>
  <si>
    <r>
      <t>Raee, M.J., Ghoshoon, M.B., Ghasemi, Y. et al.</t>
    </r>
    <r>
      <rPr>
        <sz val="11"/>
        <color rgb="FFFF0000"/>
        <rFont val="Calibri"/>
        <family val="2"/>
        <scheme val="minor"/>
      </rPr>
      <t xml:space="preserve"> Magnetic immobilization of recombinant E. coli cells producing extracellular l-asparaginase II: evaluation of plasmid stability and interaction of nanoparticles with the product</t>
    </r>
    <r>
      <rPr>
        <sz val="11"/>
        <color theme="1"/>
        <rFont val="Calibri"/>
        <family val="2"/>
        <scheme val="minor"/>
      </rPr>
      <t>. Appl. Phys. A 128, 1133 (2022). https://doi.org/10.1007/s00339-022-06140-5</t>
    </r>
  </si>
  <si>
    <t>https://link.springer.com/article/10.1007/s00339-022-06140-5#citeas</t>
  </si>
  <si>
    <t>WOS:000914798000002</t>
  </si>
  <si>
    <t xml:space="preserve"> Oancea, S., Draghici, O., Ketney, O.</t>
  </si>
  <si>
    <t>Changes in total anthocyanin content and antioxidant activity in sweet cherries during frozen storage, and air-oven and infrared drying  (2016) Fruits, 71 (5), pp. 281-287</t>
  </si>
  <si>
    <t>Shini Yang, Lu Mi, Jihong Wu, Xiaojun Liao,  Zhenzhen Xu, Strategy for anthocyanins production: From efficient green extraction to novel microbial biosynthesis, Critical Reviews in Food Science and Nutrition, .... https://doi.org/10.1080/10408398.2022.2067117</t>
  </si>
  <si>
    <t>https://www-tandfonline-com.am.e-nformation.ro/doi/abs/10.1080/10408398.2022.2067117?journalCode=bfsn20</t>
  </si>
  <si>
    <t>WOS:000788921600001</t>
  </si>
  <si>
    <t xml:space="preserve">Kusumiyati, A. Karuniawan, Y.E. Maulana, Effect of various drying methods on physical characteristics of different Clitoria ternatea accessions, Acta HorticulturaeVolume 1334, Pages 333 - 338February 2022 </t>
  </si>
  <si>
    <t>https://www.actahort.org/members/showpdf?booknrarnr=1334_41</t>
  </si>
  <si>
    <t xml:space="preserve">Tecucianu A.C., Draghici O., Oancea S. </t>
  </si>
  <si>
    <t xml:space="preserve"> An enzyme-enhanced extraction of anthocyanins from red cabbage and their thermal degradation kinetics
    Acta Alimentaria, 49 (2) (2020), pp. 204-213, 10.1556/066.2020.49.2.10</t>
  </si>
  <si>
    <t>Ana Arias, Gumersindo Feijoo, Maria Teresa Moreira, Exploring the potential of antioxidants from fruits and vegetables and strategies for their recovery,Innovative Food Science &amp; Emerging Technologies, 2022,102974, ISSN 1466-8564, https://doi.org/10.1016/j.ifset.2022.102974</t>
  </si>
  <si>
    <t>Oancea S, Draghici Olga, Perju M, Dulf F</t>
  </si>
  <si>
    <t xml:space="preserve"> Effects of roselle extract on the oxidative stability of hempseed oil, Journal of Food and Nutrition Research,2020, 59(2):98-107</t>
  </si>
  <si>
    <t>Liu, QY; Zhang, YH ; Jiao, WJ; Zhang, LY, Study of the thermal behavior of rosemary extract and its temperature-related antioxidant effect on chicken fat, JOURNAL OF FOOD PROCESSING AND PRESERVATION, DOI10.1111/jfpp.16793,</t>
  </si>
  <si>
    <t>https://ifst.onlinelibrary.wiley.com/doi/10.1111/jfpp.16793</t>
  </si>
  <si>
    <t>WOS:000817160400001</t>
  </si>
  <si>
    <t>Farinon, B., Molinari, R., Costantini, L., Merendino, N. (2022). Biotechnological Transformation of Hempseed in the Food Industry. In: Agrawal, D.C., Kumar, R., Dhanasekaran, M. (eds) Cannabis/Hemp for Sustainable Agriculture and Materials. Springer, Singapore. https://doi.org/10.1007/978-981-16-8778-5_7</t>
  </si>
  <si>
    <t>https://link.springer.com/chapter/10.1007/978-981-16-8778-5_7</t>
  </si>
  <si>
    <t>carte - editură recunoscuta ULBS</t>
  </si>
  <si>
    <t>M Ognean, CF Ognean, O DRAGHICI, I DANCIU</t>
  </si>
  <si>
    <t>Factors affecting the viscosities of wheat flours extracts, Acta Universitatis Cibiniensis Series E: FOOD TECHNOLOGY 12 (2), 17</t>
  </si>
  <si>
    <r>
      <t>NashmiR. J., Naser J. M.,</t>
    </r>
    <r>
      <rPr>
        <sz val="11"/>
        <color rgb="FFFF0000"/>
        <rFont val="Calibri"/>
        <family val="2"/>
        <scheme val="minor"/>
      </rPr>
      <t xml:space="preserve"> IMPROVING THE RHEOLOGICAL AND QUALITATIVE PROPERTIES OF BREAD WHEAT BY BARLEY-EXTRACTED PENTOSANES ,</t>
    </r>
    <r>
      <rPr>
        <sz val="11"/>
        <rFont val="Calibri"/>
        <family val="2"/>
        <scheme val="minor"/>
      </rPr>
      <t xml:space="preserve"> IRAQI JOURNAL OF AGRICULTURAL SCIENCES (IJAS), Vol. 53 No. 5 (2022),  https://doi.org/10.36103/ijas.v53i5.1635 </t>
    </r>
  </si>
  <si>
    <t>https://jcoagri.uobaghdad.edu.iq/index.php/intro/article/view/1635</t>
  </si>
  <si>
    <r>
      <t xml:space="preserve">scopus </t>
    </r>
    <r>
      <rPr>
        <sz val="9"/>
        <color theme="1"/>
        <rFont val="Calibri"/>
        <family val="2"/>
        <scheme val="minor"/>
      </rPr>
      <t>https://www-scopus-com.am.e-nformation.ro/record/display.uri?eid=2-s2.0-85142296567&amp;origin=resultslist&amp;sort=plf-f&amp;src=s&amp;sid=30aac84b2309d9d6f6cb29c1e181bb98&amp;sot=b&amp;sdt=b&amp;s=ALL%28IMPROVING+THE+RHEOLOGICAL+AND+QUALITATIVE+PROPERTIES+OF+BREAD+WHEAT+BY+BARLEY-EXTRACTED+PENTOSANES%29&amp;sl=103&amp;sessionSearchId=30aac84b2309d9d6f6cb29c1e181bb98</t>
    </r>
  </si>
  <si>
    <t>Procedeu de obținere a uleiului de cânepă, rezistent la degradarea termo-oxidativă/RO 133811</t>
  </si>
  <si>
    <t>Oancea RS (ULBS), Drăghici O. (ULBS), Perju M.(ULBS)</t>
  </si>
  <si>
    <t>19 aug2014 / 29nov 2022</t>
  </si>
  <si>
    <t>Amanatur Roviqoh, Nita Kusumawat, Optimation of pH Combination of Telang Flower (Clitoria ternatea) and Dry BananaLeaf (Musa  acuminate) Extract  as Natural Dye Sensitizer in DSSC (Dye Sensitized Solar Cell) Series, Prosiding Seminar Nasional Kimia (SNK) 2022</t>
  </si>
  <si>
    <t>https://proceeding.unesa.ac.id/index.php/psnk/article/view/67/52</t>
  </si>
  <si>
    <t>Jelena S. Mitrović
ANTIOKSIDATIVNI POTENCIJAL POLIFENOLA I ULЈA SEMENA
KOPRIVE (URTICA DIOICA L.) I KARAKTERIZACIJA PROIZVODA
OD PŠENIČNOG BRAŠNA SA DODATKOM SEMENA KOPRIVE
DOKTORSKA DISERTACIJA</t>
  </si>
  <si>
    <t>https://www.tf.ni.ac.rs/wp-content/uploads/2023/03/Doktorska-disertacija-Jelena-Mitrovic.pdf</t>
  </si>
  <si>
    <t xml:space="preserve">Arawande, Jacob Olalekan, Araoye Kudirat Titilope, Olatide Modupe, Gbenga-Fabusiwa Funmilayo Joy, Preliminary phytochemical screening and antioxidant activity of chaya
leaf (
Cnidoscolus acontifolus ) extracts on refined palm kernel oil, App Food Sci J Vol.6 No.3 2022 </t>
  </si>
  <si>
    <t>https://www.pulsus.com/scholarly-articles/preliminary-phytochemical-screening-and-antioxidant-activity-of-chaya-leaf-cnidoscolus-acontifolus-extracts-on-refined-p.pdf</t>
  </si>
  <si>
    <t>Drăghici Olga</t>
  </si>
  <si>
    <t>Tehn si valorific prod de orig animală III IMAPA -colocviu+verificare pe parcurs</t>
  </si>
  <si>
    <t>Tehnologii generale în IA III CEPA examen+verificare pe parcurs</t>
  </si>
  <si>
    <t>Proiect si cond proc tehn în ind cărnii II MPMAl-verificare referate laborator</t>
  </si>
  <si>
    <t>Asig calit si sigur alim în ind cărnii I ACSA-verificare referate laborator</t>
  </si>
  <si>
    <t>Tehnologia în industria cărnii IV IPA-sem1-examen+verificare pe parcurs +verificare activitate laborator</t>
  </si>
  <si>
    <t>Tehnologia în industria cărnii IV IPA-sem2-examen+verificare pe parcurs +verificare activitate laborator</t>
  </si>
  <si>
    <t>Manag mediului în procesarea prod alim -II ACSA</t>
  </si>
  <si>
    <t>Asistent al titularului Ketney O</t>
  </si>
  <si>
    <t>Managementul protectiei mediului - II MPMA</t>
  </si>
  <si>
    <t>Comportamentul si protectia consumatorul - IV IMAPA</t>
  </si>
  <si>
    <t>Legislatie în industria alimentară - II IPA</t>
  </si>
  <si>
    <t>Legislatie în industria alimentară - III CEPA</t>
  </si>
  <si>
    <t>Tehnologia maltului si a berii IIIIPA</t>
  </si>
  <si>
    <t>Asistent - Păcală M</t>
  </si>
  <si>
    <t>Asig calit si sigur alim în ind ferment I ACSA</t>
  </si>
  <si>
    <t>Tehnologii în ind alcool si a drojdiei III IPA</t>
  </si>
  <si>
    <t>Merceologia produselor alimentare IIICEPA</t>
  </si>
  <si>
    <t>Merceologie agroalimentară II IMAPA</t>
  </si>
  <si>
    <t>LICENȚĂ IPA</t>
  </si>
  <si>
    <t>Membru comisie</t>
  </si>
  <si>
    <t>INTERVIU MASTER</t>
  </si>
  <si>
    <t>Tilioiu Maria-Cristina</t>
  </si>
  <si>
    <t>Parizer Mortadella cu semințe de dovleac</t>
  </si>
  <si>
    <t>MPMAl</t>
  </si>
  <si>
    <t>Vichi Sorin</t>
  </si>
  <si>
    <t>Studiul privind oportunitatea introducerea si promovarea de produse noi in cadrul unei afaceri de tip carmangerie municipiul Alba Iulia</t>
  </si>
  <si>
    <t>Adam Loredana-Nicoleta</t>
  </si>
  <si>
    <t>Controlul procesului de producție la obținerea burgerului de pește</t>
  </si>
  <si>
    <t>CEPA</t>
  </si>
  <si>
    <t>Ibrac Ioana-Roxana</t>
  </si>
  <si>
    <t>Controlul procesului de producție la obținerea Mortadella cu morcov</t>
  </si>
  <si>
    <t>Vlad Sebatian</t>
  </si>
  <si>
    <t>Proiectarea unei secții pentru fabricarea aripioarelor picante</t>
  </si>
  <si>
    <t>IPA</t>
  </si>
  <si>
    <t>Tutorat ACSA1</t>
  </si>
  <si>
    <t>Practică elaborarea lucrării de licență 4CEPA</t>
  </si>
  <si>
    <t>Practică 2 MPMA sem 1 și sem 2</t>
  </si>
  <si>
    <t>Cerc științific</t>
  </si>
  <si>
    <t>Prelegeri pe teme științifice</t>
  </si>
  <si>
    <t>Meat in Our Diet and Relationships between such Phenomena as Meat Consumption, Healthiness, Health, and Social Care - 8 ianuarie 2022</t>
  </si>
  <si>
    <t>How to improve my Cp measurement - 27 ainuarie 2022</t>
  </si>
  <si>
    <t>Meat the future - 6 Aprilie</t>
  </si>
  <si>
    <t>Verificare dosare admitere - 4-16 iulie 2022 și 5-9 sept 2022 = 13+5 zile</t>
  </si>
  <si>
    <t>Journal of Applied Pharmaceutical Science https://japsonline.com/</t>
  </si>
  <si>
    <t>https://japsonline.com/aboutus.php</t>
  </si>
  <si>
    <t>WOS:000746297000001</t>
  </si>
  <si>
    <t>History of ”Salam de Sibiu”</t>
  </si>
  <si>
    <t>ARTICOL</t>
  </si>
  <si>
    <t>DRĂGHICI O., SOROȘTINEANU V.</t>
  </si>
  <si>
    <t>BRUKENTHAL. ACTA MVSEI</t>
  </si>
  <si>
    <t>153-164</t>
  </si>
  <si>
    <t>ERIH Plus (urmează si Scopus)</t>
  </si>
  <si>
    <t>Valorization of Grape Pomace and Berries as a New and Sustainable Dietary Supplement: Development, Characterization, and Antioxidant Activity Testing</t>
  </si>
  <si>
    <t>Frum, A (ULBS); Dobrea, CM (ULBS); Rus, LL (ULBS); Virchea, LI (ULBS); Morgovan, C (ULBS); Chis, AA (ULBS); Arseniu, AM (ULBS); Butuca, A (ULBS); Gligor, FG (ULBS); Vicas, LG (U Oradea) Tita, O (ULBS); Georgescu, C (ULBS)</t>
  </si>
  <si>
    <t>Nutrients</t>
  </si>
  <si>
    <t>2072-6643</t>
  </si>
  <si>
    <t>https://www.webofscience.com/wos/woscc/full-record/WOS:000839729600001</t>
  </si>
  <si>
    <t>10.3390/nu14153065</t>
  </si>
  <si>
    <t>WOS:000839729600001</t>
  </si>
  <si>
    <t>3065</t>
  </si>
  <si>
    <t>Geographic Variability of Berry Phytochemicals with Antioxidant and Antimicrobial Properties</t>
  </si>
  <si>
    <t>Georgescu, Cecilia (ULBS), Adina Frum (ULBS), Lidia-Ioana Virchea (ULBS), Anastasiia Sumacheva (Univ. Saint Petresburg), Mark Shamtsyan (Univ. Saint Petresburg), Felicia-Gabriela Gligor (ULBS), Neli Kinga Olah (Univ. Arad), Endre Mathe (Univ. Arad, Univ. Debrecen), Monica Mironescu (ULBS)</t>
  </si>
  <si>
    <t>https://www.webofscience.com/wos/woscc/full-record/WOS:000839901800001</t>
  </si>
  <si>
    <t>10.3390/molecules27154986</t>
  </si>
  <si>
    <t>WOS:000839901800001</t>
  </si>
  <si>
    <t>4986</t>
  </si>
  <si>
    <t>Valorization on the Antioxidant Potential of Volatile Oils of
Lavandula angustifolia Mill., Mentha piperita L. and Foeniculum
vulgare L. in the Production of Kefir</t>
  </si>
  <si>
    <t>Ovidiu Tita (ULBS), Maria Adelina Constantinescu  (ULBS), Mihaela Adriana Tita (ULBS), Tiberius Ilie Oprut (ULBS),
Adriana Dabija (univ. Suceava, Cecilia Georgescu (ULBS)</t>
  </si>
  <si>
    <t>Applied Science</t>
  </si>
  <si>
    <t>https://www.webofscience.com/wos/woscc/full-record/WOS:000874307700001</t>
  </si>
  <si>
    <t>10287</t>
  </si>
  <si>
    <t>Georgescu Cecilia</t>
  </si>
  <si>
    <t>Georgescu,Cecilia (ULBS), Frum Adina (ULBS), Virchea Lidia-Ioana (ULBS), Sumacheva Anastasiia (St Petersburg State Inst Technol), Shamtsyan Mark (St Petersburg State Inst Technol), Gligor Felicia-Gabriela (ULBS), Olah Neli Kinga (Vasile Goldis Western Univ Arad), Mathe Endre (Vasile Goldis Western Univ Arad, Univ Debrecen), Mironescu Monica (ULBS)</t>
  </si>
  <si>
    <t>Ropelewska E, Application of Imaging and Artificial Intelligence for Quality Monitoring of Stored Black Currant (Ribes nigrum L.), Foods</t>
  </si>
  <si>
    <t>https://doi.org/10.3390/foods11223589</t>
  </si>
  <si>
    <t>Mironescu Monica (ULBS), Lazea-Stoyanova Andrada (National Institute for Laser, Plasma &amp; Radiation Physics - Romania), Barbinta-Patrascu Marcela Elisabeta (University of Bucharest), Virchea Lidia-Ioana (ULBS), Rexhepi Diana (University of Debrecen), Mathe Endre (Vasile Goldis Western Univ Arad, University of Debrecen), Georgescu Cecilia (ULBS)</t>
  </si>
  <si>
    <t>Green Design of Novel Starch-Based Packaging Materials Sustaining Human and Environmental Health</t>
  </si>
  <si>
    <t>Jayarathna S, Andersson M, Andersson R, Recent Advances in Starch-Based Blends and Composites for Bioplastics Applications, Polymers</t>
  </si>
  <si>
    <t>https://doi.org/10.3390/polym14214557</t>
  </si>
  <si>
    <t>Anupam Agarwal, Bushra Shaida, Mayuri Rastogi Nakshatra Bahadur Singh, Food Packaging Materials with Special Reference to Biopolymers-Properties and Applications, Chemistry Africa</t>
  </si>
  <si>
    <t>https://doi.org/10.1007/s42250-022-00446-w</t>
  </si>
  <si>
    <t>Gulsum Aydin, Mualla Yildiz, Physical, mechanical, and antibacterial properties of Hibiscus sabdariffa L. extract and graphene oxide incorporated corn starch nanocomposite films, Polymer Composites</t>
  </si>
  <si>
    <t>https://doi.org/10.1002/pc.26831</t>
  </si>
  <si>
    <t>Neamtu Andreea-Adriana (University of Oradea), Szoke-Kovacs Rita (University of Debrecen), Mihok Emoke (University of Debrecen), Georgescu Cecilia (ULBS), Turcus Violeta (Vasile Goldis Western University of Arad), Olah Neli Kinga (Vasile Goldis Western University of Arad), Frum Adina (ULBS), Tita Ovidiu (ULBS), Neamtu Carmen (Vasile Goldis Western University of Arad), Szoke-Kovacs Zsombor (University of Debrecen), Cziaky Zoltan (University of Nyiregyhaza), Mathe Endre (Vasile Goldis Western Univ Arad, University of Debrecen)</t>
  </si>
  <si>
    <t>Bilberry (Vaccinium myrtillus L.) Extracts Comparative Analysis Regarding Their Phytonutrient Profiles, Antioxidant Capacity along with the In Vivo Rescue Effects Tested on a Drosophila melanogaster High-Sugar Diet Model</t>
  </si>
  <si>
    <t>Dounia Darif, Imane Nait Irahal, Ikram Hammi, Ayyoub Kihel, Mohamed reda Kachmar, Myriam Riyad, Fouzia Hmimid, Khadija Akarid, Capparis spinosa inhibits Leishmania major growth through nitric oxide production in vitro and arginase inhibition in silico, Experimental Parasitology</t>
  </si>
  <si>
    <t>https://doi.org/10.1016/j.exppara.2022.108452</t>
  </si>
  <si>
    <t>Xuehong Yu, Yuhua Yue, Haizhu Shi, Kaiyan Xu, Chungu Zhang, Yu Wan, Shun Feng, Bilberry Anthocyanins (Vaccinium myrtillus L.) Induced Apoptosis of B16-F10 Cells and Diminished the Effect of Dacarbazine, Nutrition and Cancer</t>
  </si>
  <si>
    <t>https://doi.org/10.1080/01635581.2022.2157450</t>
  </si>
  <si>
    <t>Mabel Guevara-Terán, Katherine Padilla-Arias, Andrea Beltrán-Novoa, Ana M. González-Paramás, Francesca Giampieri, Maurizio Battino, Wilson Vásquez-Castillo, Paulina Fernandez-Soto, Eduardo Tejera, José M. Alvarez-Suarez, Influence of Altitudes and Development Stages on the Chemical Composition, Antioxidant, and Antimicrobial Capacity of the Wild Andean Blueberry (Vaccinium floribundum Kunth), Molecules</t>
  </si>
  <si>
    <t>https://doi.org/10.3390/molecules27217525</t>
  </si>
  <si>
    <t>Diana Ionela (Stegarus) Popescu, Ecaterina Lengyel, Florian George Apostolescu, Liliana Cristina Soare, Oana Romina Botoran, Nicoleta Anca Șuțan,  Volatile Compounds and Antioxidant and Antifungal Activity of Bud and Needle Extracts from Three Populations of Pinus mugo Turra Growing in Romania, Horticulturae</t>
  </si>
  <si>
    <t>Vanekova Z, Rollinger, JM, Bilberries: Curative and Miraculous - A Review on Bioactive Constituents and Clinical Research, FRONTIERS IN PHARMACOLOGY</t>
  </si>
  <si>
    <t>https://doi.org/10.3389/fphar.2022.909914</t>
  </si>
  <si>
    <t>Kamila Borowiec, Anna Stachniuk, Dominik Szwajgier, Alicja Trzpil, Polyphenols composition and the biological effects of six selected small dark fruits, Food Chemistry</t>
  </si>
  <si>
    <t>https://doi.org/10.1016/j.foodchem.2022.133281</t>
  </si>
  <si>
    <t>Anita Chehri, Reza Yarani, Zahra Yousefi, Seyed Kazem Shakouri, Alireza Ostadrahimi, Majid Mobasseri, Mostafa Araj-Khodaei, Phytochemical and pharmacological anti-diabetic properties of bilberries (Vaccinium myrtillus), recommendations for future studies, Primary Care Diabetes</t>
  </si>
  <si>
    <t>https://doi.org/10.1016/j.pcd.2021.12.017</t>
  </si>
  <si>
    <t>Nadia Ruscinc, Ana Lucía Morocho-Jácome, Renata Miliani Martinez, Wagner Vidal Magalhães, Cassiano Carlos Escudeiro, Jeanine Giarolla, Catarina Rosado, Maria Valéria Robles Velasco, André Rolim Baby, Vaccinium myrtillus L. extract associated with octocrylene, bisoctrizole, and titanium dioxide: in vitro and in vivo tests to evaluate safety and efficacy, Journal of Cosmetic Dermatology</t>
  </si>
  <si>
    <t>https://doi.org/10.1111/jocd.14779</t>
  </si>
  <si>
    <t>Andrea Cerrato, Susy Piovesana, Sara Elsa Aita, Chiara Cavaliere, Simona Felletti, Aldo Laganà, Carmela Maria Montone, Celia Vargas-de-la-Cruz, Anna Laura Capriotti, Detailed investigation of the composition and transformations of phenolic compounds in fresh and fermented Vaccinium floribundum berry extracts by high-resolution mass spectrometry and bioinformatics, Phytochemical Analysis</t>
  </si>
  <si>
    <t>https://doi.org/10.1002/pca.3105</t>
  </si>
  <si>
    <t>Tita Ovidiu (ULBS), Constantinescu Maria Adelina (ULBS), Tita Mihaela Adriana (ULBS), Georgescu Cecilia (ULBS)</t>
  </si>
  <si>
    <t>Use of Yoghurt Enhanced with Volatile Plant Oils Encapsulated in Sodium Alginate to Increase the Human Body's Immunity in the Present Fight Against Stress</t>
  </si>
  <si>
    <t>Fateme Adinepour, Shiva Pouramin, Ali Rashidinejad, Seid Mahdi Jafari, Fortification/enrichment of milk and dairy products by encapsulated bioactive ingredients, Food Research International</t>
  </si>
  <si>
    <t>https://doi.org/10.1016/j.foodres.2022.111212</t>
  </si>
  <si>
    <t>Pisoschi Aurelia Magdalena (University of Agronomic Science &amp; Veterinary Medicine - Bucharest), Pop Aneta (University of Agronomic Science &amp; Veterinary Medicine - Bucharest), Georgescu  Cecilia (ULBS), Turcus Violeta  (Vasile Goldis Western University of Arad), Olah Neli Kinga (Vasile Goldis Western University of Arad), Endre Mathe (Vasile Goldis Western Univ Arad, University of Debrecen)</t>
  </si>
  <si>
    <t>An overview of natural antimicrobials role in food</t>
  </si>
  <si>
    <t>Hossein Jooyandeh, Mohsen Ebrahimi Hemmati Kaykha, Behrooz Alizadeh Behbahani, Mohammad Noshad, Evaluating the quality of mutton meat coated with Cordia myxa fruit mucilage containing Rosmarinus officinalis essential oil during cold storage, Journal of Food Measurement and Characterization</t>
  </si>
  <si>
    <t>https://doi.org/10.1007/s11694-022-01788-2</t>
  </si>
  <si>
    <t>Ioanna Mantzourani, Maria Daoutidou, Anastasios Nikolaou, Yiannis Kourkoutas, Athanasios Alexopoulos, Ilias Tzavellas, Marilena Dasenaki, Nikolaos Thomaidis, Stavros Plessas</t>
  </si>
  <si>
    <t>https://doi.org/10.1016/j.ijfoodmicro.2022.110022</t>
  </si>
  <si>
    <t>Linmin Chen, Meihuang Zeng, Jingwen Jin, Qiuhong Yao, Tingxiu Ye, Longjie You, Xi Chen, Xiaomei Chen, Zhiyong Guo, Nanoenzyme Reactor-Based Oxidation-Induced Reaction for Quantitative SERS Analysis of Food Antiseptics, Biosensors</t>
  </si>
  <si>
    <t>https://doi.org/10.3390/bios12110988</t>
  </si>
  <si>
    <t>Julia Koskar, Kadrin Meremäe, Tõnu Püssa, Dea Anton, Terje Elias, Reelika Rätsep, Mihkel Mäesaar, Karmen Kapp, Mati Roasto, Microbial Growth Dynamics in Minced Meat Enriched with Plant Powders, Appl. Sci.</t>
  </si>
  <si>
    <t>https://doi.org/10.3390/app122111292</t>
  </si>
  <si>
    <t>Pisoschi Aurelia Magdalena (University of Agronomic Science &amp; Veterinary Medicine - Bucharest), Pop Aneta (University of Agronomic Science &amp; Veterinary Medicine - Bucharest), Georgescu  Cecilia (ULBS), Turcus Violeta  (Vasile Goldis Western University of Arad), Olah Neli Kinga (Vasile Goldis Western University of Arad), Endre Mathe Vasile Goldis Western Univ Arad, University of Debrecen)</t>
  </si>
  <si>
    <t>Yun Bai, Chunhai Shi, Xiaolei Ma, Jian Li, Siqin Chen, Niuniu Guo, Xi Yu, Chun Yang, Zhi Zhang, Encapsulation of Zn/Co nanocrystals into sponge‐like 3D porous carbon for Escherichia coli inactivation coupled with ultrasound: Characterization, kinetics and inactivation mechanism, Chemical Engineering Journal</t>
  </si>
  <si>
    <t>https://doi.org/10.1016/j.cej.2022.137545</t>
  </si>
  <si>
    <t>Dipanwita Bhattacharya, Pramod Kumar Nanda, Mirian Pateiro, José M. Lorenzo, Pubali Dhar, Arun K. Das, Lactic Acid Bacteria and Bacteriocins: Novel Biotechnological Approach for Biopreservation of Meat and Meat Products, Microorganisms</t>
  </si>
  <si>
    <t>https://doi.org/10.3390/microorganisms10102058</t>
  </si>
  <si>
    <t>Enrico Maurizzi, Francesco Bigi, Andrea Quartieri, Riccardo De Leo, Luisa Antonella Volpelli, Andrea Pulvirenti, The Green Era of Food Packaging: General Considerations and New Trends, Polymers</t>
  </si>
  <si>
    <t>https://doi.org/10.3390/polym14204257</t>
  </si>
  <si>
    <t>Sheila da Silva, Fernanda Alves de Freitas Guedes, João Ricardo Vidal Amaral, José Roberto de Assis Ribeiro, Yuri Pinheiro Alves de Souza, Ângela Correa de Freitas-Almeida, Fabiano Lopes Thompson, Rommel Thiago Jucá Ramos, Andrew Steven Whiteley, Andrew Macrae, Selma Soares de Oliveira, Aeromonas allosaccharophila Strain AE59-TE2 Is Highly Antagonistic towards Multidrug-Resistant Human Pathogens, What Does Its Genome Tell Us?, Life</t>
  </si>
  <si>
    <t>https://doi.org/10.3390/life12101492</t>
  </si>
  <si>
    <t>Pantu Kumar Roy, Min Gyu Song, Eun Bi Jeon, Soo Hee Kim, Shin Young Park, Antibiofilm Efficacy of Quercetin against Vibrio parahaemolyticus Biofilm on Food-Contact Surfaces in the Food Industry, Microorganisms</t>
  </si>
  <si>
    <t>https://doi.org/10.3390/microorganisms10101902</t>
  </si>
  <si>
    <t>Kamalesh Kumar Meena, Neetu Kumra Taneja, Devendra Jain, Ankur Ojha, Dinesh Kumawat, Vijendra Mishra, In Vitro Assessment of Probiotic and Technological Properties of Lactic Acid Bacteria Isolated from Indigenously Fermented Cereal-Based Food Products, Fermentation</t>
  </si>
  <si>
    <t>https://doi.org/10.3390/fermentation8100529</t>
  </si>
  <si>
    <t>Andrea Lombardi, Andrea Fochetti, Pamela Vignolini, Margherita Campo, Alessandra Durazzo, Massimo Lucarini, Debora Puglia, Francesca Luzi, Marco Papalini, Monia Renzi, Andrea Cavallo, Roberta Bernini, Natural Active Ingredients for Poly (Lactic Acid)-Based Materials: State of the Art and Perspectives, Antioxidants</t>
  </si>
  <si>
    <t>https://doi.org/10.3390/antiox11102074</t>
  </si>
  <si>
    <t>Jina Han, Pengcheng Dong, Benjamin W.B. Holman, Huixuan Yang, Xue Chen, Lixian Zhu, Xin Luo, Yanwei Mao, Yimin Zhang, Processing interventions for enhanced microbiological safety of beef carcasses and beef products: A review, Critical Reviews in Food Science and Nutrition</t>
  </si>
  <si>
    <t>https://doi.org/10.1080/10408398.2022.2121258</t>
  </si>
  <si>
    <t>Sara Vitalini, Luca Nalbone, Cristian Bernardi, Marcello Iriti, Rosaria Costa, Nicola
Cicero, Filippo Giarratana, Lisa Vallone, Ginger and parsley essential oils: chemical composition, antimicrobial activity, and evaluation of their application in cheese preservation, NATURAL PRODUCT RESEARCH</t>
  </si>
  <si>
    <t>https://doi.org/10.1080/14786419.2022.2125965</t>
  </si>
  <si>
    <t>Kamalesh Kumar Meena, Neetu Kumra Taneja, Devendra Jain, Ankur Ojha, Chakkaravarthi Saravanan, Deepak Mudgil, Bioactive Components and Health Benefits of Maize-based
Fermented Foods: A Review, BIOINTERFACE RESEARCH IN APPLIED CHEMISTRY</t>
  </si>
  <si>
    <t>https://biointerfaceresearch.com/wp-content/uploads/2022/09/BRIAC134.338.pdf</t>
  </si>
  <si>
    <t>Julianah Moyinoluwalogo Oduwaiye, Iyabo Adebowale Dan-Ologe, John Abiodun Obadipe, Oluwamuyiwa Anthony Ayanshina, Solanum Lycopersicum Phenotypes Juice Food Preservative Potentials: Its Antimicrobial Investigation, JOURNAL OF MEDICINAL PLANTS AND BY-PRODUCTS-JMPB</t>
  </si>
  <si>
    <t>https://doi.org/10.22092/JMPB.2021.351488.1247</t>
  </si>
  <si>
    <t>Natalija Đorđević, Ivana Karabegović, Dragoljub Cvetković, Branislav Šojić, Dragiša Savić, Bojana Danilović, Assessment of Chitosan Coating Enriched with Free and Nanoencapsulated Satureja montana L. Essential Oil as a Novel Tool for Beef Preservation, Foods</t>
  </si>
  <si>
    <t>https://doi.org/10.3390/foods11182733</t>
  </si>
  <si>
    <t>Dibyajit Lahiri, Moupriya Nag, Tanmay Sarkar, Rina Rani Ray, Mohammad Ali Shariati, Maksim Rebezov, Sneh Punia Bangar, José M. Lorenzo, Rubén Domínguez, Lactic Acid Bacteria (LAB): Autochthonous and Probiotic Microbes for Meat Preservation and Fortification, Foods</t>
  </si>
  <si>
    <t>https://doi.org/10.3390/foods11182792</t>
  </si>
  <si>
    <t>Pantu Kumar Roy, Sung-Hee Park, Min Gyu Song, Shin Young Park, Antimicrobial Efficacy of Quercetin against Vibrio parahaemolyticus Biofilm on Food Surfaces and Downregulation of Virulence Genes, Polymers</t>
  </si>
  <si>
    <t>https://doi.org/10.3390/polym14183847</t>
  </si>
  <si>
    <t>Luiza Cecilia de Moraes Melhem, Denes Kaic Alves Do Rosario, Maria Lúcia Guerra Monteiro, Carlos Adam Conte-Junior, High-Pressure Processing and Natural Antimicrobials Combined Treatments on Bacterial Inactivation in Cured Meat, Sustainability</t>
  </si>
  <si>
    <t>https://doi.org/10.3390/su141710503</t>
  </si>
  <si>
    <t>Xuhan Yang, Zhonglu Niu, Xiaorui Wang, Xiaoming Lu, Jinyue Sun, M. Carpena, M.A. Prieto, Jesus Simal-Gandara, Jianbo Xiao, Chao Liu, Ningyang Li, The Nutritional and Bioactive Components, Potential Health Function and Comprehensive Utilization of Pomegranate: A Review, Food Reviews International</t>
  </si>
  <si>
    <t>https://doi.org/10.1080/87559129.2022.2110260</t>
  </si>
  <si>
    <t>Lesley A. Cortés, Aníbal O. Herrera, Diego A. Castellanos, Natural plant-based compounds applied in antimicrobial active packaging and storage of berries, JOURNAL OF FOOD PROCESSING AND PRESERVATION</t>
  </si>
  <si>
    <t>https://doi.org/10.1111/jfpp.16995</t>
  </si>
  <si>
    <t>Reza Mohammadi, Mehran Moradi, Hossein Tajik, Rahim Molaei, Potential application of postbiotics metabolites from bioprotective culture to fabricate bacterial nanocellulose based antimicrobial packaging material, International Journal of Biological Macromolecules</t>
  </si>
  <si>
    <t>https://doi.org/10.1016/j.ijbiomac.2022.08.108</t>
  </si>
  <si>
    <t>Daniel J. da Silva, Matheus M. de Oliveira, Shu Hui Wang, Danilo J. Carastan, Derval S. Rosa, Designing antimicrobial polypropylene films with grape pomace extract for food packaging, Food Packaging and Shelf Life</t>
  </si>
  <si>
    <t>https://doi.org/10.1016/j.fpsl.2022.100929</t>
  </si>
  <si>
    <t>Hwa-Rim Lee, Hye Guk Ryu, Yunji Lee, Ju An Park, Seongju Kim, Chang Eon Lee, Sungjune Jung, Kyung-Ha Lee, Effect of Aronia Extract on Collagen Synthesis in Human Skin Cell and Dermal Equivalent, Oxidative Medicine and Cellular Longevity</t>
  </si>
  <si>
    <t>https://doi.org/10.1155/2022/4392256</t>
  </si>
  <si>
    <t>Abdulrhman Shaker,  Mohamed Abdelalim Ali, Hayam M. Fathy, Diaa Attia Marrez, Food Preservation: Comprehensive overview of techniques, applications and hazards, EGYPTIAN JOURNAL OF CHEMISTRY</t>
  </si>
  <si>
    <t>https://doi.prg/10.21608/EJCHEM.2022.110711.5043</t>
  </si>
  <si>
    <t>Shaoying Gong, Chaoqin Jiao, Ling Guo, Antibacterial mechanism of beetroot (Beta vulgaris) extract against Listeria monocytogenes through apoptosis-like death and its application in cooked pork, LWT</t>
  </si>
  <si>
    <t>https://doi.org/10.1016/j.lwt.2022.113711</t>
  </si>
  <si>
    <t>Kirazli S, Tunca S, NISIN and gilaburu (Viburnum opulus L.) combination is a cost-effective way to control foodborne Staphylococcus aureus, FOOD CONTROL</t>
  </si>
  <si>
    <t>https://doi.org/10.1016/j.foodcont.2022.109213</t>
  </si>
  <si>
    <t>A Ismail, A Deeb, I Alhawary, W Elkassas, Y Hegazy, Influence of lysozyme utilization with lactic acid bacteria in yoghurt on some foodborne pathogens, JOURNAL OF THE HELLENIC VETERINARY MEDICAL SOCIETY</t>
  </si>
  <si>
    <t>https://doi.org/10.12681/jhvms.27796</t>
  </si>
  <si>
    <t>Evdoxia Postali, Panagiota Peroukidou, Efstathios Giaouris, Alexandros Papachristoforou, Investigating Possible Synergism in the Antioxidant and Antibacterial Actions of Honey and Propolis from the Greek Island of Samothrace through Their Combined Application, Foods</t>
  </si>
  <si>
    <t>https://doi.org/10.3390/foods11142041</t>
  </si>
  <si>
    <t>Anaí León Madrazo, Alfredo Benjamín Fuentes Ortíz, Luis Fernando Morales Mendoza, Maira Rubi Segura Campos, Antibacterial peptide fractions from chia seeds (Salvia hispanica L.) and their stability to food processing conditions, Journal of Food Science and Technology</t>
  </si>
  <si>
    <t>https://doi.org/10.1007/s13197-022-05506-0</t>
  </si>
  <si>
    <t>Ramya Premanath, Jainey Puthenveettil James, Iddya Karunasagar, Eva Vaňková, Vladimír Scholtz, Tropical plant products as biopreservatives and their application in food safety, Food Control</t>
  </si>
  <si>
    <t>https://doi.org/10.1016/j.foodcont.2022.109185</t>
  </si>
  <si>
    <t>Brianmax A. Takundwa, Prashant Bhagwat, Faith Matiza Ruzengwe, Santhosh Pillai, Oluwatosin A. Ijabadeniyi, Optimisation of the combined treatment of nisin, oregano and ultrasound in decontaminating Listeria monocytogenes and Escherichia coli O157:H7 on cabbage, Future Foods</t>
  </si>
  <si>
    <t>https://doi.org/10.1016/j.fufo.2022.100141</t>
  </si>
  <si>
    <t>Jorge Pamplona Pagnossa, Gabriele Rocchetti, Jadson Diogo Pereira Bezerra, Gaber El-Saber Batiha, Eman A. El-Masry, Mohamed H. Mahmoud, Abdulrahman A. Alsayegh, Abdullah Mashraqi, Pier Sandro Cocconcelli, Cledir Santos, Luigi Lucini, Roberta Hilsdorf Piccoli, Untargeted Metabolomics Approach of Cross-Adaptation in Salmonella Enterica Induced by Major Compounds of Essential Oils, FRONTIERS IN MICROBIOLOGY</t>
  </si>
  <si>
    <t>https://doi.org/10.3389/fmicb.2022.769110</t>
  </si>
  <si>
    <t>I-Ting Wu, Ying-Hung Chu, Yun-Ru Huang, Chun-Cheng Chen, Shinn-Jyh Ding, Antibacterial ability and osteogenic activity of polyphenol-tailored calcium silicate bone cement, JOURNAL OF MATERIALS CHEMISTRY B</t>
  </si>
  <si>
    <t>https://doi.org/10.1039/D2TB00944G</t>
  </si>
  <si>
    <t>Mahfuza Islam, Arzina Hossain, Md. Ashikur Rahman, Mst. Afifa Khatun, Md. Shahjalal, Md. Afzal Hossain, Roksana Huque, Md. Kamruzzaman Munshi, Potentiality of ginger extract as natural preservative for raw tilapia fish (Oreochromis mossambicus) during storage at refrigerated temperature, JOURNAL OF FOOD PROCESSING AND PRESERVATION</t>
  </si>
  <si>
    <t>https://doi.org/10.1111/jfpp.16729</t>
  </si>
  <si>
    <t>Edyta Kordialik-Bogacka, Biopreservation of beer: Potential and constraints, Biotechnology Advances</t>
  </si>
  <si>
    <t>https://doi.org/10.1016/j.biotechadv.2022.107910</t>
  </si>
  <si>
    <t>Marwan Al-Hijazeen, Aubrey Mendonca, Eun Joo Lee, Dong Uk Ahn, Shecoya White, Fate of natural bacterial flora, and artificially inoculated Escherichia coli O157:H7, Listeria monocytogenes, and Salmonella enterica in raw ground chicken meat with added oregano oil or tannic acid alone or combined, Food Control</t>
  </si>
  <si>
    <t>https://doi.org/10.1016/j.foodcont.2022.109059</t>
  </si>
  <si>
    <t>Sara Scandorieiro, Bianca C. D. Rodrigues, Erick K. Nishio, Luciano A. Panagio, Admilton G. de Oliveira, Nelson Durán, Gerson Nakazato, Renata K. T. Kobayashi, Biogenic Silver Nanoparticles Strategically Combined With Origanum vulgare Derivatives: Antibacterial Mechanism of Action and Effect on Multidrug-Resistant Strains, FRONTIERS IN MICROBIOLOGY</t>
  </si>
  <si>
    <t>https://doi.org/10.3389/fmicb.2022.842600</t>
  </si>
  <si>
    <t>Yuhao Liu, Xutao Li, Jie Sheng, Yuyang Lu, Huimin Sun, Qixiang Xu, Yongheng Zhu, Yishan Song, Preparation and Enhanced Antimicrobial Activity of Thymol Immobilized on Different Silica Nanoparticles with Application in Apple Juice, Coatings</t>
  </si>
  <si>
    <t>https://doi.org/10.3390/coatings12050671</t>
  </si>
  <si>
    <t>Míria Benetati Delgado Bertéli, Mariana Martins Magalhães de Souza, Lillian Barros, Isabel C. F. R. Ferreira, Jasmina Glamočlija, Marina Soković, Douglas Cardoso Dragunski, Juliana Silveira do Valle, Ederlan de Souza Ferreira, Laise Cedraz Pinto, Carolina Oliveira de Souza, Suelen Pereira Ruiz, Giani Andrea Linde, Nelson Barros Colauto, Basidiocarp structures of Lentinus crinitus: an antimicrobial source against foodborne pathogens and food spoilage microorganisms, World Journal of Microbiology and Biotechnology</t>
  </si>
  <si>
    <t>https://doi.org/10.1007/s11274-022-03257-w</t>
  </si>
  <si>
    <t>Hongli Liu, Wenxiu Zhu, Yu Cao, Jingzhu Gao, Tong Jin, Ningbo Qin, Xiaodong Xia, Punicalagin inhibits biofilm formation and virulence gene expression of Vibrio parahaemolyticus, Food Control</t>
  </si>
  <si>
    <t>https://doi.org/10.1016/j.foodcont.2022.109045</t>
  </si>
  <si>
    <t>Shan Chengjun, Han Wu, Zhu Yongsheng, Zhou Jianzhong, Yan Wenjing, Zhang Jianhao, Liu Xiaoli, Preservative effects of a novel bacteriocin from Lactobacillus panis C-M2 combined with dielectric barrier discharged cold plasma (DBD-CP) on acquatic foods, FOOD SCIENCE AND TECHNOLOGY INTERNATIONAL</t>
  </si>
  <si>
    <t>https://doi.org/10.1177/10820132221094720</t>
  </si>
  <si>
    <t>Adekemi Titilayo Adesulu-Dahunsi, Samuel Olatunde Dahunsi, Titilayo Adenike Ajayeoba, Co-occurrence of Lactobacillus Species During Fermentation of African Indigenous Foods: Impact on Food Safety and Shelf-Life Extension, FRONTIERS IN MICROBIOLOGY</t>
  </si>
  <si>
    <t> https://doi.org/10.3389/fmicb.2022.684730</t>
  </si>
  <si>
    <t>Ruteng Wei, Lin Wang, Yinting Ding, Liang Zhang, Feifei Gao, Ning Chen, Yinghui Song, Hua Li, Hua Wang, Natural and sustainable wine: a review, Critical Reviews in Food Science and Nutrition</t>
  </si>
  <si>
    <t>https://doi.org/10.1080/10408398.2022.2055528</t>
  </si>
  <si>
    <t>Cláudia Novais, Adriana K. Molina, Rui M. V. Abreu, Celestino Santo-Buelga, Isabel C. F. R. Ferreira, Carla Pereira, Lillian Barros, Natural Food Colorants and Preservatives: A Review, a Demand, and a Challenge, JOURNAL OF AGRICULTURAL AND FOOD CHEMISTRY</t>
  </si>
  <si>
    <t>https://doi.org/10.1021/acs.jafc.1c07533</t>
  </si>
  <si>
    <t>Guorong Liu, Rong Nie, Yangshuo Liu, Arshad Mehmood, Combined antimicrobial effect of bacteriocins with other hurdles of physicochemic and microbiome to prolong shelf life of food: A review, Science of The Total Environment</t>
  </si>
  <si>
    <t>https://doi.org/10.1016/j.scitotenv.2022.154058</t>
  </si>
  <si>
    <t>Fatemeh Baghi, Adem Gharsallaoui, Emilie Dumas, Sami Ghnimi, Advancements in Biodegradable Active Films for Food Packaging: Effects of Nano/Microcapsule Incorporation, Foods</t>
  </si>
  <si>
    <t>https://doi.org/10.3390/foods11050760</t>
  </si>
  <si>
    <t>Victoria Vilaça Martins Alencar Souza, Jaqueline Milagres Almeida, Lidiane Nunes Barbosa, Nathália Cristina Cirone Silva, Citral, carvacrol, eugenol and thymol: antimicrobial activity and its application in food, Journal of Essential Oil Research</t>
  </si>
  <si>
    <t>https://doi.org/10.1080/10412905.2022.2032422</t>
  </si>
  <si>
    <t>Yayong Liu, Kunling Teng, Fuqing Huang, Tianqi Xia, Jiaqi Zhang, Tianwei Wang, Jin Zhong, High-throughput discovery of novel lanthipeptides and producers by metagenomic mining of isolates population (MMIP) from Chinese spicy cabbage, Food Research International</t>
  </si>
  <si>
    <t>https://doi.org/10.1016/j.foodres.2022.110991</t>
  </si>
  <si>
    <t>Ana L. Ríos-López, Norma Heredia, Santos García, José Á. Merino-Mascorro, Luisa Y. Solís-Soto, Jorge E. Dávila-Aviña, Effect of phenolic compounds and cold shock on survival and virulence of Escherichia coli pathotypes, JOURNAL OF FOOD SAFETY</t>
  </si>
  <si>
    <t>https://doi.org/10.1111/jfs.12966</t>
  </si>
  <si>
    <t>Tatenda Gift Kawhena, Umezuruike Linus Opara, Olaniyi Amos Fawole, Effects of Gum Arabic Coatings Enriched with Lemongrass Essential Oil and Pomegranate Peel Extract on Quality Maintenance of Pomegranate Whole Fruit and Arils, Foods</t>
  </si>
  <si>
    <t>https://doi.org/10.3390/foods11040593</t>
  </si>
  <si>
    <t>Yilmaz Ucar, A novel perspective for Lactobacillus reuteri cell-free supernatant: co-microencapsulation with propolis extracts,  Biomass Conversion and Biorefinery</t>
  </si>
  <si>
    <t>https://doi.org/10.1007/s13399-022-02360-0</t>
  </si>
  <si>
    <t>María Ruiz-Rico, Simone Renwick, Emma Allen-Vercoe, José M. Barat, In vitro susceptibility of human gut microbes to potential food preservatives based on immobilized phenolic compounds, Food Chemistry</t>
  </si>
  <si>
    <t>https://doi.org/10.1016/j.foodchem.2022.132136</t>
  </si>
  <si>
    <t>Elham Ansarifar, Farid Moradinezhad, Encapsulation of thyme essential oil using electrospun zein fiber for strawberry preservation, Chemical and Biological Technologies in Agriculture</t>
  </si>
  <si>
    <t>https://doi.org/10.1186/s40538-021-00267-y</t>
  </si>
  <si>
    <t>Zhiliang Yu, Xuehui Wu, Junhua He, Study on the antifungal activity and mechanism of tea saponin from Camellia oleifera cake, European Food Research and Technology</t>
  </si>
  <si>
    <t>https://doi.org/10.1007/s00217-021-03929-1</t>
  </si>
  <si>
    <t>Bishwambhar Mishra, Awdhesh Kumar Mishra, Sanjay Kumar, Sanjeeb Kumar Mandal, Lakshmayya NSV, Vijay Kumar, Kwang-Hyun Baek, Yugal Kishore Mohanta, Antifungal Metabolites as Food Bio-Preservative: Innovation, Outlook, and Challenges, Metabolites</t>
  </si>
  <si>
    <t>https://doi.org/10.3390/metabo12010012</t>
  </si>
  <si>
    <t>Natana Gengnagel, Alberto Gonçalves Evangelista, Contamination by Listeria monocytogenes in Latin American Meat Products and its Consequences, Current Nutrition &amp; Food Science</t>
  </si>
  <si>
    <t>https://doi.org/10.2174/1573401318666220415094107</t>
  </si>
  <si>
    <t>Giovana Rueda BARBOZA, Jaqueline Milagres de ALMEIDA, Nathália Cristina Cirone SILVA, Use of natural substrates as an alternative for the prevention of microbial contamination in the food industry, FOOD SCIENCE AND TECHNOLOGY</t>
  </si>
  <si>
    <t>https://doi.org/10.1590/fst.05720</t>
  </si>
  <si>
    <t>Delia Rita Tapia-Blácido, Guilherme José Aguilar, Mateus Teixeira de Andrade, Márcio F. Rodrigues-Júnior, Fernanda C. Guareschi-Martins, Trends and challenges of starch-based foams for use as food packaging and food container, Trends in Food Science &amp; Technology</t>
  </si>
  <si>
    <t>https://doi.org/10.1016/j.tifs.2021.12.005</t>
  </si>
  <si>
    <t>Zhiwen Qi, Xingying Xue, Hao Zhou, Hua Yuan, Wenjun Li, Guliang Yang, Pujun Xie, Chengzhang Wang, The aqueous assembly preparation of OPs-AgNPs with phenols from olive mill wastewater and its mechanism on antimicrobial function study, Food Chemistry</t>
  </si>
  <si>
    <t>https://doi.org/10.1016/j.foodchem.2021.131924</t>
  </si>
  <si>
    <t>Yi-Zhou Xiang, Gang Wu, Lin-Yu Yang, Xiao-Jie Yang, Yan-Mei Zhang, Lian-Bing Lin, Xian-Yu Deng, Qi-Lin Zhang, Antibacterial effect of bacteriocin XJS01 and its application as antibiofilm agents to treat multidrug-resistant Staphylococcus aureus infection, International Journal of Biological Macromolecules</t>
  </si>
  <si>
    <t>https://doi.org/10.1016/j.ijbiomac.2021.11.136</t>
  </si>
  <si>
    <t>Mariana Román-Casas, Roxana Valdés Ramos, Beatriz E. Martínez-Carrillo, Laura S. Gaona Valle, Itzelt Pérez Malpica, Vitamin D, Oxidative Stress and Glycaemic Control in Subjects with Type 2 Diabetes Mellitus: Systematic Review, Current Nutrition &amp; Food Science</t>
  </si>
  <si>
    <t>https://doi.org/10.2174/1573401318666220404163302</t>
  </si>
  <si>
    <t>Frum Adina (ULBS), Georgescu Cecilia (ULBS), Gligor Felicia G (ULBS), Lengyel Ecaterina (ULBS), Stegarus Diana I (National Institute of Research &amp; Development for Cryogenic &amp; Isotopic Technologies), Dobrea Carmen M (ULBS), Tita Ovidiu (ULBS)</t>
  </si>
  <si>
    <t>IDENTIFICATION AND QUANTIFICATION OF PHENOLIC COMPOUNDS FROM RED GRAPE POMACE</t>
  </si>
  <si>
    <t xml:space="preserve">Sumaya Kainat, Muhamad Sajid Arshad, Waseem Khalid, Muhammad Zubair Khalid, Hyrije Koraqi, Muhammad Faizan Afzal, Sana Noreen, Zaira Aziz, Ammar Al-Farga, Sustainable novel extraction of bioactive compounds from fruits and vegetables waste for functional foods: a review, International Journal of Food Properties </t>
  </si>
  <si>
    <t>https://doi.org/10.1080/10942912.2022.2144884</t>
  </si>
  <si>
    <t>Petronela Elena Bran,
Daniela Nicuţă,
Luminiţa Grosu,
Oana-Irina Patriciu, Irina-Claudia Alexa, Investigation regarding the potential application of grape pomace extracts on in vitro plant growth and development, OVIDIUS UNIVERSITY ANNALS OF CHEMISTRY</t>
  </si>
  <si>
    <t>https://doi.org/10.2478/auoc-2022-0020</t>
  </si>
  <si>
    <t>Traistaru Elena (Gemanal Labs), Moldovan Raul Ciprian (Gemanal Labs), Menelaou Antigoni (Gemanal Labs), Kakourou Paraskevi (Gemanal Labs), Georgescu Cecilia (ULBS)</t>
  </si>
  <si>
    <t>A comparative study on the quality of air in offices and homes</t>
  </si>
  <si>
    <t>Ioannis Nezis, George Biskos, Konstantinos Eleftheriadis, Prodromos Fetfatzis, Olga Popovicheva, Nikolay Sitnikov, Olga-Ioanna Kalantzi, Linking indoor particulate matter and black carbon with sick building syndrome symptoms in a public office building, Atmospheric Pollution Research</t>
  </si>
  <si>
    <t>https://doi.org/10.1016/j.apr.2021.101292</t>
  </si>
  <si>
    <t>Tita Ovidiu (ULBS), Lengyel Ecaterina (ULBS), Iancu Ramona (ULBS), Pacala Mariana (ULBS), Georgescu Cecilia (ULBS), Mutu Dan (ULBS), Batusaru Cristina (ULBS), Tita Mihaela (ULBS)</t>
  </si>
  <si>
    <t>THE DETERMINATION OF THE CHROMATIC INTENSITY OF CABERNET SAUVIGNON, MERLOT AND PINOT NOIR RED WINES, THROUGH RAPID METHODS</t>
  </si>
  <si>
    <t>Marina Pérez-Gil, Concepción Pérez-Lamela, Elena Falqué-López, Comparison of Chromatic and Spectrophotometric Properties of White and Red Wines Produced in Galicia (Northwest Spain) by Applying PCA, Molecules</t>
  </si>
  <si>
    <t>https://doi.org/10.3390/molecules27207000</t>
  </si>
  <si>
    <t>BRATU Iuliana (ULBS), GEORGESCU Cecilia (ULBS)</t>
  </si>
  <si>
    <t>Chemical contamination of bee honey–identifying sensor of the environment pollution</t>
  </si>
  <si>
    <t>Saša Prdun, Ivana Flanjak, Lidija Sveˇcnjak, Ljiljana Primorac, Maja Lazarus, Tatjana Orct,
Dragan Bubalo, Blanka Bili´c Rajs, Characterization of Rare Himalayan Balsam (Impatiens glandulifera Royle) Honey from Croatia, Foods</t>
  </si>
  <si>
    <t>https://www.researchgate.net/profile/Maja-Lazarus/publication/364028405_Characterization_of_rare_Himalayan_balsam_Impatiens_glandulifera_Royle_honey_from_Croatia/links/6336990a9cb4fe44f3ed2ecc/Characterization-of-Rare-Himalayan-Balsam-Impatiens-glandulifera-Royle-Honey-from-Croatia.pdf</t>
  </si>
  <si>
    <t>Zorica Sovrlić, Snežana Tošić, Renata Kovačević, Violeta Jovanović, Vesna Krstić, The Importance of Measuring Arsenic in Honey, Water, and PM10 for Food Safety as an Environmental Study: Experience from the Mining and Metallurgical Districts of Bor, Serbia, Sustainability</t>
  </si>
  <si>
    <t>https://doi.org/10.3390/su141912446</t>
  </si>
  <si>
    <t>Elena Traistaru (Gemanalysis Laboratories Cyprus), Adrian Rivis (Banat’s University of Agricultural Sciences and Veterinary Medicine, Faculty of Food Processing Technology), Raul Ciprian Moldovan (Gemanalysis Laboratories Cyprus), Antigoni Menelaou (Gemanalysis Laboratories Cyprus), Cecilia Georgescu (ULBS)</t>
  </si>
  <si>
    <t>Modelling migration from plastic packaging materials used in food industry</t>
  </si>
  <si>
    <t>Elaheh Forooghi, Shervin Ahmadi, Mehdi Farhoodi, Amir M. Mortazavian, Migration of Irganox 1010, Irganox 1076, and Titanium dioxide into Doogh and corresponding food simulant from laminated packaging, Journal of Environmental Health Science and Engineering</t>
  </si>
  <si>
    <t>https://doi.org/10.1007/s40201-021-00782-y</t>
  </si>
  <si>
    <t>Lidia-Ioana Virchea (ULBS), Felicia Gabriela Gligor (ULBS), Adina Frum (ULBS), Monica Mironescu (ULBS), Nina I. Myachikova (Belgorod State National Research University), Cecilia Georgescu (ULBS)</t>
  </si>
  <si>
    <t>Phytochemical analysis and antioxidant assay of Melissa officinalis L. (lemon balm)</t>
  </si>
  <si>
    <t>DÖNMEZ, İ. E., VOLATILE OIL COMPOSITION OF TEUCRIUM SPECIES OF
NATURAL AND CULTIVATED ORIGIN IN THE LAKE DISTRICT OF TURKEY, APPLIED ECOLOGY AND ENVIRONMENTAL RESEARCH</t>
  </si>
  <si>
    <t xml:space="preserve">http://dx.doi.org/10.15666/aeer/2003_22352245
</t>
  </si>
  <si>
    <t>Roxana E. TUFEANU (ULBS), Cecilia GEORGESCU (ULBS), Adina FRUM (ULBS), Mihaela A. TIȚA (ULBS), Ovidiu TIȚA (ULBS)</t>
  </si>
  <si>
    <t>Minerals and Total Polyphenolic Content of Some
Vegetal Powders</t>
  </si>
  <si>
    <t>Laura Maletti, Veronica D'Eusanio, Lisa Lancellotti, Andrea Marchetti, Luca Pincelli, Lorenzo Strani, Lorenzo Tassi, Candying process for enhancing pre-waste watermelon rinds to increase food sustainability, Future Foods</t>
  </si>
  <si>
    <t>https://doi.org/10.1016/j.fufo.2022.100182</t>
  </si>
  <si>
    <t>Mironescu Ion D. (ULBS), Mironescu Monica (ULBS), Georgescu Cecilia (ULBS), Ranga Ioan N. (ULBS), Lancu Maria L. (ULBS), Oprean Letitia (ULBS)</t>
  </si>
  <si>
    <t>Analysis of the Extracellular Polysaccharide-based Structures Produced by a Halophylic Archaeon.</t>
  </si>
  <si>
    <t>Hassan A. H. Ibrahim, Hala E. Abou Elhassayeb, Waleed M. M. El-Sayed, Potential functions and applications of diverse microbial exopolysaccharides in marine environments, Journal of Genetic Engineering and Biotechnology</t>
  </si>
  <si>
    <t>https://doi.org/10.1186/s43141-022-00432-2</t>
  </si>
  <si>
    <t>M Kokina (Saint Petersburg State Institute of Technology), M Shamtsyan (Saint Petersburg State Institute of Technology), C Georgescu (ULBS), M Mironescu (ULBS)</t>
  </si>
  <si>
    <t>Antimicrobial activity of essential oils from plants against selected microorganisms</t>
  </si>
  <si>
    <t>Farnaz Abed-Ashtiani, Mahdi Arzanlou, Abolfazl Narmani, Efficacy of PLANT TONIC9 (EOX-SOV) against certain plant pathogenic fungi, Archives of Phytopathology and Plant Protection</t>
  </si>
  <si>
    <t>https://doi.org/10.1080/03235408.2022.2040161</t>
  </si>
  <si>
    <t>Frum Adina (ULBS), Georgescu Cecilia (ULBS), Gligor Felicia (ULBS), Dobrea Carmen (ULBS), Tita Ovidiu (ULBS)</t>
  </si>
  <si>
    <t>Identification and Quantification of Phenolic Compounds from Red Currant (Ribes rubrum L.) and Raspberries (Rubus idaeus L.)</t>
  </si>
  <si>
    <t>Cosme F, Pinto T, Aires A, Morais MC, Bacelar E, Anjos R, Ferreira-Cardoso J, Oliveira I, Vilela A, Gonçalves B. Red Fruits Composition and Their Health Benefits—A Review. Foods.</t>
  </si>
  <si>
    <t>https://www.mdpi.com/2304-8158/11/5/644</t>
  </si>
  <si>
    <t>Ropelewska E. Assessment of the Influence of Storage Conditions and Time on Red Currants (Ribes rubrum L.) Using Image Processing and Traditional Machine Learning. Agriculture.</t>
  </si>
  <si>
    <t>https://www.mdpi.com/2077-0472/12/10/1730</t>
  </si>
  <si>
    <t>Casas-Godoy L, Campos-Valdez AR, Alcázar-Valle M, Barrera-Martínez I. Comparison of Extraction Techniques for the Recovery of Sugars, Antioxidant and Antimicrobial Compounds from Agro-Industrial Wastes. Sustainability.</t>
  </si>
  <si>
    <t>https://www.mdpi.com/2071-1050/14/10/5956</t>
  </si>
  <si>
    <t>Norma Piña-Contreras, Alma Gabriela Martínez-Moreno, Jessica Del Pilar Ramírez-Anaya, Ana Cristina Espinoza-Gallardo, and Elia Herminia Miramontes Valdés. Raspberry (Rubus idaeus L.), a Promising Alternative in the Treatment of Hyperglycemia and Dyslipidemias. Journal of Medicinal Food.</t>
  </si>
  <si>
    <t>https://www.liebertpub.com/doi/pdf/10.1089/jmf.2021.0046?download=true</t>
  </si>
  <si>
    <t>Gizem Gülmez, Ali Sen, Turgut Sekerler, Fatma Kader Algül, Özlem Tugçe Çilingir-Kaya, Azize Sener. The antioxidant, anti-inflammatory, and antiplatelet effects of Ribes rubrum L. fruit extract in the diabetic rats. Journal of Food Biochemistry.</t>
  </si>
  <si>
    <t>https://onlinelibrary.wiley.com/doi/abs/10.1111/jfbc.14124</t>
  </si>
  <si>
    <t xml:space="preserve">Sidorova Yu.S., Petrov N.A., Biryulina N.A., Perova I.B., Zorin S.N.,
Kochetkova A.A., Mazo V.K., Physiological and biochemical evaluation of the effectiveness of a new food ingredient – blueberry polyphenol concentrate, Voprosy Pitaniia
</t>
  </si>
  <si>
    <t>http://doi.org/10.33029/0042-8833-2022-91-5-43-55</t>
  </si>
  <si>
    <t>Solomatin Nikolay M. (Michurinsk State Agrarian University), Solomatina Elena (Michurinsk State Agrarian University), Sorokopudov Vladimir N. (Federal State Budget Scientific Institution),
Sorokopudova Olga A. (Federal State Budget Scientific Institution),
Myachikova Nina I. (Federal State Autonomous Educational Institution of Higher Education, Belgorod National Research University), Georgescu Cecilia (ULBS)</t>
  </si>
  <si>
    <t>The use of the new apple hybrids fruits with red pulp in the food industry</t>
  </si>
  <si>
    <t>Perfilova O.V., Bryksina K.V., Ivanova E.P., Tolstova N.Y., Kretinina G.V., Advantages of microwave heating when processing broccoli into a semi-finished product for baking, IOP Conference Series: Earth and Environmental Science</t>
  </si>
  <si>
    <t>https://doi.org/10.1088/1755-1315/1112/1/012052</t>
  </si>
  <si>
    <t xml:space="preserve">Vosloban C.M., Chedea V.S., GRAPE POMACE GENERATION, CONDITIONING, AND BIOCHEMICAL COMPOSITION-GENERAL ASPECTS (Book Chapter), Grape Pomace in Health and Disease Prevention </t>
  </si>
  <si>
    <t>https://151096hk1-y-https-www-scopus-com.z.e-nformation.ro/record/display.uri?eid=2-s2.0-85142033462&amp;origin=resultslist&amp;sort=plf-f&amp;cite=2-s2.0-85044304420&amp;src=s&amp;imp=t&amp;sid=8abf2824f75375fa83b5691b17b1b353&amp;sot=cite&amp;sdt=a&amp;sl=0&amp;relpos=3&amp;citeCnt=0&amp;searchTerm=</t>
  </si>
  <si>
    <t>Oliveira Ana L. S., Carvalho Maria João,
Oliveira Diana Luazi,
Costa Eduardo,
Pintado Manuela,
Madureira Ana Raquel, Sugarcane Straw Polyphenols as Potential Food and Nutraceutical Ingredient, Foods</t>
  </si>
  <si>
    <t>https://doi.org/10.3390/foods11244025</t>
  </si>
  <si>
    <t>Yao Hang, Wu Ming, Lin Liwei, Wu Zhonglian,
Bae Minjun, Park Sumin, Wang Shuli, Zhang Wang, Gao Jiefeng, Wang Dongan,
Piao Yuanzhe, Design strategies for adhesive hydrogels with natural antibacterial agents as wound dressings: Status and trends, Materials Today Bio</t>
  </si>
  <si>
    <t>https://doi.org/10.1016/j.mtbio.2022.100429</t>
  </si>
  <si>
    <t>Moradi Alvand Z., Rahimi M., Rafati H.,  Interaction of a natural compound nanoemulsion with Gram negative and Gram positive bacterial membrane; a mechanism based study using a microfluidic chip and DESI technique, International Journal of Pharmaceutics</t>
  </si>
  <si>
    <t>https://doi.org/10.1016/j.ijpharm.2022.122181</t>
  </si>
  <si>
    <t>Chakraborty S., Dutta H., Use of nature-derived antimicrobial substances as safe disinfectants and preservatives in food processing industries: A review, Journal of Food Processing and Preservation</t>
  </si>
  <si>
    <t>https://doi.org/10.1111/jfpp.15999</t>
  </si>
  <si>
    <t>Premjit Y., Malik G.K., Mitra J., Antimicrobial agents in films and coatings (Book Chapter), Biopolymer-Based Food Packaging: Innovations and Technology Applications</t>
  </si>
  <si>
    <t>https://doi.org/10.1002/9781119702313.ch9</t>
  </si>
  <si>
    <t>Ghazala  Shaheen,  Arslan  Ashfaq,  Anum  Khawar,  Qurratul  Ain  Jamil,  Rashida  Parveen,  Faheem  Hadi,  Aymen  Owais  Ghauri, Jafir Hussain Shirazi, Hafiz Muhammad Asif, Tahira Shamim, Laila Sumreen, Tanveer Ali, Muhammad Akram, Raessa Noor, Amna Mehmood, Farhan Sajid, Fourier transform infrared spectrometer analysis and antimicrobial screening of ethanolic extract of Operculina terpathum from cholistan desert, Pharmacy Practice</t>
  </si>
  <si>
    <t>https://doi.org/10.18549/PharmPract.2022.2.2647</t>
  </si>
  <si>
    <t>Pisoschi Aurelia Magdalena (University of Agronomic Science &amp; Veterinary Medicine - Bucharest), Pop Aneta (University of Agronomic Science &amp; Veterinary Medicine - Bucharest), Georgescu  Cecilia (ULBS), Turcus Violeta  (Vasile Goldis Western University of Arad), Olah Neli Kinga (Vasile Goldis Western University of Arad), Endre Mathe Vasile Goldis Western Univ Arad, (University of Debrecen)</t>
  </si>
  <si>
    <t>Yum S.J., Kim S.M., Kwon J.H., Jeong H.G., Inhibitory effects of tuberostemonine on Staphylococcus aureus biofilm, Korean Journal of Food Science and Technology</t>
  </si>
  <si>
    <t>https://doi.org/10.9721/KJFST.2022.54.2.241</t>
  </si>
  <si>
    <t>Soetjipto H., Aminu N.R., Positive and Negative Impacts of the Use of Essential Oils in Food (Book Chapter), Essential Oils: Applications and Trends in Food Science and Technology</t>
  </si>
  <si>
    <t>https://doi.org/10.1007/978-3-030-99476-1_9</t>
  </si>
  <si>
    <t>Tania Gómez-Sierra, Estefani Yaquelin Hernández-Cruz, Ariadna Jazmín Ortega-Lozano, Alexis Paulina Jiménez-Uribe, Jose Pedraza Chaverri, Estefany Ingrid Medina-Reyes, Toxicological Aspects of Natural Food Additives (Book Chapter), Natural Additives in Foods</t>
  </si>
  <si>
    <t>https://doi.org/10.1007/978-3-031-17346-2_11</t>
  </si>
  <si>
    <t>Farag R.S., Tawfeek L.S., ANTIBACTERIAL POTENTIAL AND CYTOTOXICITY EFFECTS OF SOME PLANTS' CRUDE JUICES, International Multidisciplinary Scientific GeoConference Surveying Geology and Mining Ecology Management, SGEM</t>
  </si>
  <si>
    <t>https://doi.org/10.5593/sgem2022V/6.2/s25.08</t>
  </si>
  <si>
    <t>Rani P., Tiwari S.K., Health benefits of bacteriocins produced by probiotic lactic acid bacteria (Book Chapter), Microbial Biomolecules: Emerging Approach in Agriculture, Pharmaceuticals and Environment Management</t>
  </si>
  <si>
    <t>https://doi.org/10.1016/B978-0-323-99476-7.00018-1</t>
  </si>
  <si>
    <t>Barreto Pinilla C.M., Lopes N.A., Brandelli A., Liposome-mediated encapsulation of antimicrobials and probiotics (Book Chapter), Liposomal Encapsulation in Food Science and Technology</t>
  </si>
  <si>
    <t>https://doi.org/10.1016/B978-0-12-823935-3.00011-4</t>
  </si>
  <si>
    <t>do Nascimento L.D., da Costa K.S., Cascaes M.M., de Aguiar Andrade E.H., Encapsulation of Essential Oils by Spray-Drying: Antimicrobial Activity, and Applications in Food Preservation (Book Chapter), Essential Oils: Applications and Trends in Food Science and Technology</t>
  </si>
  <si>
    <t>https://doi.org/10.1007/978-3-030-99476-1_6</t>
  </si>
  <si>
    <t>Himani, Mahawer, S.K., Arya, S., Kumar, R., Prakash, O.,  Essential Oil: Source of Antioxidants and Role in Food Preservation (Book Chapter)Essential Oils: Applications and Trends in Food Science and Technology</t>
  </si>
  <si>
    <t>https://doi.org/10.1007/978-3-030-99476-1_8</t>
  </si>
  <si>
    <t>Abdullahi, A., Khairulmazmi, A., Tijjani, A., Abubakar, A.I., Ismail, M.R., Plant biomolecule antimicrobials: an alternative control measures for food security and safety (Book Chapter), Herbal Biomolecules in Healthcare Applications</t>
  </si>
  <si>
    <t>https://doi.org/10.1016/B978-0-323-85852-6.00024-X</t>
  </si>
  <si>
    <t>Teshome, E., Forsido, S.F., Rupasinghe, H.P.V., Olika Keyata, E.,  Potentials of Natural Preservatives to Enhance Food Safety and Shelf Life: A Review, Scientific World Journal</t>
  </si>
  <si>
    <t>https://doi.org/10.1155/2022/9901018</t>
  </si>
  <si>
    <t>Mir, M.A., Kumawat, M., Nabi, B., Kumar, M., Combinatorial approach to combat drug resistance in human pathogenic bacteria (Book Chapter), Human Pathogenic Microbes: Diseases and Concerns</t>
  </si>
  <si>
    <t>https://doi.org/10.1016/B978-0-323-96127-1.00014-0</t>
  </si>
  <si>
    <t>Onyeaka, H.N., Nwabor, O.F.,  Food Preservation and Safety of Natural Products (Book)</t>
  </si>
  <si>
    <t>https://1510a6ho8-y-https-www-sciencedirect-com.z.e-nformation.ro/book/9780323857000/food-preservation-and-safety-of-natural-products?via=ihub=</t>
  </si>
  <si>
    <t xml:space="preserve">Lidaiane Mariah Silva dos Santos Franciscato, Suelen Sorato Mendes, Camila Frederico, José Eduardo
Gonçalves, Maria Graciela Iecher Faria, Zilda Cristiani Gazim, Suelen Pereira Ruiz, Parsley (Petroselinum crispum): chemical composition and antibacterial activity of
essential oil from organic against foodborne pathogens, Australian Journal of Crop Science
</t>
  </si>
  <si>
    <t>https://doi.org/10.21475/ajcs.22.16.05.p3585</t>
  </si>
  <si>
    <t>Coral Barcenilla, Miroslav Ducic, Mercedes López, Miguel Prieto, Avelino Álvarez-Ordóñez, Application of lactic acid bacteria for the biopreservation of meat products: A systematic review, Meat Science</t>
  </si>
  <si>
    <t>https://doi.org/10.1016/j.meatsci.2021.108661</t>
  </si>
  <si>
    <t>Xu, M.M., Kaur, M., Pillidge, C.J., Torley, P.J., Microbial biopreservatives for controlling the spoilage of beef and lamb meat: their application and effects on meat quality, Critical Reviews in Food Science and Nutrition</t>
  </si>
  <si>
    <t>https://doi.org/10.1080/10408398.2021.1877108</t>
  </si>
  <si>
    <t>Yu Cao, Jiaxiu Liu, Wenxiu Zhu, Ningbo Qin, Xiaomeng Ren, Beiwei Zhu, Xiaodong Xia, Impact of dietary components on enteric infectious disease, Critical Reviews in Food Science and Nutrition</t>
  </si>
  <si>
    <t>https://doi.org/10.1080/10408398.2021.1871587</t>
  </si>
  <si>
    <t>Yu Tian, Rui Cai, Tianli Yue, Zhenpeng Gao, Yahong Yuan, Zhouli Wang, Application of nanostructures as antimicrobials in the control of foodborne pathogen, Critical Reviews in Food Science and Nutrition</t>
  </si>
  <si>
    <t>https://doi.org/10.1080/10408398.2021.1871586</t>
  </si>
  <si>
    <t>Saeed Ahmed, Dur E. Sameen, Rui Lu, Rui Li, Jianwu Dai, Wen Qin, Yaowen Liu, Research progress on antimicrobial materials for food packaging, Critical Reviews in Food Science and Nutrition</t>
  </si>
  <si>
    <t>https://doi.org/10.1080/10408398.2020.1863327</t>
  </si>
  <si>
    <t>Bensid, A., El Abed, N., Houicher, A., Regenstein, J.M., Özogul, F., Antioxidant and antimicrobial preservatives: Properties, mechanism of action and applications in food–a review, Critical Reviews in Food Science and Nutrition</t>
  </si>
  <si>
    <t>https://doi.org/10.1080/10408398.2020.1862046</t>
  </si>
  <si>
    <t xml:space="preserve">Moza M.I. (ULBS), Mironescu M. (ULBS), Georgescu C. (ULBS), Florea A. ('Iuliu HaţIeganu' University Of Medicine And Pharmacy Cluj-Napoca), Bucsa L. (ULBS)
</t>
  </si>
  <si>
    <t>Isolation and characterization of moulds degrading mural paintings</t>
  </si>
  <si>
    <t>Zucconi, L., Canini, F., Isola, D., Caneva, G., Fungi Affecting Wall Paintings of Historical Value: A Worldwide Meta-Analysis of Their Detected Diversity, Applied Sciences (Switzerland)</t>
  </si>
  <si>
    <t>https://doi.org/10.3390/app12062988</t>
  </si>
  <si>
    <t>Gupta Garima, Biocomposites in Food Packaging, Polymeric Biomaterials</t>
  </si>
  <si>
    <t>https://www.taylorfrancis.com/chapters/edit/10.1201/9781003240884-6/biocomposites-food-packaging-garima-gupta</t>
  </si>
  <si>
    <t>Camilly Fratelli Pereira, Leonardo Ribeiro, Monica Masako Nakamoto, Monize Burck, Anna Rafaela Cavalcante Braga, Applications of Biopolymers as Encapsulating and Binding Agents in Bioactive Compounds and Functional Food Products, Biopolymers in Nutraceuticals and Functional Foods</t>
  </si>
  <si>
    <t>https://books.google.ro/books?hl=ro&amp;lr=&amp;id=mRebEAAAQBAJ&amp;oi=fnd&amp;pg=PT335&amp;ots=zFWIGt3d-s&amp;sig=qKacpucZhDVzRSk4HyFmah23gmg&amp;redir_esc=y#v=onepage&amp;q&amp;f=false</t>
  </si>
  <si>
    <t>Santos, Paula Correia Medeiros dos, Propriedades antioxidante, antimicrobiana e toxicidade do extrato da casca do alho (Allium sativum L.), Dizertație (Master în Știința și Tehnologia Alimentației)</t>
  </si>
  <si>
    <t>https://repositorio.ufc.br/handle/riufc/68710</t>
  </si>
  <si>
    <t>Arka Karmakar, Sweta Ghosh, Rofiqul Islam, Prakash Rajak, Natural Antimicrobial as an Alternative Food Preservatives in the Dietary Systems of Human and Livestock, Letters in Applied NanoBioScience</t>
  </si>
  <si>
    <t>http://nanobioletters.com/wp-content/uploads/2022/09/LIANBS124.119.pdf</t>
  </si>
  <si>
    <t>Cortes Jaimes, Lesley Andrea, Configuración de un sistema de empaque activo antimicrobiano para frutos frescos de uchuva (Physalis peruviana L.), Diss. Universidad Nacional de Colombia.</t>
  </si>
  <si>
    <t>https://repositorio.unal.edu.co/handle/unal/82329</t>
  </si>
  <si>
    <t>María Ruiz-Rico, Simone Renwick, Sarah J. Vancuren, Avery V. Robinson, Connor Gianetto-Hill, Emma Allen-Vercoe, José M. Barat, Impact of food preservatives based on immobilized phenolic compounds on an in vitro model of human gut microbiota, Food Chemistry</t>
  </si>
  <si>
    <t>https://doi.org/10.1016/j.foodchem.2022.134363</t>
  </si>
  <si>
    <t>Machado Terezinha Feitosa, Laura Maria Bruno, Conservação de alimentos por antimicrobianos de plantas, Publicações técnico-científicas da Embrapa Agroindústria Tropical</t>
  </si>
  <si>
    <t>https://clp.cnpat.embrapa.br/ojs/index.php/clp/article/view/89</t>
  </si>
  <si>
    <t>Cedeño Medranda, Karen Abigail, Darwin Josue Palma Bazurto, Efectos de los conservantes naturales ɛ-polilisina y propóleo en la vida útil del queso fresco pasteurizado, BS thesis</t>
  </si>
  <si>
    <t>https://repositorio.espam.edu.ec/handle/42000/1853</t>
  </si>
  <si>
    <t>Ahmed Mohamed Mabrouk, Nabil Tawfikorcid, Kawther Elshafeiorcid, Baher A Effat, Nadia M. A. Dabizaorcid, Hoda S. Elsayed, Effect of dissolved carbon dioxide (CO2) on the growth of some pathogenic and spoilage microorganisms in milk and whey medium, Egyptian Journal of Chemistry</t>
  </si>
  <si>
    <t>https://journals.ekb.eg/article_251709.html</t>
  </si>
  <si>
    <t>Ibáñez Peinado Diana, Estudio de la capacidad antimicrobiana de sustancias naturales in vivo e in vitro, Diss. Universitat Politècnica de València</t>
  </si>
  <si>
    <t>https://riunet.upv.es/handle/10251/184317</t>
  </si>
  <si>
    <t>Orçun TOKSÖZ, İpek TÜRKMENOĞLU, Didem BERBER, Cenk SESAL, Assessment of the Antibacterial Potency of Usnea sp. against Foodborne Pathogens, International Journal of Advances in Engineering and Pure Sciences</t>
  </si>
  <si>
    <t>https://dergipark.org.tr/en/pub/jeps/issue/70655/1091148</t>
  </si>
  <si>
    <t>HASSAN, KEDIR ALI, Page| I HAWASSA UNIVERSITY SCHOOL OF POST GRADUATE STUDIES DEPARTMENT OF CHEMISTRY DETERMINATION OF MACRO AND MICRONUTRIENT ELEMENTS AND HEAVY METALS CONCENTRATION IN HONEY SAMPLES COLLECTED FROM SELECTED DISTRICTS OF GUJI ZONE, OROMIA REGIONAL STATE, ETHIOPIA. Diss. HU</t>
  </si>
  <si>
    <t>http://etd.hu.edu.et/handle/123456789/3277</t>
  </si>
  <si>
    <t xml:space="preserve">Kpomah Enyohwo D., Happiness B. Okunoja, Assessment of Metals Levels and their Potential Risks in Local Brands of Honey from Bayelsa State, Nigeria, African Scientist </t>
  </si>
  <si>
    <t>https://publications.africanscientistjournal.org/sites/default/files/2022-11/afs2022027-23309.pdf</t>
  </si>
  <si>
    <t>AL-Talaqani, Omayma J., Layth S. Jasim, A Thermodynamic Study for the Removal of Crystal Violet (CV) Dye from Aqueous Solutions Using a Hydrogel Composite (SA-G-Poly (AAC-AAM)/Tio2,  HIV Nursing</t>
  </si>
  <si>
    <t>https://hivnursing.net/index.php/hiv/article/view/519</t>
  </si>
  <si>
    <t>Zsófi Sajtos, Mézek összehasonlító elemzése és alkalmazása környezeti változások becslésére, Teză de doctorat</t>
  </si>
  <si>
    <t>https://dea.lib.unideb.hu/server/api/core/bitstreams/05f71802-d9af-4550-bf92-bfab35e79c85/content</t>
  </si>
  <si>
    <t>NEMČÍK DÁVID, LENKA DEMKOVÁ, Obsah potenciálne toxických prvkov vo včeľom mede, Biodiversity &amp; Environment</t>
  </si>
  <si>
    <t>https://www.researchgate.net/profile/David-Nemcik/publication/365233515_Obsah_potencialne_toxickych_prvkov_vo_vcelom_mede/links/636bb3b154eb5f547cb96c6a/Obsah-potencialne-toxickych-prvkov-vo-vcelom-mede.pdf</t>
  </si>
  <si>
    <t>Evren ALTIOK, Sibel KACMAZ,  Duygu ALTIOK, Extraction of Bioactive Compounds in Wild Bilberry (Vaccinium Myrtillus L.) in The Eastern Black Sea Region With Different Techniques, Türk Doğa ve Fen Dergisi</t>
  </si>
  <si>
    <t>https://doi.org/10.46810/tdfd.1001501</t>
  </si>
  <si>
    <t>DEMYDOVA A., NOSENKO T., ANTIOXIDANT ACTIVITY OF RAW MATERIALS FROM BERRY PLANTS, FOOD TECHNOLOGY</t>
  </si>
  <si>
    <t>https://dspace.nuft.edu.ua/jspui/bitstream/123456789/37361/1/Tom_28_%23_1.pdf#page=175</t>
  </si>
  <si>
    <t>Mironescu Monica (ULBS),  Georgescu Cecilia (ULBS)</t>
  </si>
  <si>
    <t>Activity of some essential oils against common spoilage fungi of buildings</t>
  </si>
  <si>
    <t>Dina M. R. Mateus, Fernando M. C. Costa, Ricardo P. Triães, Essential Oils of Plants as Biocides Against Microorganisms Isolated from Portuguese Convent of Christ in Tomar, International Conference on Environmental Science and Technology</t>
  </si>
  <si>
    <t>https://doi.org/10.1007/978-3-031-27431-2_10</t>
  </si>
  <si>
    <t>Chethan V Ghorpade, Swathi K S, Sai Charitha Shetty M M, Chetan C J, T P Krishna Murthy, Bioplastics Production and Applications: A Mini Review, IJSRD - International Journal for Scientific Research &amp; Development|</t>
  </si>
  <si>
    <t>https://www.researchgate.net/profile/Krishna-Murthy-20/publication/361180656_Bioplastics_Production_and_Applications_A_Mini_Review/links/62a14aa155273755ebde92e1/Bioplastics-Production-and-Applications-A-Mini-Review.pdf</t>
  </si>
  <si>
    <t>Ahmed Al-Harrasi, Saurabh Bhatia, Tapan Behl, Deepak Kaushik, Vineet Mittal, Ajay Sharma, Antibacterial Interactions between EOs and Currently Employed Antibiotics, 
Role of Essential Oils in the Management of COVID-19</t>
  </si>
  <si>
    <t>Adam Cahya Ramadani, Elly Rahmawati, Maritza Kusumanigtyas, Resti Gita Nugraheni, Anastasia Kristianawati, Erni Stiyanti, INOVASI YOGHURT “YOU GOT” JAMU DALAM PENINGKATAN KESEHATAN MASYARAKAT, JURNAL INOVASI DAERAH</t>
  </si>
  <si>
    <t>https://jurnal.inovdaboy.id/jid/article/view/10</t>
  </si>
  <si>
    <t>Lindleen. R. Mugwagwa, Annie. F.A. Chimphango, Physicochemical properties and potential application of hemicellulose/pectin/nanocellulose biocomposites as active packaging for fatty foods, Food Packaging and Shelf Life</t>
  </si>
  <si>
    <t>https://doi.org/10.1016/j.fpsl.2021.100795</t>
  </si>
  <si>
    <t>Kokina Mariia (University of Belgrade), Shamtsyan Mark (Saint Petersburg State Institute of Technology), Georgescu Cecilia (ULBS), Mironescu Monica (ULBS), Nedovic Viktor (University of Belgrade)</t>
  </si>
  <si>
    <t>Essential oil/alginate microcapsules; obtaining and applying</t>
  </si>
  <si>
    <t xml:space="preserve">Zemenauskaitė Justina, Technologinių veiksnių įtaka mikrokapsulių su bergaminių citrinmedžių (Citrus bergamia L.) eteriniu aliejumi kokybei (Master thesis), </t>
  </si>
  <si>
    <t>https://lsmu.lt/cris/bitstream/20.500.12512/114517/1/J.%20Zemenauskait%c4%97%20MBD%202022.pdf</t>
  </si>
  <si>
    <t>Felicia G. Gligor (ULBS), Carmen M. Dobrea (ULBS), Cecilia Georgescu (ULBS),
Loredana A. Vonica Gligor (ULBS), Adina Frum (ULBS), Maria Totan (ULBS)</t>
  </si>
  <si>
    <t xml:space="preserve">SILYMARIN FOOD SUPPLEMENTS-ORAL SOLID DOSAGE FORMS
</t>
  </si>
  <si>
    <t>Daria Polovnikova, Victoria Evlash, Olena Aksonova, Sergey Gubsky, Muffin Enriched with Bioactive Compounds from Milk Thistle By-Product: Baking and Physico–Chemical Properties and Sensory Characteristics †, Biol. Life Sci. Forum</t>
  </si>
  <si>
    <t>https://doi.org/10.3390/Foods2022-12930</t>
  </si>
  <si>
    <t>Georgescu C. (ULBS), Birca A. (Technical University of Moldova), Mironescu M. (ULBS), Tita M.A. (ULBS), Shamtsyan M. (St. Petersburg State Institute of Technology, Technical University), Mironescu I.D. (ULBS), Tita O. (ULBS)</t>
  </si>
  <si>
    <t>Consumer perceptions of nutrition and health claims from food labels in Romania</t>
  </si>
  <si>
    <t>Shubhika Swarnakar, Renu Mogra, Consumers perception towards nutrition and health
claims on food products and their purchasing
behaviour, The Pharma Innovation Journal</t>
  </si>
  <si>
    <t>https://www.thepharmajournal.com/archives/2022/vol11issue5S/PartD/S-11-4-152-970.pdf</t>
  </si>
  <si>
    <t>Frum A (ULBS), Georgescu C (ULBS), Birca AG (Technical University of Moldova), Gligor FG (ULBS), Tița O (ULBS)</t>
  </si>
  <si>
    <t>Исследование качественного и количественного состава фенольных соединений черники (Vaccinium myrtillus L. ) как сырья для пищевой и фармацевтической промышленности</t>
  </si>
  <si>
    <t>ALEKSEENKO ELENA VIKTOROVNA, KARIMOV NATALIA YURIEVNA, ЯГОДЫ ЧЕРНИКИ - ПЕРСПЕКТИВНЫЙ ИСТОЧНИК ЭФФЕКТИВНЫХ И БЕЗОПАСНЫХ ПИЩЕВЫХ ИНГРЕДИЕНТОВ,  
ПЕРСПЕКТИВЫ И РИСКИ ИННОВАЦИОННОЙ ПИЩЕВОЙ И ХИМИЧЕСКОЙ ПРОМЫШЛЕННОСТИ</t>
  </si>
  <si>
    <t>https://elibrary.ru/item.asp?id=49830316</t>
  </si>
  <si>
    <t>Gabidzashvili Manana, Guleishvili Nino, Inga Bochoidze, POLYPHENOL COMPOSITION OF THE FRUIT AND STEM OF ELDERFLOWER WILD-GROWING IN GEORGIA, World Science</t>
  </si>
  <si>
    <t>https://doi.org/10.31435/rsglobal_ws/28022022/7782</t>
  </si>
  <si>
    <t>Monge Sevilla Raul Daniel, Evaluación de la capacidad antioxidante y composición de tres frutas nativas del
Ecuador, Facultad de Ciencias Químicas, Universidad Central del Ecuador, teză de doctorat</t>
  </si>
  <si>
    <t>http://www.dspace.uce.edu.ec/handle/25000/28331</t>
  </si>
  <si>
    <t>Teză de doctorat indexata în Google Scholar</t>
  </si>
  <si>
    <t>Halil YALÇIN, İlhan GÜN, Ali SOYUÇOK, Psyllium, bezelye ve yulaf diyet liflerinin depolama süresi boyunca ayranın fizikokimyasal ve mikrobiyolojik özelliklerine etkisi, Harran Tarım ve Gıda Bilimleri Dergisi</t>
  </si>
  <si>
    <t>https://doi.org/10.29050/harranziraat.1143580</t>
  </si>
  <si>
    <t>Birutė Frercks, Dalia Gelvonauskienė, Ana D. Juškytė, Sidona Sikorskaitė-Gudžiūnienė, Ingrida Mažeikienė, Vidmantas Bendokas, Julie Graham, Development of Biotic Stress Tolerant Berries, Genomic Designing for Biotic Stress Resistant Fruit Crops</t>
  </si>
  <si>
    <t>https://doi.org/10.1007/978-3-030-91802-6_9</t>
  </si>
  <si>
    <t>Monge Sevilla, Raul Daniel, Evaluación de la capacidad antioxidante y composición de tres frutas nativas del Ecuador, (Master's thesis, Quito: UCE)</t>
  </si>
  <si>
    <t>Samuilytė Karolina, Funkcionaliųjų arbatų kompozicijų kūrimas naudojant maistines (įskaitant ir prieskonines) žoleles, Master thesis</t>
  </si>
  <si>
    <t xml:space="preserve">https://lsmu.lt/cris/handle/20.500.12512/113911 </t>
  </si>
  <si>
    <t>NURZYŃSKA-WIERDAK RENATA, Malina właściwa (Rubus idaeus L.) - owocodajna roślina o działaniu prozdrowotnym, Annales Horticulturae</t>
  </si>
  <si>
    <t>https://web.p.ebscohost.com/abstract?direct=true&amp;profile=ehost&amp;scope=site&amp;authtype=crawler&amp;jrnl=25444484&amp;AN=157560204&amp;h=ZlsI6pgXChkINNZiVf8F3PeLaMVRwQvw6yTd9SLE0xeq4vCIThbp74ZB12U6piHW9eT1XgE5YdDA4FBY1rkUtw%3d%3d&amp;crl=c&amp;resultNs=AdminWebAuth&amp;resultLocal=ErrCrlNotAuth&amp;crlhashurl=login.aspx%3fdirect%3dtrue%26profile%3dehost%26scope%3dsite%26authtype%3dcrawler%26jrnl%3d25444484%26AN%3d157560204</t>
  </si>
  <si>
    <t>Business and Service Technologies</t>
  </si>
  <si>
    <t>Google, Science Index, WorldCat, etc.</t>
  </si>
  <si>
    <t>http://rrbusiness.ru/en/editorial-board/</t>
  </si>
  <si>
    <t>4 nr./an</t>
  </si>
  <si>
    <t>International Journal of Pharmacology, Phytochemistry and Ethnomedicine</t>
  </si>
  <si>
    <t>Google Scholar, Chemical Abstract Services, Open-J Gate, CAB, etc..</t>
  </si>
  <si>
    <t>https://www.scipress.com/IJPPE/editorial-board</t>
  </si>
  <si>
    <t>Advances in Pharmacology &amp; Clinical Trials (APCT)</t>
  </si>
  <si>
    <t>Google Scholar Citation, Index Copernicus, Publons, Scilit, etc.</t>
  </si>
  <si>
    <t>https://medwinpublishers.com/APCT/editorial-board.php</t>
  </si>
  <si>
    <t>Acta Universitatis Cibiniensis, Seria E: Food Technology</t>
  </si>
  <si>
    <t>AGRICOLA, Baidu Scholar, CABI, Chemical Abstracts Service, SciFinder
CNKI Scholar, CNPIEC, DOAJ, EBSCO, 
Ei Compendex
Elsevier, Foodline Science,
FSTA - Food Science &amp; Technology Abstracts, Google Scholar, Japan Science and Technology Agency (JST), J-Gate, JournalTOCs, KESLI-NDSL,
MIAR, MyScienceWork,
Naver Academic, Naviga, QOAM, ReadCube, SCILIT,
Semantic Scholar,
Sherpa/RoMEO, TDNet,
Ulrich's Periodicals, Directory/ulrichsweb, WanFang Data</t>
  </si>
  <si>
    <t>https://content.sciendo.com/view/journals/aucft/aucft-overview.xml</t>
  </si>
  <si>
    <t>20.03.2022</t>
  </si>
  <si>
    <t>17.09.2022</t>
  </si>
  <si>
    <t>WOS, Scopus</t>
  </si>
  <si>
    <t>6.04.2022</t>
  </si>
  <si>
    <t>24 nr./an</t>
  </si>
  <si>
    <t>Processes</t>
  </si>
  <si>
    <t>20.06.2022</t>
  </si>
  <si>
    <t>Fermentation</t>
  </si>
  <si>
    <t>https://www.mdpi.com/journal/fermentation</t>
  </si>
  <si>
    <t>25.07.2022</t>
  </si>
  <si>
    <t>Agronomy</t>
  </si>
  <si>
    <t>https://www.mdpi.com/journal/agronomy</t>
  </si>
  <si>
    <t>19.10.2022</t>
  </si>
  <si>
    <t>Plants</t>
  </si>
  <si>
    <t>https://www.mdpi.com/journal/plants</t>
  </si>
  <si>
    <t>Microorganisms</t>
  </si>
  <si>
    <t>https://www.mdpi.com/journal/microorganisms</t>
  </si>
  <si>
    <t>28.12.2022</t>
  </si>
  <si>
    <t>Actualități și perspective în cercetarea farmaceutică</t>
  </si>
  <si>
    <t>Membru in comitetul de organizare</t>
  </si>
  <si>
    <t>peste 100 participanti</t>
  </si>
  <si>
    <t>https://sites.google.com/view/apcf2022</t>
  </si>
  <si>
    <t>Membru in comitetul stiintific</t>
  </si>
  <si>
    <t>17.12.2023</t>
  </si>
  <si>
    <t>Examen final Chimia Alimentelor</t>
  </si>
  <si>
    <t>66:3=22</t>
  </si>
  <si>
    <t>Restante Chimia Alimentelor</t>
  </si>
  <si>
    <t>15:3=5</t>
  </si>
  <si>
    <t>Evaluare pe parcurs curs Chimia Alimentelor</t>
  </si>
  <si>
    <t>Examen final Chimie Organică</t>
  </si>
  <si>
    <t>58:3=19</t>
  </si>
  <si>
    <t>Restante  Chimie Organică</t>
  </si>
  <si>
    <t>12:3=4</t>
  </si>
  <si>
    <t>Evaluare pe parcurs curs Chimie Organică</t>
  </si>
  <si>
    <t>Examen final Metode moderne în controlul fizico-chimic al alimentelor</t>
  </si>
  <si>
    <t>27:3=9</t>
  </si>
  <si>
    <t>Evaluare pe parcurs curs Metode moderne în controlul fizico-chimic al alimentelor</t>
  </si>
  <si>
    <t>Examen final Chimia Mediului</t>
  </si>
  <si>
    <t>Evaluare pe parcurs curs Chimia Mediului</t>
  </si>
  <si>
    <t>Examen de dizertatie ACSA</t>
  </si>
  <si>
    <t>18:3=6</t>
  </si>
  <si>
    <t>Examen de licență IPA</t>
  </si>
  <si>
    <t>Supraveghere</t>
  </si>
  <si>
    <t>Bălșan Andreea, CERCETARE PRIVIND ASIGURAREA CALITĂȚII ȘI SIGURANȚEI ALIMENTULUI LA OBȚINEREA BRÂNZEI DE TIP APERITIV CU ULEI DE MIGDALE, master ACSA</t>
  </si>
  <si>
    <t>Cristea Bianca, Cercetări privind obținerea laptelui acru Langmilch din lapte de capră cu adaos de scoruș negru, Master ACSA</t>
  </si>
  <si>
    <t>Practică de specialitate</t>
  </si>
  <si>
    <t>Practică în laborator cu studenți din Franța</t>
  </si>
  <si>
    <t>6hx5 zilex2 sapt</t>
  </si>
  <si>
    <t>Intalnire cu mediul de afaceri (reprezentanții Solina -  Mai 2022)</t>
  </si>
  <si>
    <t>Simpozionul Cercuriloe Științifice Studențești, Ed.XXI, 26 mai 2022, peste 30 participanți, Studiul comportamentului la uscare a Allinum ursinum (Leurda) - stud. Parastie Andreea, Usturoi Emil, IPA III, Coordonatori: Conf. dr. Cecilia Georgescu; Șef lucrari dr. ing. Maria Iancu</t>
  </si>
  <si>
    <t>Simpozionul Cercuriloe Științifice Studențești, Ed.XXI, 26 mai 2022, peste 30 participanți, Solution for plastic replacement - stud. Fabregoule Julia, IUT Lyon -Franța,  Coordonatori: Conf. dr. ing. Monica Mironescu, Assoc. prof. PhD eng. Khaoula Belguith, Conf. dr. Cecilia Georgescu</t>
  </si>
  <si>
    <t>Simpozionul Cercuriloe Științifice Studențești, Ed.XXI, 26 mai 2022, peste 30 participanți, Obtaining and characterising essential oils with an application in a cosmetic product - stud. Cuzel Lea, IUT Lyon -Franța,  Coordonatori: Conf. dr. ing. Monica Mironescu, Assoc. prof. PhD eng. Khaoula Belguith, Conf. dr. Cecilia Georgescu</t>
  </si>
  <si>
    <t>Coordonare Cerc Științific ”Valorificarea compușilor biologic activi din plante în industria alimentară”</t>
  </si>
  <si>
    <t>Mobilitate de predare, Universitatea Catolică din Porto, Portugalia</t>
  </si>
  <si>
    <t>Mobilitate de formare, Universitatea din Pisa, Italia</t>
  </si>
  <si>
    <t>Mironescu Ion Dan (ULBS), Mironescu Monica (ULBS), Georgescu Cecilia (ULBS), Ranga Ioan N. (ULBS), Lancu Maria L. (ULBS), Oprean Letitia (ULBS)</t>
  </si>
  <si>
    <t>Mironescu Ion Dan (ULBS), Vintan Lucian (ULBS)</t>
  </si>
  <si>
    <t>A task scheduling algorithm for HPC applications using colored stochastic Petri Net models</t>
  </si>
  <si>
    <r>
      <t xml:space="preserve">Koohi, S. Z., Hamid, N. A. W. A., Othman, M., &amp; Ibragimov, G. (2022). Hats: heterogeneity-aware task scheduling. </t>
    </r>
    <r>
      <rPr>
        <i/>
        <sz val="11"/>
        <color theme="1"/>
        <rFont val="Calibri"/>
        <family val="2"/>
        <scheme val="minor"/>
      </rPr>
      <t>IEEE Transactions on Cloud Computing</t>
    </r>
    <r>
      <rPr>
        <sz val="11"/>
        <color theme="1"/>
        <rFont val="Calibri"/>
        <family val="2"/>
        <scheme val="minor"/>
      </rPr>
      <t>.</t>
    </r>
  </si>
  <si>
    <t>https://ieeexplore.ieee.org/abstract/document/9800200</t>
  </si>
  <si>
    <t>Mironescu Ion Dan (ULBS), Mironescu Vionela (ULBS)</t>
  </si>
  <si>
    <t>Image analysis for crystallization process control</t>
  </si>
  <si>
    <r>
      <t xml:space="preserve">Romero-Bustamante, J. A., Velazquez-Camilo, O., Garcia‐Hernandez, Á., Rivera, V. M., &amp; Hernandez-Martinez, E. (2022). Monitoring of cane sugar crystallization process by multiscale time-series analysis. </t>
    </r>
    <r>
      <rPr>
        <i/>
        <sz val="11"/>
        <color theme="1"/>
        <rFont val="Calibri"/>
        <family val="2"/>
        <charset val="238"/>
        <scheme val="minor"/>
      </rPr>
      <t>Chaos, Solitons &amp; Fractals</t>
    </r>
    <r>
      <rPr>
        <sz val="11"/>
        <color theme="1"/>
        <rFont val="Calibri"/>
        <family val="2"/>
        <charset val="238"/>
        <scheme val="minor"/>
      </rPr>
      <t xml:space="preserve">, </t>
    </r>
    <r>
      <rPr>
        <i/>
        <sz val="11"/>
        <color theme="1"/>
        <rFont val="Calibri"/>
        <family val="2"/>
        <charset val="238"/>
        <scheme val="minor"/>
      </rPr>
      <t>156</t>
    </r>
    <r>
      <rPr>
        <sz val="11"/>
        <color theme="1"/>
        <rFont val="Calibri"/>
        <family val="2"/>
        <charset val="238"/>
        <scheme val="minor"/>
      </rPr>
      <t>, 111848.</t>
    </r>
  </si>
  <si>
    <t>https://www.sciencedirect.com/science/article/pii/S0960077922000595?casa_token=VgbwpoSVnQIAAAAA:drYn_C3XM0cn_Z3obsC9u-rJx96gjVJIsKH2tmJTKq0-W3BvyeLM876XZ9zdzS7t_SOzD7c</t>
  </si>
  <si>
    <t>Mironescu Ion</t>
  </si>
  <si>
    <t>Shubhika Swarnakar, Renu Mogra, Consumers perception towards nutrition and health claims on food products and their purchasing behaviour, The Pharma Innovation Journal</t>
  </si>
  <si>
    <t>MI Moza (ULBS), M Mironescu (ULBS), ID Mironescu (ULBS)</t>
  </si>
  <si>
    <t>Action of UV radiations on two Penicillium species spores isolated from mortar</t>
  </si>
  <si>
    <t>Doria, R. D. C. S. (2022). Preservação de estruturas em madeira de suporte das coberturas de edifícios históricos: A radiação UV-C no controlo de colonizações fúngicas.</t>
  </si>
  <si>
    <t>repositorio-aberto.up.pt</t>
  </si>
  <si>
    <t>Researchgate</t>
  </si>
  <si>
    <t>Mironescu Ion Dan</t>
  </si>
  <si>
    <t>Technical editor</t>
  </si>
  <si>
    <t>https://www.mdpi.com/journal/sustainability</t>
  </si>
  <si>
    <t>recenzie 8 iunie 2022</t>
  </si>
  <si>
    <t>recenzie 5 martie 2023</t>
  </si>
  <si>
    <t>recenzie 28 apr 2022</t>
  </si>
  <si>
    <t>recenzie 1 dec 2022</t>
  </si>
  <si>
    <t>Future generation computer systems</t>
  </si>
  <si>
    <t>WoS, Scopus, Elsevier</t>
  </si>
  <si>
    <t>https://www.sciencedirect.com/journal/future-generation-computer-systems</t>
  </si>
  <si>
    <t>recenzie 23 dec 2022</t>
  </si>
  <si>
    <t>Applied sciences</t>
  </si>
  <si>
    <t>https://www.mdpi.com/journal/applsci</t>
  </si>
  <si>
    <t>recenzie 2 oct 2022</t>
  </si>
  <si>
    <t>recenzie 22 ian 2022</t>
  </si>
  <si>
    <t>Mironescu Monica</t>
  </si>
  <si>
    <t>Noaptea cercetatorilor</t>
  </si>
  <si>
    <t>Locala</t>
  </si>
  <si>
    <t>Beyond the Horizon Europe and Green-Deal: How the «FORTHEM Food Science Lab» could contribute to EU goals</t>
  </si>
  <si>
    <t xml:space="preserve">Internațională </t>
  </si>
  <si>
    <t>Online + Palermo, Italia</t>
  </si>
  <si>
    <t>https://www.unipa.it/redazioneweb/.content/documenti/Programma_Beyond-the-Horizon-Europe-and-Green-Deal.pdf</t>
  </si>
  <si>
    <t>March 14th-16th, 2022,</t>
  </si>
  <si>
    <t xml:space="preserve">ISEKI E-conference Current Food Innovation Trends; the Texture and consumer Perception Perspective
</t>
  </si>
  <si>
    <t>Online + Thessaloniki, Grecia + Timisoara, Romania</t>
  </si>
  <si>
    <t>https://www.iseki-food.net/iseki-e-conference-2022</t>
  </si>
  <si>
    <t>23-25 November 2022</t>
  </si>
  <si>
    <t>Masterat</t>
  </si>
  <si>
    <t>responsabil program</t>
  </si>
  <si>
    <t>Managementul procesării moderne a alimentelor</t>
  </si>
  <si>
    <t>Examen de licență CEPA IV</t>
  </si>
  <si>
    <t>Membrur în comisie</t>
  </si>
  <si>
    <t>Examen de disertatie master MPMA</t>
  </si>
  <si>
    <t>Membru în comisie</t>
  </si>
  <si>
    <t>Sisteme de gestiune a datelor IV IMAPA+IPA - curs - evaluare pe parcursul semestrului</t>
  </si>
  <si>
    <t>Sisteme de gestiune a datelor IV IMAPA+IPA - curs - examen</t>
  </si>
  <si>
    <t>Grafică asistată de calculator I IPA+CEPA+IMAPA - curs - evaluare pe parcursul semestrului</t>
  </si>
  <si>
    <t>Grafică asistată de calculator I IPA+CEPA+IMAPA - curs - examen</t>
  </si>
  <si>
    <t>Grafică asistată de calculator I IPA+IMAPA - lab - evaluare pe parcursul semestrului</t>
  </si>
  <si>
    <t>Grafică asistată de calculator I IPA+IMAPA - lab - examen</t>
  </si>
  <si>
    <t>Reologia alimentelor IV CEPA - curs, evaluare pe parcurs</t>
  </si>
  <si>
    <t>Reologia alimentelor IV CEPA - curs, evaluare finala</t>
  </si>
  <si>
    <t>Sisteme de gestiune a datelor IV IPA+CEPA - lab, evaluare pe parcurs</t>
  </si>
  <si>
    <t>Tehnici culinare si produse de patiserie III IMAPA, curs, evaluare finală</t>
  </si>
  <si>
    <t>Tehnici culinare si produse de patiserie III IMAPA, lab, evaluare finală</t>
  </si>
  <si>
    <t>Controlul calit produse de origine vegetală, III CEPA, curs, evaluare finală</t>
  </si>
  <si>
    <t>Controlul calit produse de origine vegetală, III CEPA, lab, evaluare finală</t>
  </si>
  <si>
    <t>Tehnologii in industria produselor făinoase, IV IPA , curs, evaluare finală</t>
  </si>
  <si>
    <t>Tehnologii in industria produselor făinoase, IV IPA , lab, evaluare finală</t>
  </si>
  <si>
    <t>Tehnologia panificatiei, IV IPA , curs, evaluare finală</t>
  </si>
  <si>
    <t>Tehnologia panificatiei, IV IPA , lab, evaluare finală</t>
  </si>
  <si>
    <t>Vizită cu studenții la Solina Alba Iulia</t>
  </si>
  <si>
    <t>Coordonator lucrare la Simpozionul Cercurilor Ştiinţifice Studenţeşti-Specializarea Industrie Alimentară denumită Dezvoltarea unui produs pe bază de agar și studiul comportamentului reologic, student Ciobanu Alin, CEPA IV</t>
  </si>
  <si>
    <t>E-learning tools for Food technology and development education” E-FOOD</t>
  </si>
  <si>
    <t>Erasmus+ KA2</t>
  </si>
  <si>
    <t>partener</t>
  </si>
  <si>
    <t>http://www.e-food.uft-plovdiv.bg/</t>
  </si>
  <si>
    <t>Mobilitate de predare, Universitatea din Phnom Penh, Cambodgia</t>
  </si>
  <si>
    <t>Mobilitate de predare, Bulgarian Academy of Sciences, Sofia, Bulgaria</t>
  </si>
  <si>
    <t>Mobilitate de formare, University of Food Technology, PLovdiv, Bulgaria</t>
  </si>
  <si>
    <t>Promovare Col. Ec. “G. Barițiu” Sibiu, clasa a X-a, clasa prof. Richea Adriana, 12 mai 2022</t>
  </si>
  <si>
    <t>Promovare Col. Ec. “G. Barițiu” Sibiu, clasa a X-a, clasa prof. Andreea Putuca, 31 mai 2022</t>
  </si>
  <si>
    <t>D Nairetti (ULBS), M Mironescu ULBS), O Tita (ULBS)</t>
  </si>
  <si>
    <t>Antimicrobial activity of active biodegradable starch films on pathogenic microorganisms</t>
  </si>
  <si>
    <t>Meenakshi, M., Gunasheela, N., &amp; Kaviyalakshmi, M. PRODUCTION OF STARCH BASED BIOPLASTICS AND THEIR APPLICATIONS IN FOOD PACKAGING. Journal of University of Shanghai for Science and Technology</t>
  </si>
  <si>
    <t>https://jusst.org/wp-content/uploads/2022/12/Production-of-Starch-Based-Bioplastics-and-Their-Applications-in-Food-Packaging.pdf</t>
  </si>
  <si>
    <t>Managing editor</t>
  </si>
  <si>
    <t>The Bulletin of the Polytechnic Institute of Iaşi</t>
  </si>
  <si>
    <t xml:space="preserve"> Index Copernicus, ISI Journal Master List</t>
  </si>
  <si>
    <t>http://www.bipcic.icpm.tuiasi.ro/index.html</t>
  </si>
  <si>
    <t>Editor</t>
  </si>
  <si>
    <t>Agrarian Science</t>
  </si>
  <si>
    <t>Russian Index for Science Citation (RISC), Google scholar</t>
  </si>
  <si>
    <t>https://www.vetpress.ru/jour/pages/view/EditorialChttps://www.vetpress.ru/jour/index</t>
  </si>
  <si>
    <t>Mediterranean Journal of Food Science and Technology (MJFST) – new journal</t>
  </si>
  <si>
    <t>no databases yet</t>
  </si>
  <si>
    <t>https://www.mjfst.spaat4food.com/index.php/ojs/homepage</t>
  </si>
  <si>
    <t>International Journal of Food Science and Technology</t>
  </si>
  <si>
    <t>https://ifst.onlinelibrary.wiley.com/journal/13652621</t>
  </si>
  <si>
    <t>recenzie 3/10/2022</t>
  </si>
  <si>
    <t>recenzie 12/6/2022</t>
  </si>
  <si>
    <t>recenzie 9/8/2022</t>
  </si>
  <si>
    <t>https://ifst.onlinelibrary.wiley.com/journal/13652622</t>
  </si>
  <si>
    <t>recenzie 7/26/2022</t>
  </si>
  <si>
    <t>https://www.mdpi.com/journal/molecules</t>
  </si>
  <si>
    <t>recenzie 8/8/2022</t>
  </si>
  <si>
    <t>https://www.mdpi.com/journal/nutrients</t>
  </si>
  <si>
    <t>recenzie 2/8/2022</t>
  </si>
  <si>
    <t>International Journal of Molecular Sciences</t>
  </si>
  <si>
    <t>https://www.mdpi.com/journal/ijms</t>
  </si>
  <si>
    <t>recenzie 7/16/2022</t>
  </si>
  <si>
    <t>recenzie 1/19/2022</t>
  </si>
  <si>
    <t>Academia Biology</t>
  </si>
  <si>
    <t>https://www.academia.edu/journals/2/academia_biology</t>
  </si>
  <si>
    <t>recenzie 11/14/2022</t>
  </si>
  <si>
    <t>Sci.Pharm</t>
  </si>
  <si>
    <t>https://www.mdpi.com/journal/scipharm</t>
  </si>
  <si>
    <t>recenzie 6/25/2022</t>
  </si>
  <si>
    <t>Examen de licență IPA IV</t>
  </si>
  <si>
    <t>Membru titular în comisie</t>
  </si>
  <si>
    <t>Examen de admitere la master</t>
  </si>
  <si>
    <t>Igiena societătilor din ind alim III IPA - curs - evaluare pe parcursul semestrului</t>
  </si>
  <si>
    <t>Tehnologia produselor zaharoase IV IPA - curs - evaluare pe parcursul semestrului</t>
  </si>
  <si>
    <t>Tehnologia produselor zaharoase IV IPA - curs - restanță</t>
  </si>
  <si>
    <t>Tehnologia produselor zaharoase IV IPA - lab, evaluare finală</t>
  </si>
  <si>
    <t>Tehnologia zaharului IV IPA - lab, evaluare finală</t>
  </si>
  <si>
    <t>Asig calit si sigur alim în ind zahăr, prod zahar II ACSA - curs, evaluare finală</t>
  </si>
  <si>
    <t>Asig calit si sigur alim în ind zahăr, prod zahar II ACSA - curs, restanță</t>
  </si>
  <si>
    <t>Pîrvu Alexandra Ștefania, Proiectarea unui produs inovativ-ciocolată cu adaos de negrilică, licență</t>
  </si>
  <si>
    <t>Ciobanu Alin Gabriel, Proiectarea unui produs inovativ jeleu vegan sugar-free și a unei secții de obținere a acestuia, licență</t>
  </si>
  <si>
    <t>Breaz Alexandru, Proiectarea unui produs inovativ - bomboane sticloase cu ulei de cânepă, spirulină și extract de vanilie - și a unei secții de obținere a acestuia, licență</t>
  </si>
  <si>
    <t>Jianu Diana-Florina, Proiectarea unui produs inovativ, baton cu pudră proteică de mazăre și a unui sistem de control al acestuia, licență</t>
  </si>
  <si>
    <t>Anuța Lorena Georgiana Proiectarea unui produs –„bomboane de ciocolată cu umplutură de lichior-cremă cafea” și a unei secții de obținere a acestuia, licență</t>
  </si>
  <si>
    <t>Ciucă Mihăiță Florin, Proiectarea unui produs inovativ de tip tabletă de ciocolată cu caramel sărat și a unei secții de obținere a acestuia, licență</t>
  </si>
  <si>
    <t>Ienciu Raluca – Maria, Proiectarea unui produs inovativ – bomboane de ciocolată umplute cu dulceață din fructe de soc, licență</t>
  </si>
  <si>
    <t>Anghel Maria Andra, Proiectarea unui produs tip baton sărat și a unui laborator de analiză a acestuia, licență</t>
  </si>
  <si>
    <t>Ungureanu Ionuț Valerică, Proiectarea unui produs inovativ-jeleuri pe bază de miere și a unei secții de obținere a acestuia, licență</t>
  </si>
  <si>
    <t>Bozdoc Corina- Elena, Inițierea și dezvoltarea unei afaceri mici de tip integrat (alimentație publică și spațiu de joacă) , licență</t>
  </si>
  <si>
    <t>Fuciu Larisa-Nicoleta, Inițierea și dezvoltarea unei pensiuni turistice, licență</t>
  </si>
  <si>
    <t>Martin Denisa – Paraschiva, Inițierea  și dezvoltarea unei afaceri de tip imm în domeniul alimentației publice - laborator de prăjituri, licență</t>
  </si>
  <si>
    <t>Nicu Elena-Mădălina, Diversificarea gamei de produse într-o unitate  de alimentație publică, licență</t>
  </si>
  <si>
    <t>Rău Maria-Alexandra, Diversificarea ofertei de produse în întreprinderea de alimentație publică, licență</t>
  </si>
  <si>
    <t>Brezeștean Bianca-Maria, Dezvoltarea de produse pentru copii de tip sugar free pe bază de agar-agar, master</t>
  </si>
  <si>
    <t>Ketves Mόnika, My Diab-bar Baton pentru persoane cu diabet și intoleranță la gluten, master</t>
  </si>
  <si>
    <t xml:space="preserve">Doroga Diana Aurica, Dezvoltarea și caracterizarea produselor de ciocolaterie cu îndulcitori naturali și artificiali, </t>
  </si>
  <si>
    <t>Comisia de Internaționalizare ULBS</t>
  </si>
  <si>
    <t xml:space="preserve">Comisia de selecție Erasmus pentru studenți </t>
  </si>
  <si>
    <t xml:space="preserve">Comisia de echivalare a creditelor Erasmus pentru studenți </t>
  </si>
  <si>
    <t>Responsabil Earsmus Facultatea SAIAPM</t>
  </si>
  <si>
    <t>Practica anul I master MPMA, semestrul I și II</t>
  </si>
  <si>
    <t>Practica studenți Erasmus (4 ore zi * 5 * 10 săptămâni)</t>
  </si>
  <si>
    <t>Organizator Simpozionul Cercurilor Științifice Studențești 2022</t>
  </si>
  <si>
    <t>Cerc științific studențesc de proiectare a produselor noi</t>
  </si>
  <si>
    <t>Workshop Sweet eXperience, cu studenții de la IMAPA III, 2 iunie 2022</t>
  </si>
  <si>
    <t>Coordonator lucrare la Simpozionul Cercurilor Ştiinţifice Studenţeşti-Specializarea Industrie Alimentară denumită Obținerea și caracterizarea fizico-chimică a unui produs inovativ pe bază de hrișcă, student Anghel Andra CEPA IV</t>
  </si>
  <si>
    <t>Coordonator lucrare la Simpozionul Cercurilor Ştiinţifice Studenţeşti-Specializarea Industrie Alimentară denumită Hygienic analysis in a food factory, student Noraz Chloe IUT Lyon, II</t>
  </si>
  <si>
    <t>Coordonator lucrare la Simpozionul Cercurilor Ştiinţifice Studenţeşti-Specializarea Industrie Alimentară denumită Solution for plastic replacement, student Fabregoule Julia, IUT Lyon, II</t>
  </si>
  <si>
    <t>Coordonator lucrare la Simpozionul Cercurilor Ştiinţifice Studenţeşti-Specializarea Industrie Alimentară denumită Obtaining and characterising essential oils with an application in a cosmetic product, student Cuzel Lea , IUT Lyon, II</t>
  </si>
  <si>
    <t>Coordonator lucrare la Simpozionul Cercurilor Ştiinţifice Studenţeşti-Specializarea Industrie Alimentară denumită Valorificarea proteinei de mazăre la realizarea de produse ready-to-eat, student Jianu Diana, CEPA IV</t>
  </si>
  <si>
    <t>Scoala de vară ”Summer AGRI-FOOD”, ediția 2022, 25.07-07.08.2022, grupa 1, GȚ Horezu și Drăgășani, 15 persoane</t>
  </si>
  <si>
    <t>Scoala de vară ”Summer AGRI-FOOD”, ediția 2022, 25.07-07.08.2022, grupa 2, GȚ Dumbrăveni și Văleni, 12 persoane</t>
  </si>
  <si>
    <t>Mobilitate de formare, Universitatea din Phnom Penh, Cambodgia</t>
  </si>
  <si>
    <t>Mobilitate de formare, Bulgarian Academy of Sciences, Sofia, Bulgaria</t>
  </si>
  <si>
    <t>Mobilitate de predare, University of Food Technology, PLovdiv, Bulgaria</t>
  </si>
  <si>
    <r>
      <t xml:space="preserve">Draghici, Olga(Lucian Blaga University of Sibiu, Romania); </t>
    </r>
    <r>
      <rPr>
        <b/>
        <sz val="10"/>
        <color theme="1"/>
        <rFont val="Arial Narrow"/>
        <family val="2"/>
      </rPr>
      <t>Pacala, Mariana-Liliana</t>
    </r>
    <r>
      <rPr>
        <sz val="10"/>
        <color theme="1"/>
        <rFont val="Arial Narrow"/>
        <family val="2"/>
      </rPr>
      <t xml:space="preserve"> (Lucian Blaga University of Sibiu),</t>
    </r>
    <r>
      <rPr>
        <b/>
        <sz val="10"/>
        <color theme="1"/>
        <rFont val="Arial Narrow"/>
        <family val="2"/>
      </rPr>
      <t xml:space="preserve"> Romania)</t>
    </r>
    <r>
      <rPr>
        <sz val="10"/>
        <color theme="1"/>
        <rFont val="Arial Narrow"/>
        <family val="2"/>
      </rPr>
      <t>; Oancea, Simona(Lucian Blaga University of Sibiu, Romania)</t>
    </r>
  </si>
  <si>
    <t>Kinetic studies on the oxidative stabilization effect of red onion skins anthocyanins extract on parsley (Petroselinum crispum) seed oil</t>
  </si>
  <si>
    <t xml:space="preserve">Symoniuk, E.; Ksibi, N.; Wroniak, M.; Lefek, M.; Ratusz, K. Oxidative Stability Analysis of Selected Oils from Unconventional Raw Materials Using Rancimat Apparatus. Appl. Sci. 2022, 12, 10355. https://doi.org/10.3390/app122010355, https://www.mdpi.com/2076-3417/12/20/10355#cite </t>
  </si>
  <si>
    <t>https://www.webofscience.com/wos/woscc/full-record/WOS:000872195300001</t>
  </si>
  <si>
    <r>
      <t xml:space="preserve">Draghici, Olga (Lucian Blaga University of Sibiu, Romania); </t>
    </r>
    <r>
      <rPr>
        <b/>
        <sz val="10"/>
        <color theme="1"/>
        <rFont val="Arial Narrow"/>
        <family val="2"/>
      </rPr>
      <t>Pacala, Mariana-Liliana</t>
    </r>
    <r>
      <rPr>
        <sz val="10"/>
        <color theme="1"/>
        <rFont val="Arial Narrow"/>
        <family val="2"/>
      </rPr>
      <t xml:space="preserve"> (Lucian Blaga University of Sibiu, Romania); Oancea, Simona (Lucian Blaga University of Sibiu, Romania)</t>
    </r>
  </si>
  <si>
    <t xml:space="preserve">Luan Gustavo Santos, Vilásia Guimarães Martins, Recovery of phenolic compounds from purple onion peel using bio-based solvents: Thermal degradation kinetics and color stability of anthocyanins, Journal of Food Processing and Preservation , September 2022, DOI: 10.1111/jfpp.17161
</t>
  </si>
  <si>
    <t>https://www.webofscience.com/wos/woscc/full-record/WOS:000858953900001</t>
  </si>
  <si>
    <r>
      <t xml:space="preserve">Draghici, Olga(Lucian Blaga University of Sibiu, Romania); </t>
    </r>
    <r>
      <rPr>
        <b/>
        <sz val="10"/>
        <color theme="1"/>
        <rFont val="Arial Narrow"/>
        <family val="2"/>
      </rPr>
      <t xml:space="preserve">Pacala, Mariana-Liliana </t>
    </r>
    <r>
      <rPr>
        <sz val="10"/>
        <color theme="1"/>
        <rFont val="Arial Narrow"/>
        <family val="2"/>
      </rPr>
      <t>(Lucian Blaga University of Sibiu), Romania); Oancea, Simona(Lucian Blaga University of Sibiu, Romania)</t>
    </r>
  </si>
  <si>
    <t>Wang, Y; Zhang, YB; Hou, MX  ; Han, WF , Anti-fatigue activity of parsley (Petroselinum crispum) flavonoids via regulation of oxidative stress and gut microbiota in mice, Journal of Functional Foods, Volume 89, 2022, 104963,</t>
  </si>
  <si>
    <t>https://www.webofscience.com/wos/woscc/full-record/WOS:000772627600004</t>
  </si>
  <si>
    <r>
      <t xml:space="preserve">Draghici, Olga(Lucian Blaga University of Sibiu, Romania); </t>
    </r>
    <r>
      <rPr>
        <b/>
        <sz val="10"/>
        <color theme="1"/>
        <rFont val="Arial Narrow"/>
        <family val="2"/>
      </rPr>
      <t>Pacala, Mariana-Liliana</t>
    </r>
    <r>
      <rPr>
        <sz val="10"/>
        <color theme="1"/>
        <rFont val="Arial Narrow"/>
        <family val="2"/>
      </rPr>
      <t xml:space="preserve"> (Lucian Blaga University of Sibiu), Romania); Oancea, Simona(Lucian Blaga University of Sibiu, Romania)</t>
    </r>
  </si>
  <si>
    <t>https://www.webofscience.com/wos/woscc/full-record/WOS:000613400600001</t>
  </si>
  <si>
    <t xml:space="preserve">WoS </t>
  </si>
  <si>
    <r>
      <t xml:space="preserve">Lidia Favier (Ecole Natl Super Chim Rennes, France), Lacramioara Rusu (Vasile Alecsandri Univ. Bacau, Romania), Andrei Ionut Simion (Vasile Alecsandri Univ. Bacau, Romania), Raluca Maria Hlihor (Gheorghe Asachi Tech Univ Iasi) </t>
    </r>
    <r>
      <rPr>
        <b/>
        <sz val="10"/>
        <color theme="1"/>
        <rFont val="Arial Narrow"/>
        <family val="2"/>
      </rPr>
      <t xml:space="preserve">Mariana Liliana Pacala </t>
    </r>
    <r>
      <rPr>
        <sz val="10"/>
        <color theme="1"/>
        <rFont val="Arial Narrow"/>
        <family val="2"/>
      </rPr>
      <t>(Lucian Blaga University of Sibiu), Adrian Augustyniak</t>
    </r>
  </si>
  <si>
    <t>EFFICIENT DEGRADATION OF CLOFIBRIC ACID BY HETEROGENEOUS PHOTOCATALYTIC OXIDATION PROCESS, WOS:000482576500007</t>
  </si>
  <si>
    <t>Barjasteh-Askari, F., Nasseri, S., Nabizadeh, R. et al. Photocatalytic removal of diazinon from aqueous solutions: a quantitative systematic review. Environ Sci Pollut Res 29, 26113–26130 (2022). https://doi.org/10.1007/s11356-022-18743-9</t>
  </si>
  <si>
    <t>https://www.webofscience.com/wos/woscc/full-record/WOS:000746786700002</t>
  </si>
  <si>
    <r>
      <t xml:space="preserve">Lidia Favier (Ecole Natl Super Chim Rennes, France) , Lacramioara Rusu, Andrei Ionut Simion, Raluca Maria Hlihor, </t>
    </r>
    <r>
      <rPr>
        <b/>
        <sz val="10"/>
        <color theme="1"/>
        <rFont val="Arial Narrow"/>
        <family val="2"/>
      </rPr>
      <t>Mariana Liliana Pacala</t>
    </r>
    <r>
      <rPr>
        <sz val="10"/>
        <color theme="1"/>
        <rFont val="Arial Narrow"/>
        <family val="2"/>
      </rPr>
      <t>, Adrian Augustyniak</t>
    </r>
  </si>
  <si>
    <t>Janani, F.Z., Khiar, H., Taoufik, N. et al. ZnO-Zn2TiO4 heterostructure for highly efficient photocatalytic degradation of pharmaceuticals. Environ Sci Pollut Res (2022). https://doi.org/10.1007/s11356-022-22791-6</t>
  </si>
  <si>
    <t>https://www.webofscience.com/wos/woscc/full-record/WOS:000847988400017</t>
  </si>
  <si>
    <r>
      <t xml:space="preserve">Lidia Favier , Lacramioara Rusu, Andrei Ionut Simion (Vasile Alecsandri Univ. Bacau, Romania), Raluca Maria Hlihor, </t>
    </r>
    <r>
      <rPr>
        <b/>
        <sz val="10"/>
        <color theme="1"/>
        <rFont val="Arial Narrow"/>
        <family val="2"/>
      </rPr>
      <t>Mariana Liliana Pacala</t>
    </r>
    <r>
      <rPr>
        <sz val="10"/>
        <color theme="1"/>
        <rFont val="Arial Narrow"/>
        <family val="2"/>
      </rPr>
      <t>, Adrian Augustyniak</t>
    </r>
  </si>
  <si>
    <t>Igor Cretescu, DoinaLutic, Advanced removal of crystal violet dye from aqueous solutions by photocatalysis using commercial products containing titanium dioxide, Comptes Rendus. Chimie, Volume25,SpecialIssueS3(2022),p.39-50 Publishedonline:11April2022 https://doi.org/10.5802/crchim.150e</t>
  </si>
  <si>
    <t>https://www.webofscience.com/wos/woscc/full-record/WOS:000863096800004</t>
  </si>
  <si>
    <t>Kadmi, Y.; Lidia Favier , L.(Ecole Natl Super Chim Rennes, France); Simion, A.I. (Vasile Alecsandri Univ. Bacau, Romania); Rusu, L.(Vasile Alecsandri Univ. Bacau, Romania); Pacala, M.L.; Wolbert,D.</t>
  </si>
  <si>
    <t>Measurement of pollution levels of N-nitroso compounds of health concern in water using ultra-performance liquid chromatography-tandem mass spectrometry</t>
  </si>
  <si>
    <t xml:space="preserve">Jiangang Lu; Haisheng Cai; Yanmei Fu; Xianluo Shi, Nitrosodiethylamine removal performance of modified activated carbon, Water Supply (2022) 22 (4): 4716–4727.
https://doi.org/10.2166/ws.2022.134
</t>
  </si>
  <si>
    <t>https://www.webofscience.com/wos/woscc/full-record/WOS:000769064100001</t>
  </si>
  <si>
    <r>
      <t xml:space="preserve">Lengyel, E.(ULBS), Oprean, L.(ULBS), Tiţa, O.(ULBS), </t>
    </r>
    <r>
      <rPr>
        <b/>
        <sz val="10"/>
        <color theme="1"/>
        <rFont val="Arial Narrow"/>
        <family val="2"/>
      </rPr>
      <t>Păcală, M. L.</t>
    </r>
    <r>
      <rPr>
        <sz val="10"/>
        <color theme="1"/>
        <rFont val="Arial Narrow"/>
        <family val="2"/>
      </rPr>
      <t>(ULBS), Iancu, R.(ULBS), Stegăruş, D.(ULBS), &amp; Ketney, O (ULBS)</t>
    </r>
  </si>
  <si>
    <t>ISOLATION AND MOLECULAR IDENTIFICATIONS OF WINE YEAST STRAINS FROM AUTOCHTHONOUS AROMATIC AND SEMI AROMATIC VARIETIES</t>
  </si>
  <si>
    <t>Rădoi-Encea, R. Ș., Pădureanu, V., Diguță, C. F., Ion, M., Brîndușe, E., &amp; Matei, F. (2023). Achievements of Autochthonous Wine Yeast Isolation and Selection in Romania—A Review. Fermentation, 9(5), 407.</t>
  </si>
  <si>
    <t>https://www.mdpi.com/2311-5637/9/5/407</t>
  </si>
  <si>
    <t>Kadmi, Y.; Favier , L. (Ecole Natl Super Chim Rennes, France); Simion, A.I. (Vasile Alecsandri Univ. Bacau, Romania); Rusu, L. (Vasile Alecsandri Univ. Bacau, Romania); Pacala, M.L.(Lucian Blaga University of Sibiu); Wolbert,D.</t>
  </si>
  <si>
    <t>Chen S, Zhang Y, Zhao Q, Liu Y, Wang Y. Simultaneous Determination for Nine Kinds of N-Nitrosamines Compounds in Groundwater by Ultra-High-Performance Liquid Chromatography Coupled with Triple Quadrupole Mass Spectrometry. International Journal of Environmental Research and Public Health. 2022; 19(24):16680. https://doi.org/10.3390/ijerph192416680</t>
  </si>
  <si>
    <t>https://www.webofscience.com/wos/woscc/full-record/WOS:000901321700001</t>
  </si>
  <si>
    <t>Ovidiu Tita (ULBS), Ecaterina Lengyel (ULBS), Ramona Iancu (ULBS), Mariana Pacala (ULBS), Cecilia Georgescu (ULBS), Dan Mutu(ULBS), Cristina Batusaru (AFT), Mihaela Tita (ULBS)</t>
  </si>
  <si>
    <t xml:space="preserve"> 
The determination of the chromatic intensity of Cabernet Sauvignon, Merlot and Pinot Noir red wines, through rapid methods</t>
  </si>
  <si>
    <t>Comparison of Chromatic and Spectrophotometric Properties of White and Red Wines Produced in Galicia (Northwest Spain) by Applying PCA. Pérez-Gil, M., Pérez-Lamela, C., &amp; Falqué-López, E. (2022)Molecules, 27(20), 7000.</t>
  </si>
  <si>
    <t>Favier, L.(Ecole Natl Super Chim Rennes, France), Simion, A.I.(Vasile Alecsandri Univ. Bacau, Romania), Rusu, L.(Vasile Alecsandri Univ. Bacau, Romania), Păcală, M.L. (Lucian Blaga University of Sibiu, Romania), Grigoraş, C.(Vasile Alecsandri Univ. Bacau, Romania), Bouzaza, A.(Ecole Natl Super Chim Rennes, France)</t>
  </si>
  <si>
    <t>REMOVAL OF AN ORGANIC REFRACTORY COMPOUND BY PHOTOCATALYSIS IN BATCH REACTOR - KINETIC STUDIES, Favier, Lidia; Simion, Andrei Ionut; Rusu, Lacramioara; et al.
ENVIRONMENTAL ENGINEERING AND MANAGEMENT JOURNAL   Volume: 14   Issue: 6   Pages: 1327-1338   Published: JUN 2015, http://apps.webofknowledge.com/full_record.do?product=WOS&amp;search_mode=GeneralSearch&amp;qid=11&amp;SID=D57ZA3XrJzjkBmOwHqD&amp;page=1&amp;doc=1</t>
  </si>
  <si>
    <t>Hajiani, M., Sayadi, M.H., Mozafarjalali, M. et al. Green Synthesis of Recyclable, Cost-Effective, Chemically Stable, and Environmentally Friendly CuS@Fe3O4 Nanoparticles for the Photocatalytic Degradation of Dye. J Clust Sci 34, 1939–1951 (2023). https://doi.org/10.1007/s10876-022-02359-7</t>
  </si>
  <si>
    <t>https://www.webofscience.com/wos/woscc/full-record/WOS:000865220700001</t>
  </si>
  <si>
    <r>
      <rPr>
        <b/>
        <sz val="10"/>
        <color theme="1"/>
        <rFont val="Arial Narrow"/>
        <family val="2"/>
      </rPr>
      <t xml:space="preserve">Pacala, M. -L. </t>
    </r>
    <r>
      <rPr>
        <sz val="10"/>
        <color theme="1"/>
        <rFont val="Arial Narrow"/>
        <family val="2"/>
      </rPr>
      <t>(Lucian Blaga University of Sibiu, Romania</t>
    </r>
    <r>
      <rPr>
        <b/>
        <sz val="10"/>
        <color theme="1"/>
        <rFont val="Arial Narrow"/>
        <family val="2"/>
      </rPr>
      <t>)</t>
    </r>
    <r>
      <rPr>
        <sz val="10"/>
        <color theme="1"/>
        <rFont val="Arial Narrow"/>
        <family val="2"/>
      </rPr>
      <t>; Oprean, L.(Lucian Blaga University of Sibiu, Romania); Tita, O (Lucian Blaga University of Sibiu, Romania).; Brudiu, L.; Begea, M.; Sirbu, A.</t>
    </r>
  </si>
  <si>
    <t>Basic Physical-Chemical and Sensorial Evaluation of Some Fermented Mashes Produced from Wheat, Husked Millet, Barley Malt and Oat</t>
  </si>
  <si>
    <t>Wang, P., Wu, J., Wang, T. et al. Fermentation process optimization, chemical analysis, and storage stability evaluation of a probiotic barley malt kvass. Bioprocess Biosyst Eng 45, 1175–1188 (2022). https://doi.org/10.1007/s00449-022-02734-8</t>
  </si>
  <si>
    <t>https://www.webofscience.com/wos/woscc/full-record/WOS:000802026000001</t>
  </si>
  <si>
    <t>Mihaela Begea, Alexandrina Sirbu, Mariana-Liliana Pacala (Lucian Blaga University of Sibiu), Alexandru CIiric, Alexandru Moisac</t>
  </si>
  <si>
    <t>Pilot Technology to Obtain a Bio-based Product from Barley Malt Rootlets http://www.fabe.gr/images/fabe_2017/journal/ifbevol3.pdf, International Journal of Food and Biosystems Engineering</t>
  </si>
  <si>
    <t>Neylon, E.; Arendt, E.K.; Lynch, K.M.; Zannini, E.; Bazzoli, P.; Monin, T.; Sahin, A.W. Rootlets, a Malting By-Product with Great Potential. Fermentation 2020, 6, 117. https://doi.org/10.3390/fermentation6040117</t>
  </si>
  <si>
    <t>https://doi.org/10.3390/fermentation6040117</t>
  </si>
  <si>
    <r>
      <t>Favier, L.(Ecole Natl Super Chim Rennes, France), Simion, A.I.(Vasile Alecsandri Univ. Bacau, Romania), Rusu, L.(Vasile Alecsandri Univ. Bacau, Romania),</t>
    </r>
    <r>
      <rPr>
        <b/>
        <sz val="10"/>
        <rFont val="Arial Narrow"/>
        <family val="2"/>
      </rPr>
      <t xml:space="preserve"> Păcală, M.L. </t>
    </r>
    <r>
      <rPr>
        <sz val="10"/>
        <rFont val="Arial Narrow"/>
        <family val="2"/>
      </rPr>
      <t>(Lucian Blaga University of Sibiu, Romania), Grigoraş, C.(Vasile Alecsandri Univ. Bacau, Romania), Bouzaza, A.(Ecole Natl Super Chim Rennes, France)</t>
    </r>
  </si>
  <si>
    <t>Eren, Beytullah; Keskin, Can Serkan; Ozdemir, Abdil PHOTOCATALYTIC DEGRADATION OF DISPERSE BLUE 56 BY Cu-Ti-PILCs AND Fe-Ti-PILCs, 
ENVIRONMENTAL ENGINEERING AND MANAGEMENT JOURNAL   Volume: ‏ 19   Issue: ‏ 8   Pages: ‏ 1261-1268   Published: ‏ AUG 2020</t>
  </si>
  <si>
    <t>http://apps.webofknowledge.com/full_record.do?product=WOS&amp;search_mode=GeneralSearch&amp;qid=8&amp;SID=F5VenSrE9E9Ui7NJdMZ&amp;page=1&amp;doc=1</t>
  </si>
  <si>
    <t>Pacala Mariana</t>
  </si>
  <si>
    <t>Lidia Favier , Lacramioara Rusu, Andrei Ionut Simion (Vasile Alecsandri Univ. Bacau, Romania), Raluca Maria Hlihor, Mariana Liliana Pacala, Adrian Augustyniak</t>
  </si>
  <si>
    <t xml:space="preserve">Synthesis of ZnO
nanoparticles for photodegradation of clofibrate acid as organic pollutant. Al-Baghdadi, S. B., Abdullah, H. I., &amp; Al-Amiery, A. A.International
Journal of Health Sciences, 6(S4), 3124–3131.
https://doi.org/10.53730/ijhs.v6nS4.10000 </t>
  </si>
  <si>
    <t>chrome-extension://efaidnbmnnnibpcajpcglclefindmkaj/https://media.neliti.com/media/publications/431442-synthesis-of-zno-nanoparticles-for-photo-5dba8716.pdf</t>
  </si>
  <si>
    <t>CrossRef, CrossCheck, Cabell's, Ulrich's, Griffith Research Online, Google Scholar, Education.edu, Informatics, HINARI, Universe Digital Library, Standard Periodical Directory, Gale, Open J-Gate, EBSCO, Journal Seek, DRJI, ProQuest, BASE, InfoBase Index, OCLC, IBSS, Academic Journal Databases, Scientific Index.</t>
  </si>
  <si>
    <t>Pacala Mariana Liliana</t>
  </si>
  <si>
    <t>13 iunie 2022</t>
  </si>
  <si>
    <r>
      <t>12</t>
    </r>
    <r>
      <rPr>
        <b/>
        <sz val="10"/>
        <color theme="1"/>
        <rFont val="Calibri"/>
        <family val="2"/>
      </rPr>
      <t>×</t>
    </r>
    <r>
      <rPr>
        <b/>
        <sz val="10"/>
        <color theme="1"/>
        <rFont val="Arial Narrow"/>
        <family val="2"/>
      </rPr>
      <t>28</t>
    </r>
  </si>
  <si>
    <t xml:space="preserve">12x 2 x 28 </t>
  </si>
  <si>
    <t xml:space="preserve">Participarea în comisia de admitere la MASTER, specializarea MPMA-alimentar si ACSA, 15-16 iulie 2022 </t>
  </si>
  <si>
    <t>Membru în comisia de examen</t>
  </si>
  <si>
    <r>
      <t>(44 candidați/3)</t>
    </r>
    <r>
      <rPr>
        <sz val="10"/>
        <color theme="1"/>
        <rFont val="Calibri"/>
        <family val="2"/>
      </rPr>
      <t>×2=29.33</t>
    </r>
  </si>
  <si>
    <t>Participarea în comisia de admitere la MASTER, specializarea MPMA-alimentar si ACSA,  12 septembrie 2022</t>
  </si>
  <si>
    <r>
      <t>(5 candidați/3)</t>
    </r>
    <r>
      <rPr>
        <sz val="10"/>
        <color theme="1"/>
        <rFont val="Calibri"/>
        <family val="2"/>
      </rPr>
      <t>×2=3.33</t>
    </r>
  </si>
  <si>
    <t>Participarea în comisia de SUSȚINERE a lucrării de Ldisertație MPMA-alimentar, 24 februarie 2022</t>
  </si>
  <si>
    <t>Membru în comisia de sustinere disertație</t>
  </si>
  <si>
    <t>(1 candidați/3)×2=</t>
  </si>
  <si>
    <t>Participarea în comisia de SUSȚINERE a lucrărilor de Licentă la specializarea CEPA</t>
  </si>
  <si>
    <t>Membru în comisia de susținere a lucrărilor de licență</t>
  </si>
  <si>
    <t>(20 candidați/3)×2=13.33</t>
  </si>
  <si>
    <t>Participarea în comisia de CORECTARE a lucrărilor de Licentă la specializarea CEPA</t>
  </si>
  <si>
    <t>Membru în comisia de corectare a lucrărilor de licență</t>
  </si>
  <si>
    <t>Participarea în comisia de EXAMEN a lucrării scrise la specializarea CEPA-IPA-IMAPA</t>
  </si>
  <si>
    <t>3 ore</t>
  </si>
  <si>
    <t>Titular curs,        examen</t>
  </si>
  <si>
    <r>
      <t>(24 studenți/3)</t>
    </r>
    <r>
      <rPr>
        <sz val="10"/>
        <color theme="1"/>
        <rFont val="Calibri"/>
        <family val="2"/>
      </rPr>
      <t>×2</t>
    </r>
    <r>
      <rPr>
        <sz val="10"/>
        <color theme="1"/>
        <rFont val="Arial Narrow"/>
        <family val="2"/>
      </rPr>
      <t>=16</t>
    </r>
  </si>
  <si>
    <t>Titular laborator, colocviu</t>
  </si>
  <si>
    <t xml:space="preserve"> (24 studenți/3)×1=8</t>
  </si>
  <si>
    <t>(27 studenți/3)×2=18</t>
  </si>
  <si>
    <t>Titular laborator,  colocviu</t>
  </si>
  <si>
    <t>Titular curs,         colocviu</t>
  </si>
  <si>
    <t>(23 studenți/3)×2=15.33</t>
  </si>
  <si>
    <t>(23 studenți/3)×1=7.66</t>
  </si>
  <si>
    <t>Titular curs,         examen</t>
  </si>
  <si>
    <t>(15 studenți/3)×2=10</t>
  </si>
  <si>
    <t>Asistent la Titular Draghici Olga</t>
  </si>
  <si>
    <t>Proiect si cond proc tehn în ind cărnii II MPMAl-colocviu de laborator</t>
  </si>
  <si>
    <t>Asig calit si sigur alim în ind cărnii I ACSA-colocviu de laborator</t>
  </si>
  <si>
    <t>Tehnologia în industria cărnii IV IPA-sem1-examen+verificare pe parcurs +colocviu de laborator</t>
  </si>
  <si>
    <t>Tehnologia în industria cărnii IV IPA-sem2-examen+verificare pe parcurs +colocviu de laborator</t>
  </si>
  <si>
    <t>PETRESCU, Mihaela-Valentina, OBȚINEREA REZULTATELOR PLANIFICATE ALE PROCESULUI DE PRODUCȚIE DIN INDUSTRIA BERII. STUDIU DE CAZ: DETERMINAREA GRADULUI FINAL DE FERMENTARE AL MUSTULUI DE BERE, master ACSA</t>
  </si>
  <si>
    <t>LEHACI Florin-Petrică,
OBȚINEREA DE PREPARATE ALIMENTARE SIGURE ÎNTR-O ORGANIZAȚIE DIN LANȚUL ALIMENTAR DE TIP RESTAURANT. STUDIU DE CAZ: OBȚINEREA DE PREPARATE CALDE SERVITE CALDE, master ACSA</t>
  </si>
  <si>
    <t xml:space="preserve">NAN Denisa Maria, Să se proiecteze controlul procesului tehnologic dintr-o secţie de fierbere de obținere a mustului de bere specială, utilizând ca materii prime: malț Pilsner, făină de roșcove, apă și hamei, licență CEPA </t>
  </si>
  <si>
    <t>Tutorat ACSA2</t>
  </si>
  <si>
    <t>Practica de specialitate 3, ACSA,anul 2, Sem I</t>
  </si>
  <si>
    <t xml:space="preserve">Mariana-Liliana Păcală,  
</t>
  </si>
  <si>
    <r>
      <t xml:space="preserve">Simpozionul Cercurilor Ştiinţifice Studenţeşti, Domeniul ALIMENTAR, Ediţia a XXI-a, 26 mai 2022, </t>
    </r>
    <r>
      <rPr>
        <b/>
        <sz val="10"/>
        <color theme="1"/>
        <rFont val="Arial Narrow"/>
        <family val="2"/>
      </rPr>
      <t xml:space="preserve">coordonare lucrare studențească prezentată la conferință: </t>
    </r>
    <r>
      <rPr>
        <u/>
        <sz val="10"/>
        <color theme="1"/>
        <rFont val="Arial Narrow"/>
        <family val="2"/>
      </rPr>
      <t>Lucrarea nr. 11. din program</t>
    </r>
    <r>
      <rPr>
        <b/>
        <sz val="10"/>
        <color theme="1"/>
        <rFont val="Arial Narrow"/>
        <family val="2"/>
      </rPr>
      <t>-</t>
    </r>
    <r>
      <rPr>
        <sz val="10"/>
        <color theme="1"/>
        <rFont val="Arial Narrow"/>
        <family val="2"/>
      </rPr>
      <t xml:space="preserve">Valorificarea potențialului tehnologic al meiului (Panicum miliaceum L) în industria berii, Stoian Ana-Maria-Cristiana, Master MPMA, an II.                                                                                                 </t>
    </r>
    <r>
      <rPr>
        <u/>
        <sz val="10"/>
        <color theme="1"/>
        <rFont val="Arial Narrow"/>
        <family val="2"/>
      </rPr>
      <t>Lucrarea nr. 12. din program</t>
    </r>
    <r>
      <rPr>
        <sz val="10"/>
        <color theme="1"/>
        <rFont val="Arial Narrow"/>
        <family val="2"/>
      </rPr>
      <t>-Determinarea gradului final de fermentare al mustului de bere pentru obtinerea rezultatelor planificate ale procesului de productie, Petrescu Mihaela-Valentina, Master ACSA, an II.</t>
    </r>
  </si>
  <si>
    <r>
      <t>10</t>
    </r>
    <r>
      <rPr>
        <sz val="10"/>
        <color theme="1"/>
        <rFont val="Calibri"/>
        <family val="2"/>
      </rPr>
      <t>×</t>
    </r>
    <r>
      <rPr>
        <sz val="10"/>
        <color theme="1"/>
        <rFont val="Arial Narrow"/>
        <family val="2"/>
      </rPr>
      <t>2 lucrari=20</t>
    </r>
  </si>
  <si>
    <r>
      <t>Mariana-Liliana Păcală</t>
    </r>
    <r>
      <rPr>
        <b/>
        <sz val="10"/>
        <color theme="1"/>
        <rFont val="Arial Narrow"/>
        <family val="2"/>
      </rPr>
      <t xml:space="preserve">
</t>
    </r>
  </si>
  <si>
    <t>Membru in Comisia de verificare a dosarelor de acordare a Gradatiei de merit</t>
  </si>
  <si>
    <t>Membru in Comisia de verificare a SIEPAS 2021</t>
  </si>
  <si>
    <t>Turtureanu Adrian</t>
  </si>
  <si>
    <t>13,75</t>
  </si>
  <si>
    <t>Evaluari pe parcurs</t>
  </si>
  <si>
    <t>Evaluare activitate laborator</t>
  </si>
  <si>
    <t>Examen semestru</t>
  </si>
  <si>
    <t>Restanțe</t>
  </si>
  <si>
    <t>Reexaminări</t>
  </si>
  <si>
    <t>Vizită documentare cu studenții an 4 IPMI (14 studenți) la Uzina de apă Dumbrava Sibiu, 26.11.2021, coordonator</t>
  </si>
  <si>
    <t>Vizită documentare cu studenții an 4 IPMI (14 studenți) la Stația de Epurare Sibiu, 30.03.2022, coordonator</t>
  </si>
  <si>
    <t>organizare activități de laborator, an univ. 2021-2022</t>
  </si>
  <si>
    <t>Vaduva Mihai</t>
  </si>
  <si>
    <t>Evaluare semestriala II IPA-CEPA II sem .1</t>
  </si>
  <si>
    <t>Evaluare semestriala III IPA sem 1</t>
  </si>
  <si>
    <t xml:space="preserve">Evaluare pe parcurs </t>
  </si>
  <si>
    <t>Evaluare semestriala III IPA-IIICEPA-III IMAPA sem.2</t>
  </si>
  <si>
    <t>Examen licenta IPA</t>
  </si>
  <si>
    <t>Evaluare semestrial (asistenta)</t>
  </si>
  <si>
    <t xml:space="preserve"> Tutorat CEPA II</t>
  </si>
  <si>
    <t>Practica de specialitate IPA III</t>
  </si>
  <si>
    <t>Consultatii IPA III-IPAII-CEPA II</t>
  </si>
  <si>
    <t>participarea la realizarea orarului</t>
  </si>
  <si>
    <t>participare la admitere</t>
  </si>
  <si>
    <t>Valorization on the Antioxidant Potential of Volatile Oils of  Lavandula angustifolia Mill., Mentha piperita L. and Foeniculum vulgare L. in the Production of Kefir</t>
  </si>
  <si>
    <t xml:space="preserve"> Ovidiu Tița (ULBS), Maria Adelina Constantinescu (ULBS), Mihaela Adriana Tița (ULBS), Tiberius Ilie Opruța ULBS), Adriana Dabija (USV) , Cecilia Georgescu (ULBS)</t>
  </si>
  <si>
    <t>Applied Sciences</t>
  </si>
  <si>
    <t xml:space="preserve">https://www.webofscience.com/wos/woscc/full-record/WOS:000874307700001
</t>
  </si>
  <si>
    <t>doi.org/10.3390/app122010287</t>
  </si>
  <si>
    <t>The Efficacy of Plant Enzymes Bromelain and Papain as a Tool for Reducing Gluten Immunogenicity from Wheat Bran</t>
  </si>
  <si>
    <t>Vijole Bradauskiene (
Food Institute, Kaunas University of Technology),  Lina Vaiciulyte-Funk (
Food Institute, Kaunas University of Technology), Darius Cernauskas (
Food Institute, Kaunas University of Technology), Reda Dzingeleviciene Klaipeda University(), Joao P. M. Lima (
Politechnical of Coimbra, ,  Aida Bradauskaite Catholic University of Valencia San Vicente Mártir),  Mihaela Adriana Tita (ULBS)</t>
  </si>
  <si>
    <t>2227-9717</t>
  </si>
  <si>
    <t>https://1510q6kgt-y-https-www-webofscience-com.z.e-nformation.ro/wos/woscc/full-record/WOS:000873653700001</t>
  </si>
  <si>
    <t>https://www.mdpi.com/2227-9717/10/10/1948</t>
  </si>
  <si>
    <t>doi.org/10.3390/pr10101948</t>
  </si>
  <si>
    <t>WOS:000873653700001</t>
  </si>
  <si>
    <t>1948</t>
  </si>
  <si>
    <t>Mihaela Adriana Tița (ULBS), Maria Adelina Constantinescu(ULBS), Ovidiu Tița, ULBS) Endre Mathe (Debrecen University), Loreta Tamošaitienė 9 Klaipeda State University of Applied Sciences),Vijolė Bradauskienė(
Food Institute, Kaunas University of Technology,)</t>
  </si>
  <si>
    <t>https://1510q6kgt-y-https-www-webofscience-com.z.e-nformation.ro/wos/woscc/full-record/WOS:000746835300001</t>
  </si>
  <si>
    <t>doi.org/10.3390/app12020790</t>
  </si>
  <si>
    <t xml:space="preserve">WOS:000746835300001 </t>
  </si>
  <si>
    <t>790</t>
  </si>
  <si>
    <t>Ovidiu Tita (ULBS), Valentina-Madalina Moga (ULBS), Viorela Maria Bunescu (ULBS), Mihaela-Adriana Tita (ULBS), Adelina Constantinescu ULBS)</t>
  </si>
  <si>
    <t xml:space="preserve">22nd International Multidisciplinary Scientific Geoconference: Ecology, Economics, Education and Legislation, </t>
  </si>
  <si>
    <t>Albena</t>
  </si>
  <si>
    <t>Implementation of procedures, principles and objectives in an enterprise to increase production and eliminate food waste</t>
  </si>
  <si>
    <t>Ovidiu Tita (ULBS), Oana Maria Popa (ULBS), Claudia Nicoleta Sas (ULBS), Mihaela Adriana Tita(ULBS), Tiberius-Ilie Oprita (ULBS)</t>
  </si>
  <si>
    <t>https://151096kjr-y-https-www-scopus-com.z.e-nformation.ro/sourceid/21100274701</t>
  </si>
  <si>
    <t>https://151096kjr-y-https-www-scopus-com.z.e-nformation.ro/record/display.uri?eid=2-s2.0-85150882009&amp;origin=resultslist&amp;sort=plf-f</t>
  </si>
  <si>
    <t>10.5593/sgem2022/5.1/s20.030</t>
  </si>
  <si>
    <t>235 - 239</t>
  </si>
  <si>
    <t>GL Mihalca (ULBS), O Tita(ULBS), M Tita (ULBS), A Mihalca (Liceul Prejmer)</t>
  </si>
  <si>
    <t>Polycyclic aromatic hydrocarbons (PAHs) in smoked fish from three smoke-houses in Braşov County</t>
  </si>
  <si>
    <t>Adesina, O. A. (2022). Level of Polycyclic Aromatic Hydrocarbon in Smoked Food Materials from Roadside Barbeque Spots in Western Nigeria and Health Implication. Polycyclic Aromatic Compounds, 42(5), 1972-1977.</t>
  </si>
  <si>
    <t>https://www.tandfonline.com/doi/abs/10.1080/10406638.2020.1821721</t>
  </si>
  <si>
    <t>Wang, Z., Ng, K., Warner, R. D., Stockmann, R., &amp; Fang, Z. (2022). Reduction strategies for polycyclic aromatic hydrocarbons in processed foods. Comprehensive Reviews in Food Science and Food Safety, 21(2), 1598-1626.</t>
  </si>
  <si>
    <t>https://ift.onlinelibrary.wiley.com/doi/10.1111/1541-4337.12905</t>
  </si>
  <si>
    <t>Ovidiu Tița (ULBS), Maria Adelina Constantinescu (ULBS), Mihaela Adriana Tița (ULBS), Cecilia Georgescu (ULBS)</t>
  </si>
  <si>
    <t>Use of yoghurt enhanced with volatile plant oils encapsulated in sodium alginate to increase the human body’s immunity in the present fight against stress</t>
  </si>
  <si>
    <t>Fateme Adinepour, ShivaPouramin, AliRashidinejad, Seid MahdiJafar, Fortification/enrichment of milk and dairy products by encapsulated bioactive ingredients, Food Research International, Volume 157, July 2022</t>
  </si>
  <si>
    <t>https://www.sciencedirect.com/science/article/abs/pii/S0963996922002691</t>
  </si>
  <si>
    <t>Cecilia Georgescu, Adina Frum, Lidia-Ioana Virchea, Anastasiia Sumacheva, Mark Shamtsyan, Felicia-Gabriela Gligor, Neli Kinga Olah, Endre Mathe, Monica Mironescu, Geographic Variability of Berry Phytochemicals with Antioxidant and Antimicrobial Properties, Molecules 2022, 27, 4986.</t>
  </si>
  <si>
    <t xml:space="preserve">Adina Frum, Carmen Maximiliana Dobrea, Luca Liviu Rus, Lidia-Ioana Virchea, Claudiu Morgovan, Adriana Aurelia Chis, Anca Maria Arseniu, Anca Butuca, Felicia Gabriela Gligor, Laura Gratiela Vicas, Ovidiu Tita, Cecilia Georgescu, Valorization of Grape Pomace and Berries as a New and Sustainable Dietary Supplement: Development, Characterization, and Antioxidant Activity Testing, Nutrients 2022, 14, 3065. </t>
  </si>
  <si>
    <t xml:space="preserve">Ovidiu Tita (ULBS), Ecaterina Lengyel(ULBS), Diana Ionela Stegărus (ICSI R. Vâlcea), Petre Săvescu (Universitatea  din Craiova), Alexandru Bogdan Ciubara (Universitea Dunarea de jos Galați) , Maria Adelina Constantinescu (ULBS), Mihaela Adriana Tita (ULBS), Diana Rată ( SC ADEFARM Plus SRL),  Anamaria Ciubara (Universitatea Dunarea de Jos) </t>
  </si>
  <si>
    <t xml:space="preserve">Mihaela Multescu, Ioana Cristina Marinas, Iulia Elena Susman,Nastasia Belc, Byproducts (Flour, Meals, and Groats) from the Vegetable Oil Industry as a Potential Source of Antioxidants, Foods 2022, 11, 253. </t>
  </si>
  <si>
    <t xml:space="preserve">Oana Bianca Oprea, Mona Elena Popa, Livia Apostol,Liviu Gaceu, Research on the Potential Use of Grape Seed Flour in the Bakery Industry, Foods 2022, 11, 1589. </t>
  </si>
  <si>
    <t>Gordana Šelo, Mirela Planinic, Marina Tišma, Josipa Grgic, Gabriela Perkovic, Daliborka Koceva Komlenic ,Ana Buci´c-Kojic, A Comparative Study of the Influence of Various Fungal-Based Pretreatments of Grape Pomace on Phenolic Compounds Recovery, Foods 2022, 11, 1665.</t>
  </si>
  <si>
    <t>Bogdan N. (ULBS), Ovidiu T.(ULBS), Mihai N.(ULBS), Mihaela T (ULBS)., Mirela H.(ULBS), Ionela M (ULBS)</t>
  </si>
  <si>
    <t xml:space="preserve">Identification of probiotic strains from human milk in breasted infants with respiratory infections". </t>
  </si>
  <si>
    <t xml:space="preserve">Olimpia Daniela Frent, Laura Gratiela Vicas, Narcis Duteanu, Claudia Mona Morgovan, Tunde Jurca, Annamaria Pallag, Mariana Eugenia Muresan, Sanda Monica Filip, Roxana-Liana Lucaciu,  Eleonora Marian, Sodium Alginate—Natural Microencapsulation Material of Polymeric Microparticles, International Journal Molecular Sciences,  2022, 23, 12108. </t>
  </si>
  <si>
    <t>https://www.mdpi.com/1422-0067/23/20/12108</t>
  </si>
  <si>
    <t>Bradauskiene Vijole (Kaunas University of Technology) ; Vaiciulyte-Funk  Lina ( Klaipeda State University of Applied Science); Shah Bakht Ramin (South Bohemian Research Center of Aquaculture and Biodiversity of Hydrocenose); Cernauskas  Darius (University of South Bohemia in Ceske Budejovice,) ; Tita Mihaela Adriana (ULBS)</t>
  </si>
  <si>
    <t>Recent advances in biotechnological methods for wheat gluten immunotoxicity abolishment–a review</t>
  </si>
  <si>
    <t xml:space="preserve">Anna Przybylska, Agnieszka Chrustek, Beata Sperkowska, Marcin Koba, Dorota Olszewska-Słonina, Safety Assessment of Foods and Drinks Consumed by Peopleon a Gluten-Free Diet, Molecules 2022, 27,
6165.,
Anna Przybylska, Agnieszka Chrustek, Beata Sperkowska, Marcin Koba, Dorota Olszewska-Słonina, Safety Assessment of Foods and Drinks Consumed by Peopleon a Gluten-Free Diet, Molecules 2022, 27,
6165.,
</t>
  </si>
  <si>
    <t>https://www.mdpi.com/1420-3049/27/19/6165</t>
  </si>
  <si>
    <t xml:space="preserve">Mauro Marengo, Aristodemo Carpen, Gianfranco Mamone, Pasquale Ferranti, Stefania Iametti, Quantification of Protein “Biomarkers” in Wheat-Based FoodSystems: Dealing with Process-Related Issues, Molecules
2022, 27, 2637. 
</t>
  </si>
  <si>
    <t>https://www.mdpi.com/1420-3049/27/9/2637</t>
  </si>
  <si>
    <t>Roxana E TUFEANU (ULBS), Cecilia GEORGESCU (ULBS), Adina FRUM (ULBS), Mihaela A TIŢA (ULBS), Ovidiu TIŢA (ULBS)</t>
  </si>
  <si>
    <t>Minerals and Total Polyphenolic Content of Some Vegetal Powders</t>
  </si>
  <si>
    <t>Maletti, L., D'Eusanio, V., Lancellotti, L., Marchetti, A., Pincelli, L., Strani, L., &amp; Tassi, L. (2022). Candying process for enhancing pre-waste watermelon rinds to increase food sustainability. Future Foods, 6, 100182.</t>
  </si>
  <si>
    <t>https://www.sciencedirect.com/science/article/pii/S2666833522000697</t>
  </si>
  <si>
    <t xml:space="preserve">Ovidiu Tita (ULBS), Ecaterina Lengyel (ULBS), Ramona Iancu (ULBS), Mariana Pacala (ULBS), Cecilia Georgescu (ULBS), Dan Mutu (ULBS), Cristina Batusaru (ULBS), Mihaela Tita (ULBS), </t>
  </si>
  <si>
    <t>The determination of the chromatic intensity of cabernet sauvignon, merlot and pinot noir red wines, through rapid methods</t>
  </si>
  <si>
    <t xml:space="preserve">Marina Pérez-Gil, Concepción Pérez-Lamela, Elena Falqué-López, Comparison of Chromatic and Spectrophotometric Properties of
White and Red Wines Produced in Galicia (Northwest Spain) by
Applying PCA, Molecules 2022, 27,7000. 
</t>
  </si>
  <si>
    <t>Tita Mihaela</t>
  </si>
  <si>
    <t>Effects of storage time and addition of baobab powder on the textural sensory characteristics of yogurt</t>
  </si>
  <si>
    <t>Moga Valentina Mădălina (ULBS), Tița Mihaela Adriana (ULBS)</t>
  </si>
  <si>
    <t>Management of Sustainable Development Journal</t>
  </si>
  <si>
    <t>2247 – 0220</t>
  </si>
  <si>
    <t>51– 55</t>
  </si>
  <si>
    <t>doi.org/10.54989/msd-2022-0008</t>
  </si>
  <si>
    <t>Crossref, DOAJ, ERIH PLUS, Google Scholar, Index Copernicus,</t>
  </si>
  <si>
    <t>Application of a food safety system (haccp) to impruve the quality of tapioca yogurt product</t>
  </si>
  <si>
    <t>Journal of EcoAgriTourism</t>
  </si>
  <si>
    <t>1844-8577</t>
  </si>
  <si>
    <t>35-39</t>
  </si>
  <si>
    <t>CAB Abstracts, Global Health</t>
  </si>
  <si>
    <t>Ahmed Al-Harrasi, Saurabh Bhatia, Tapan Behl, Deepak Kaushik, Md. Khalid Anwer, Mohammed Muqtader Ahmed, Pritam Babu Sharma, Ajay Sharma, Md. Tanvir Kabir, Vineet Mittal, Role of Essential Oils in the Management of COVID-19, ISBN9781003175933, Bioscience, Health and Social Care, CRC Press, citat p.74. Taylor &amp; Francis eBooks</t>
  </si>
  <si>
    <t>https://doi.org/10.1201/9781003175933, NET/9781003175933_previewpdf.pdf</t>
  </si>
  <si>
    <t xml:space="preserve">Cecilia Georgescu, Adriana Birca, Monica Mironescu, AM Tita, Mark Shamtsyan (Saint-Petersburg State Institute of Technology), DI Mironescu, Ovidiu Tita, </t>
  </si>
  <si>
    <t xml:space="preserve">Shubhika Swarnakar and Dr. Renu Mogra, Consumers perception towards nutrition and health claims on food products and their purchasing
behavior, The Pharma Innovation Journal 2022; SP-11(4): 253-258, 
</t>
  </si>
  <si>
    <t>Index Copernicus International,ProQuest,getCITED,Google Scholar</t>
  </si>
  <si>
    <t>TIŢA Mihaela</t>
  </si>
  <si>
    <t>SCIREA Journal of Food</t>
  </si>
  <si>
    <t>Gogle scholar, J-Gate,TDNet</t>
  </si>
  <si>
    <t>http://www.scirea.org/journal/EditorialBoard?JournalID=55000</t>
  </si>
  <si>
    <t>1nr/an</t>
  </si>
  <si>
    <t>Horizon Research Publishing Corporation-Food Science and Technology</t>
  </si>
  <si>
    <t>Scopus, Chemical Abstracts Service, Index Copernicus,WorldCat, Google Scholar</t>
  </si>
  <si>
    <t>4nr/an</t>
  </si>
  <si>
    <t xml:space="preserve">Bulletin of the Transilvania University of Braşov , Series II: Forestry • Wood Industry • Agricultural Food Engineering, </t>
  </si>
  <si>
    <t>http://webbut.unitbv.ro/bulletin/Series%20II/Series%20II.html</t>
  </si>
  <si>
    <t>2nr/an</t>
  </si>
  <si>
    <t>Food Science and Technology</t>
  </si>
  <si>
    <t>Sopus</t>
  </si>
  <si>
    <t>https://www.springer.com/journal/13197/</t>
  </si>
  <si>
    <t>Horizon Research Publishing, USA (HRPUB)</t>
  </si>
  <si>
    <t>CrossRef, Eric, EconLit</t>
  </si>
  <si>
    <t>https://www.hrpub.org/</t>
  </si>
  <si>
    <t>Asian Journal of Research and Review in Agriculture</t>
  </si>
  <si>
    <t>Crossref
SDG Publishers Compact
Google Scholar</t>
  </si>
  <si>
    <t>https://globalpresshub.com/index.php/AJRRA</t>
  </si>
  <si>
    <t xml:space="preserve">International Journal of Plant &amp; Soil Science </t>
  </si>
  <si>
    <t>Index Copernicus,CrossRef, Google Scholar,  Citefactor</t>
  </si>
  <si>
    <t>https://journalijpss.com/index.php/IJPSS/</t>
  </si>
  <si>
    <t>6th International Conference on Chemical Engineering</t>
  </si>
  <si>
    <t>internationala</t>
  </si>
  <si>
    <t>http://www.cercetare.icpm.tuiasi.ro/conferinte/ICCE2022/pdf/ICCE2022-program.pdf</t>
  </si>
  <si>
    <t>5-7.10.2023</t>
  </si>
  <si>
    <t>licenta</t>
  </si>
  <si>
    <t>Ingineria produselor lactate</t>
  </si>
  <si>
    <t>Evaluare de parcus (curs) -III IPA  sem.1</t>
  </si>
  <si>
    <t>24 studenti/3</t>
  </si>
  <si>
    <t>Evaluare de parcus (laborator) -III IPA  sem.1/1sg.</t>
  </si>
  <si>
    <t>12 studenti/3</t>
  </si>
  <si>
    <t>Examen -III IPA  sem.1</t>
  </si>
  <si>
    <t>Evaluare de parcus (curs) -III IPA  sem.2</t>
  </si>
  <si>
    <t>Examen -III IPA  sem.2</t>
  </si>
  <si>
    <t>Evaluare de parcus (curs) -I MPMA  sem.2</t>
  </si>
  <si>
    <t>20 studenti</t>
  </si>
  <si>
    <t>Examen -I MPMA  sem.2</t>
  </si>
  <si>
    <t>Presedinte -Disertatie MPMA</t>
  </si>
  <si>
    <t>16/3studenti x 3</t>
  </si>
  <si>
    <t>Ionescu Denisa-Controlul procesului de productie la obtinerea untului de oaie de tip Barbeque licenta CEPA</t>
  </si>
  <si>
    <t>Andreea-Larisa GERGELY-Controlul procesului de producție la obținerea brânzei cu pastă semitare din lapte de capră conservată în ulei de rapiță -licenta CEPA</t>
  </si>
  <si>
    <t>Ureche Pavel Nicolae-Controlul procesului de productie la obtinerea iaurtului cu caimac si avocado-licenta CEPA</t>
  </si>
  <si>
    <t>BÎRSOIANU ION-ALEXANDRU -CONTROLUL PROCESULUI DE FABRICAȚIE LA OBȚINEREA BRÂNZEI PROASPETE CU ROȘII ȘI PLANTE AROMATICE-licenta CEPA</t>
  </si>
  <si>
    <t>VĂCARU ELENA-BIANCA-SĂ SE PROIECTEZE O SECȚIE DE PROCESARE A ÎNGHEȚATEI CU LAVANDĂ-licenta IPA</t>
  </si>
  <si>
    <t>LAZĂR ANDREEA-MARIA-PROIECTAREA UNEI LINII TEHNOLOGICE DE OBȚINERE A BRÂNZEI SEMITARE DE TIP BRUSCHETTA-licenta IPA</t>
  </si>
  <si>
    <t>SOPA ANCA-IULIA-SĂ SE PROIECTEZE O SECȚIE DE PROCESARE A LAPTELUI ÎN CREMĂ DE BRÂNZĂ PROASPĂTĂ DE TIP „SKYR” CU ZMEURĂ -licenta IPA</t>
  </si>
  <si>
    <t>BARZU MIRCEA- PROIECTAREA UNEI SECȚII DE PROCESARE A LAPTELUI DE VACĂ TELEMEA PROASPĂTĂ CU ÎNGLOBARE DE ALBUMINĂ ȘI ADAOS DE SEMINȚE DE NEGRLICĂ ȘI CHIMEN-licenta IPA</t>
  </si>
  <si>
    <t xml:space="preserve"> Ispas Ionela-INIȚIEREA ȘI DEZVOLTAREA UNEI AFACERI DE TIP CAMPING -licenta  IMAPA</t>
  </si>
  <si>
    <r>
      <t xml:space="preserve"> </t>
    </r>
    <r>
      <rPr>
        <sz val="10"/>
        <rFont val="Arial Narrow"/>
        <family val="2"/>
      </rPr>
      <t>Petre Magdalena - INIȚIEREA UNEI PENSIUNI AGROTURISTICE CU ACCENT PE PRODUSELE LACTATE licenta IMAPA</t>
    </r>
  </si>
  <si>
    <t>Lascu Alexandra-Cercetări privind  fabricarea/ introducerea unui nou sortiment de înghețată cu vitamine- înghețata ace (morcov, măr, zmeură)-Master ACSA</t>
  </si>
  <si>
    <t>Văduva Anamaria- CERCETĂRI PRIVIND OBȚINEREA 
BRÂNZEI CU PASTĂ TARE TIP PECORINO 
INVELITA IN  ZAATAR-Master ACSA</t>
  </si>
  <si>
    <t>Diana Mutiu- Cercetări privind obținerea unui sortiment de branza cu pasta oparita de tip CAȘCAVAL  „HOME-MADE”-Master ACSA</t>
  </si>
  <si>
    <t xml:space="preserve">Licoiu(Lazea) Paraschiva Ștefana -Cercetări privind obținerea brânzei topite cu mere, scorțișoară și vin roșu Master ACSA
 </t>
  </si>
  <si>
    <t>Alexandra SALCA-Cercetări privind  procesarea  chefirului cu făină de Baobab și coaja rasa de portocala Master ACSA</t>
  </si>
  <si>
    <t>Cătălin-Ioan RAD- DEZVOLTAREA ȘI PROMOVAREA PRODUSULUI „IAURT GRECESC CU SCORȚIȘOARĂ ȘI ROM”-Master MPMA</t>
  </si>
  <si>
    <t>LUCAN SILVIU-NICOLAE- STUDIUL PRIVIND OPORTUNITATEA ÎNFIIȚĂRII UNEI FIRME DE PRODUCȚIE A BRÂNZETURILOR CU PASTĂ OPARITĂ – CAŞCAVAL DE LOMAN DIN LAPTE DE OAIE Master MPMA</t>
  </si>
  <si>
    <t>Iulia PARASCHIV-CERCETĂRI PRIVIND IMPLEMENTAREA UNUI SISTEM DE SECURITATE ȘI SĂNĂTATE ÎN MUNCĂ ÎN SECȚIA DE GELATERIE ARTIZANALĂ DIN CADRUL SOCIETĂȚII            SC EXPERTAROM FOOD INGREDIENTS S.R.L Master MPMA</t>
  </si>
  <si>
    <t>Zahraa EL-AMIN-CERCETĂRI DE MARKETING  ÎN VÂNZAREA PRODUSELOR LACTATE LA FIRMA PROFI Master MPMA</t>
  </si>
  <si>
    <t>Comisiile  de solu[ionare  a contestafiilor  la  Facultatea de  Protec{ia Mediului  pentru  posturile
didacticevacantepublicateinMonitorulOficialalRom6niei,Partea 
aIII-a,nr.1242din03.l2.2021,inconformitate
cu  Hotirdrea  de Senat  nr.25  din20.12.202</t>
  </si>
  <si>
    <t>Comisie contestatie Mobiltati Erasmus_Facultatea SAIAPM</t>
  </si>
  <si>
    <t>consultatii</t>
  </si>
  <si>
    <t>Practica de specialitate 1- Acsa I</t>
  </si>
  <si>
    <t>Practică pentru elaborarea lucrării de disertatie MPMA</t>
  </si>
  <si>
    <r>
      <rPr>
        <sz val="11"/>
        <rFont val="Calibri"/>
        <family val="2"/>
        <scheme val="minor"/>
      </rPr>
      <t xml:space="preserve"> Cercul stiintific studentesc -Biotehnologii Alimentare</t>
    </r>
    <r>
      <rPr>
        <u/>
        <sz val="11"/>
        <color theme="10"/>
        <rFont val="Calibri"/>
        <family val="2"/>
        <scheme val="minor"/>
      </rPr>
      <t>, https://www.facebook.com/pg/Biotehnologii-Alimentare-1029754123829693/posts/</t>
    </r>
  </si>
  <si>
    <t>Aspecte comparative privind analiza senzorială și texturală a diferitelor tipuri de brânzeturi cu pastă semitare-Pristav Ioana Andreea
Incău Claudiu Florin
-III CEPA</t>
  </si>
  <si>
    <t>Evoluția parametrilor fizico-chimici a brânzei proaspete de vaci cu adaos de pudră de struguri-Folea Daniela Chivuța, Radu Viorica III CEPA</t>
  </si>
  <si>
    <t>Bioactive Phytochemical Composition of Grape Pomace Resulted from Different White and Red Grape Cultivars</t>
  </si>
  <si>
    <t>Petronela Anca Onache, Elisabeta-Irina Geana, Corina Teodora Ciucure, Alina Florea, Dorin Ioan Sumedrea, Roxana Elena Ionete, Ovidiu Tița</t>
  </si>
  <si>
    <t>Separations</t>
  </si>
  <si>
    <t>ISSN: 2297-8739</t>
  </si>
  <si>
    <t>https://1510q6qal-y-https-www-webofscience-com.z.e-nformation.ro/wos/woscc/full-record/WOS:000904176900001</t>
  </si>
  <si>
    <t>https://www.mdpi.com/2297-8739/9/12/395</t>
  </si>
  <si>
    <t>https://doi.org/10.3390/app122010287</t>
  </si>
  <si>
    <t>WOS:000904176900001</t>
  </si>
  <si>
    <t>Ovidiu Tița, Maria Adelina Constantinescu, Mihaela Adriana Tița, Tiberius Ilie Opruța, Adriana Dabija, Cecilia Georgescu</t>
  </si>
  <si>
    <t>ISSN: 2076-3417</t>
  </si>
  <si>
    <t>www.webofsciences.com/wos/woscc/full-record/wos000874307700001</t>
  </si>
  <si>
    <t xml:space="preserve">www.mdpi.com/2076-3417/12/20/10287 </t>
  </si>
  <si>
    <t>WoS:000874307700001</t>
  </si>
  <si>
    <t>Adina Frum, Carmen Maximiliana Dobrea, Luca Liviu Rus, Lidia-Ioana Virchea, Claudiu Morgovan, Adriana Aurelia Chis, Anca Maria Arseniu, Anca Butuca, Felicia Gabriela Gligor, Laura Gratiela Vicas, Ovidiu Tita, Cecilia Georgescu</t>
  </si>
  <si>
    <t xml:space="preserve"> ISSN: 2072-6643</t>
  </si>
  <si>
    <t>https://1510q6qal-y-https-www-webofscience-com.z.e-nformation.ro/wos/woscc/full-record/WOS:000839729600001</t>
  </si>
  <si>
    <t xml:space="preserve"> https://doi.org/10.3390/nu14153065</t>
  </si>
  <si>
    <t>Phytochemical and Nutritional Profile Composition in Fruits of Different Sweet Chestnut (Castanea sativa Mill.) Cultivars Grown in Romania</t>
  </si>
  <si>
    <t>Corina Teodora Ciucure, Elisabeta-Irina Geana, Claudia Sandru, Ovidiu Tita, Mihai Botu</t>
  </si>
  <si>
    <t xml:space="preserve">Separations </t>
  </si>
  <si>
    <t>https://1510q6qal-y-https-www-webofscience-com.z.e-nformation.ro/wos/woscc/full-record/WOS:000774485800001</t>
  </si>
  <si>
    <t>https://www.mdpi.com/2297-8739/9/3/66</t>
  </si>
  <si>
    <t>https://doi.org/10.3390/separations9030066</t>
  </si>
  <si>
    <t>WOS:000774485800001</t>
  </si>
  <si>
    <t>Food products with high antioxidant and antimicrobial activities and their sensory appreciation</t>
  </si>
  <si>
    <t>Mihaela Adriana Tița, Maria Adelina Constantinescu, Ovidiu Tița, [Endre Mathe, Loreta Tamošaitienė, Vijolė Bradauskienė]</t>
  </si>
  <si>
    <t>www.-web of sciences-com.z.e.-nformation .ro/wos/voscc/full-record-wos000746836300001</t>
  </si>
  <si>
    <t xml:space="preserve">www.mdpi.com/2076-3417/12/2/790 </t>
  </si>
  <si>
    <t>https://doi.org/10.3390/app12020790</t>
  </si>
  <si>
    <t>wos000746836300001</t>
  </si>
  <si>
    <t xml:space="preserve"> ISSN: 2076-3417</t>
  </si>
  <si>
    <t>Tita Ovidiu</t>
  </si>
  <si>
    <t>D GABOR (ULBS), O TITA (ULBS)</t>
  </si>
  <si>
    <t>Biopolymers used in food packaging: a review.</t>
  </si>
  <si>
    <t>Gupta, S., Sharma, S., Nadda, A. K., Husain, M. S. B., &amp; Gupta, A. (2022). Biopolymers from waste biomass and its applications in the cosmetic industry: A review. Materials Today: Proceedings.</t>
  </si>
  <si>
    <t>https://doi.org/10.1016/j.matpr.2022.06.422</t>
  </si>
  <si>
    <t>Nilsson, R., Olsson, M., Westman, G., Matic, A., &amp; Larsson, A. (2022). Screening of hydrogen bonds in modified cellulose acetates with alkyl chain substitutions. Carbohydrate Polymers, 285, 119188.</t>
  </si>
  <si>
    <t>https://doi.org/10.1016/j.carbpol.2022.119188</t>
  </si>
  <si>
    <t>Kehinde, B. A., Joy, O. S., Ishrat, M., Kehinde, O., &amp; Ashaolu, T. J. (2022). Use of biopolymers for packaging of functional foods. Functional foods, 477-509.</t>
  </si>
  <si>
    <t xml:space="preserve"> https://doi.org/10.1002/9781119776345.ch14</t>
  </si>
  <si>
    <t>Gupta, S., Ghosal, A., Goswami, A., Bhawana, Nadda, A. K., &amp; Sharma, S. (2022). The scope of biopolymers in food industry. In Biopolymers: Recent Updates, Challenges and Opportunities (pp. 173-198). Cham: Springer International Publishing.</t>
  </si>
  <si>
    <t>https://link.springer.com/chapter/10.1007/978-3-030-98392-5_9</t>
  </si>
  <si>
    <t>Nowak, N., Grzebieniarz, W., Khachatryan, G., Konieczna-Molenda, A., Krzan, M., &amp; Khachatryan, K. (2022). Preparation of nano/microcapsules of ozonated olive oil in chitosan matrix and analysis of physicochemical and microbiological properties of the obtained films. Innovative Food Science &amp; Emerging Technologies, 82, 103181.</t>
  </si>
  <si>
    <t>https://doi.org/10.1016/j.ifset.2022.103181</t>
  </si>
  <si>
    <t>Vaziri, A. S., Sattari, A., &amp; Alemzadeh, I. (2022). Plant-Derived Biopolymers in Food Packaging: Current Status and Market Potential. In Biodegradable Polymer-Based Food Packaging (pp. 13-40). Singapore: Springer Nature Singapore.</t>
  </si>
  <si>
    <t>https://link.springer.com/chapter/10.1007/978-981-19-5743-7_2</t>
  </si>
  <si>
    <t>Sharma, R., Agarwal, A., &amp; Rizwana. (2022). Green Polymer-Based Biodegradable Packaging. In Biodegradable Polymer-Based Food Packaging (pp. 123-134). Singapore: Springer Nature Singapore.</t>
  </si>
  <si>
    <t>https://link.springer.com/chapter/10.1007/978-981-19-5743-7_6</t>
  </si>
  <si>
    <t>Bratovcic, A. (2022). Bio-and Synthetic Nanocomposites for Food Packaging. In The Science of Nanomaterials (pp. 303-334). Apple Academic Press.</t>
  </si>
  <si>
    <t>https://doi.org/10.1201/9781003283126</t>
  </si>
  <si>
    <t>Kumar, T., &amp; Rayasam, V. (2022). Microbial Production of Polyhydroxyalkanoate from Biological Waste. In Microbial Products (pp. 57-72). CRC Press.</t>
  </si>
  <si>
    <t>https://doi.org/10.1201/9781003306931</t>
  </si>
  <si>
    <t>F Adina  (ULBS), G Cecilia (ULBS), G Felicia (ULBS), D Carmen (ULBS), T Ovidiu (ULBS)</t>
  </si>
  <si>
    <t>Identification and quantification of phenolic compounds from red currant (Ribes rubrum L.) and raspberries (Rubus idaeus L.)</t>
  </si>
  <si>
    <t>Cosme, F., Pinto, T., Aires, A., Morais, M. C., Bacelar, E., Anjos, R., ... &amp; Gonçalves, B. (2022). Red Fruits Composition and Their Health Benefits—A Review. Foods, 11(5), 644.</t>
  </si>
  <si>
    <t>https://doi.org/10.3390/foods11050644</t>
  </si>
  <si>
    <t>Piña-Contreras, N., Martínez-Moreno, A. G., Ramírez-Anaya, J. D. P., Espinoza-Gallardo, A. C., &amp; Valdés, E. H. M. (2022). Raspberry (Rubus idaeus L.), a Promising Alternative in the Treatment of Hyperglycemia and Dyslipidemias. Journal of Medicinal Food, 25(2), 121-129.</t>
  </si>
  <si>
    <t>https://doi.org/10.1089/jmf.2021.0046</t>
  </si>
  <si>
    <t>Ropelewska, E. (2022). Assessment of the Influence of Storage Conditions and Time on Red Currants (Ribes rubrum L.) Using Image Processing and Traditional Machine Learning. Agriculture, 12(10), 1730.</t>
  </si>
  <si>
    <t xml:space="preserve"> https://doi.org/10.3390/agriculture12101730</t>
  </si>
  <si>
    <t>Casas-Godoy, L., Campos-Valdez, A. R., Alcázar-Valle, M., &amp; Barrera-Martínez, I. (2022). Comparison of Extraction Techniques for the Recovery of Sugars, Antioxidant and Antimicrobial Compounds from Agro-Industrial Wastes. Sustainability, 14(10), 5956.</t>
  </si>
  <si>
    <t>https://doi.org/10.3390/su14105956</t>
  </si>
  <si>
    <t>Gülmez, G., Şen, A., Şekerler, T., Algül, F. K., Çilingir‐Kaya, Ö. T., &amp; Şener, A. (2022). The antioxidant, anti‐inflammatory, and antiplatelet effects of Ribes rubrum L. fruit extract in the diabetic rats. Journal of Food Biochemistry, 46(7), e14124.</t>
  </si>
  <si>
    <t xml:space="preserve"> https://doi.org/10.1111/jfbc.14124</t>
  </si>
  <si>
    <t>Frercks, B., Gelvonauskienė, D., Juškytė, A. D., Sikorskaitė-Gudžiūnienė, S., Mažeikienė, I., Bendokas, V., &amp; Graham, J. (2022). Development of Biotic Stress Tolerant Berries. In Genomic Designing for Biotic Stress Resistant Fruit Crops (pp. 331-384). Cham: Springer International Publishing.</t>
  </si>
  <si>
    <t>https://link.springer.com/chapter/10.1007/978-3-030-91802-6_9</t>
  </si>
  <si>
    <t>GL Mihalca(U:BS), O Tita (ULBS), M Tita (ULBS), Ana Mihalca (Liceul Vesmer Brasov)</t>
  </si>
  <si>
    <t>Polycyclic aromatic hydrocarbons (PAHs) in smoked fish from three smoke-houses in Brasov County</t>
  </si>
  <si>
    <r>
      <t>Wang, Z., Ng, K., Warner, R. D., Stockmann, R., &amp; Fang, Z. (2022). Reduction strategies for polycyclic aromatic hydrocarbons in processed foods. </t>
    </r>
    <r>
      <rPr>
        <i/>
        <sz val="8"/>
        <color rgb="FF222222"/>
        <rFont val="Arial"/>
        <family val="2"/>
      </rPr>
      <t>Comprehensive Reviews in Food Science and Food Safety</t>
    </r>
    <r>
      <rPr>
        <sz val="8"/>
        <color rgb="FF222222"/>
        <rFont val="Arial"/>
        <family val="2"/>
      </rPr>
      <t>, </t>
    </r>
    <r>
      <rPr>
        <i/>
        <sz val="8"/>
        <color rgb="FF222222"/>
        <rFont val="Arial"/>
        <family val="2"/>
      </rPr>
      <t>21</t>
    </r>
    <r>
      <rPr>
        <sz val="8"/>
        <color rgb="FF222222"/>
        <rFont val="Arial"/>
        <family val="2"/>
      </rPr>
      <t>(2), 1598-1626.</t>
    </r>
  </si>
  <si>
    <t>https://doi.org/10.1111/1541-4337.12905</t>
  </si>
  <si>
    <t>https://doi.org/10.1080/10406638.2020.1821721</t>
  </si>
  <si>
    <t>Andreea-Adriana Neamtu (U.Oradea), Rita Szoke-Kovacs (U Debrecen), Emoke Mihok (U Debrecen), Cecilia Georgescu (ULBS), Violeta Turcus (U Arad), Neli Kinga Olah (U Arad), Adina Frum (ULBS), Ovidiu Tita (ULBS), Carmen Neamtu (U Arad), Zsombor Szoke-Kovacs (U Debrecen), Zoltan Cziaky (U Debrecen), Endre Mathe (U Debrecen)Andreea-Adriana Neamtu (U.Oradea), Rita Szoke-Kovacs (U Debrecen), Emoke Mihok (U Debrecen), Cecilia Georgescu (ULBS), Violeta Turcus (U Arad), Neli Kinga Olah (U Arad), Adina Frum (ULBS), Ovidiu Tita (ULBS), Carmen Neamtu (U Arad), Zsombor Szoke-Kovacs (U Debrecen), Zoltan Cziaky (U Debrecen), Endre Mathe (U Debrecen)</t>
  </si>
  <si>
    <t>Chehri, A., Yarani, R., Yousefi, Z., Shakouri, S. K., Ostadrahimi, A., Mobasseri, M., &amp; Araj-Khodaei, M. (2022). Phytochemical and pharmacological anti-diabetic properties of bilberries (Vaccinium myrtillus), recommendations for future studies. Primary care diabetes.</t>
  </si>
  <si>
    <t xml:space="preserve">Andreea-Adriana Neamtu (U.Oradea), Rita Szoke-Kovacs (U Debrecen), Emoke Mihok (U Debrecen), Cecilia Georgescu (ULBS), Violeta Turcus (U Arad), Neli Kinga Olah (U Arad), Adina Frum (ULBS), Ovidiu Tita (ULBS), Carmen Neamtu (U Arad), Zsombor Szoke-Kovacs (U Debrecen), Zoltan Cziaky (U Debrecen), Endre Mathe (U Debrecen)Andreea-Adriana Neamtu (U.Oradea), Rita Szoke-Kovacs (U Debrecen), Emoke Mihok (U Debrecen), Cecilia Georgescu (ULBS), Violeta Turcus (U Arad), Neli Kinga Olah (U Arad), Adina Frum (ULBS), Ovidiu Tita (ULBS), Carmen Neamtu (U Arad), Zsombor Szoke-Kovacs (U Debrecen), Zoltan Cziaky (U Debrecen), </t>
  </si>
  <si>
    <t>Borowiec, K., Stachniuk, A., Szwajgier, D., &amp; Trzpil, A. (2022). Polyphenols composition and the biological effects of six selected small dark fruits. Food Chemistry, 391, 133281.</t>
  </si>
  <si>
    <t>Andreea-Adriana Neamtu (U.Oradea), Rita Szoke-Kovacs (U Debrecen), Emoke Mihok (U Debrecen), Cecilia Georgescu (ULBS), Violeta Turcus (U Arad), Neli Kinga Olah (U Arad), Adina Frum (ULBS), Ovidiu Tita (ULBS), Carmen Neamtu (U Arad), Zsombor Szoke-Kovacs (U Debrecen), Zoltan Cziaky (U Debrecen), Endre Mathe (U Debrecen)</t>
  </si>
  <si>
    <t>Georgescu, C., Frum, A., Virchea, L. I., Sumacheva, A., Shamtsyan, M., Gligor, F. G., ... &amp; Mironescu, M. (2022). Geographic Variability of Berry Phytochemicals with Antioxidant and Antimicrobial Properties. Molecules, 27(15), 4986.</t>
  </si>
  <si>
    <t>https://doi.org/10.3390/molecules27154986</t>
  </si>
  <si>
    <t>Ruscinc, N., Morocho‐Jácome, A. L., Martinez, R. M., Magalhães, W. V., Escudeiro, C. C., Giarolla, J., ... &amp; Baby, A. R. (2022). Vaccinium myrtillus L. extract associated with octocrylene, bisoctrizole, and titanium dioxide: In vitro and in vivo tests to evaluate safety and efficacy. Journal of Cosmetic Dermatology, 21(10), 4765-4774.</t>
  </si>
  <si>
    <t>Cerrato, A., Piovesana, S., Aita, S. E., Cavaliere, C., Felletti, S., Laganà, A., ... &amp; Capriotti, A. L. (2022). Detailed investigation of the composition and transformations of phenolic compounds in fresh and fermented Vaccinium floribundum berry extracts by high‐resolution mass spectrometry and bioinformatics. Phytochemical Analysis, 33(4), 507-516.</t>
  </si>
  <si>
    <t xml:space="preserve"> https://doi.org/10.1002/pca.3105</t>
  </si>
  <si>
    <t>Guevara-Terán, M., Padilla-Arias, K., Beltrán-Novoa, A., González-Paramás, A. M., Giampieri, F., Battino, M., ... &amp; Alvarez-Suarez, J. M. (2022). Influence of Altitudes and Development Stages on the Chemical Composition, Antioxidant, and Antimicrobial Capacity of the Wild Andean Blueberry (Vaccinium floribundum Kunth). Molecules, 27(21), 7525.</t>
  </si>
  <si>
    <t>Yu, X., Yue, Y., Shi, H., Xu, K., Zhang, C., Wan, Y., &amp; Feng, S. (2022). Bilberry Anthocyanins (Vaccinium myrtillus L.) Induced Apoptosis of B16-F10 Cells and Diminished the Effect of Dacarbazine. Nutrition and Cancer, 1-13.</t>
  </si>
  <si>
    <t>Popescu, D. I., Lengyel, E., Apostolescu, F. G., Soare, L. C., Botoran, O. R., &amp; Șuțan, N. A. (2022). Volatile Compounds and Antioxidant and Antifungal Activity of Bud and Needle Extracts from Three Populations of Pinus mugo Turra Growing in Romania. Horticulturae, 8(10), 952.</t>
  </si>
  <si>
    <t xml:space="preserve"> https://doi.org/10.3390/horticulturae8100952</t>
  </si>
  <si>
    <t>Vaneková, Z., &amp; Rollinger, J. M. (2022). Bilberries: Curative and miraculous–A review on bioactive constituents and clinical research. Frontiers in pharmacology, 2343.</t>
  </si>
  <si>
    <t>ALTIOK, E., KACMAZ, S., &amp; ALTIOK, D. Extraction of bioactive compounds in wild bilberry fruit in the Eastern Black Sea Region with different techniques. Türk Doğa ve Fen Dergisi, 11(2), 130-136.</t>
  </si>
  <si>
    <t>KHALIQ Rehana (ULBS), T Ovidiu (ULBS), AM Mihaela (ULBS), S Cameli (ULBS)</t>
  </si>
  <si>
    <t xml:space="preserve">https://doi.org/10.1016/j.foodcont.2021.108716
</t>
  </si>
  <si>
    <t>Singh, B., &amp; Mohan, M. (2022). Exploration of the high energy radiation for the designing of psyllium-poly (MEDSAH) zwitterionic superabsorbent hydrogels for biomedical uses. Materialia, 26, 101641.</t>
  </si>
  <si>
    <t>https://doi.org/10.1016/j.mtla.2022.101641</t>
  </si>
  <si>
    <t>Adina Frum (ULBS), Cecilia Georgescu (ULBS), Felicia G Gligor (ULBS), Ecaterina Lengyel (ULBS), Diana I Stegarus (ICSI Rm Valcea), Carmen M Dobrea (ULBS), Ovidiu Tita (ULBS)</t>
  </si>
  <si>
    <t>Identification and quantification of phenolic compounds from red grape pomace</t>
  </si>
  <si>
    <t>Kainat, S., Arshad, M. S., Khalid, W., Zubair Khalid, M., Koraqi, H., Afzal, M. F., ... &amp; Al-Farga, A. (2022). Sustainable novel extraction of bioactive compounds from fruits and vegetables waste for functional foods: a review. International Journal of Food Properties, 25(1), 2457-2476.</t>
  </si>
  <si>
    <t>Bran, P. E., Nicuţă, D., Grosu, L., Patriciu, O. I., &amp; Alexa, I. C. (2022). Investigation regarding the potential application of grape pomace extracts on plant growth and development. Ovidius University Annals of Chemistry, 33(2), 135-142.</t>
  </si>
  <si>
    <t>DOI: https://doi.org/10.2478/auoc-2022-0020</t>
  </si>
  <si>
    <t>Ovidiu Tița (ULBS), Ecaterina Lengyel (ULBS), Diana Ionela Stegăruș (ICSI Rm Vlcea), Petre Săvescu (U Craiova), Alexandru Bogdan Ciubara U Galați), Maria Adelina Constantinescu (ULBS), Mihaela Adriana Tița (ULBS), Diana Rață (SRL), Anamaria Ciubara (U Galați)</t>
  </si>
  <si>
    <t>Identification and quantification of valuable compounds in red grape seeds</t>
  </si>
  <si>
    <t>Multescu, M., Marinas, I. C., Susman, I. E., &amp; Belc, N. (2022). Byproducts (flour, meals, and groats) from the vegetable oil industry as a potential source of antioxidants. Foods, 11(3), 253.</t>
  </si>
  <si>
    <t>https://doi.org/10.3390/foods11030253</t>
  </si>
  <si>
    <t>Oprea, O. B., Popa, M. E., Apostol, L., &amp; Gaceu, L. (2022). Research on the Potential Use of Grape Seed Flour in the Bakery Industry. Foods, 11(11), 1589.</t>
  </si>
  <si>
    <t>https://doi.org/10.3390/foods11111589</t>
  </si>
  <si>
    <t>Šelo, G., Planinić, M., Tišma, M., Grgić, J., Perković, G., Koceva Komlenić, D., &amp; Bucić-Kojić, A. (2022). A Comparative Study of the Influence of Various Fungal-Based Pretreatments of Grape Pomace on Phenolic Compounds Recovery. Foods, 11(11), 1665.</t>
  </si>
  <si>
    <t>https://doi.org/10.3390/foods11111665</t>
  </si>
  <si>
    <t>Multescu, M., Marinas, I. C., Susman, I. E., &amp; Belc, N. (2022). Byproducts (Flour, Meals, and Groats) from the Vegetable Oil Industry as a Potential Source of Antioxidants. Foods 2022, 11, 253. Valorization of Food Processing By-Products, 173.</t>
  </si>
  <si>
    <t>Adinepour, F., Pouramin, S., Rashidinejad, A., &amp; Jafari, S. M. (2022). Fortification/enrichment of milk and dairy products by encapsulated bioactive ingredients. Food Research International, 111212.</t>
  </si>
  <si>
    <t>Al-Harrasi, A., Bhatia, S., Behl, T., Kaushik, D., Mittal, V., &amp; Sharma, A. (2022). Antibacterial Interactions between EOs and Currently Employed Antibiotics. In Role of Essential Oils in the Management of COVID-19 (pp. 211-226). CRC Press.</t>
  </si>
  <si>
    <t>https://lumenpublishing.com/journals/index.php/brain/article/view/5189</t>
  </si>
  <si>
    <r>
      <t>Ramadani, A. C., Rahmawati, E., Kusumanigtyas, M., Nugraheni, R. G., Kristianawati, A., &amp; Stiyanti, E. (2022). INOVASI YOGHURT “YOU GOT” JAMU DALAM PENINGKATAN KESEHATAN MASYARAKAT. </t>
    </r>
    <r>
      <rPr>
        <i/>
        <sz val="8"/>
        <color rgb="FF222222"/>
        <rFont val="Arial"/>
        <family val="2"/>
      </rPr>
      <t>Jurnal Inovasi Daerah</t>
    </r>
    <r>
      <rPr>
        <sz val="8"/>
        <color rgb="FF222222"/>
        <rFont val="Arial"/>
        <family val="2"/>
      </rPr>
      <t>, </t>
    </r>
    <r>
      <rPr>
        <i/>
        <sz val="8"/>
        <color rgb="FF222222"/>
        <rFont val="Arial"/>
        <family val="2"/>
      </rPr>
      <t>1</t>
    </r>
    <r>
      <rPr>
        <sz val="8"/>
        <color rgb="FF222222"/>
        <rFont val="Arial"/>
        <family val="2"/>
      </rPr>
      <t>(2), 59-70.</t>
    </r>
  </si>
  <si>
    <t>Alexandru Bogdan Ciubara, Razvan Cosmin Tudor, Luiza Nechita, Ovidiu Tita, Anamaria Ciubara, Serban Turliuc, Gheorghe Raftu</t>
  </si>
  <si>
    <t>The composition of bioactive compounds in wine and their possible influence on osteoporosis and on bone consolidation</t>
  </si>
  <si>
    <t>Nicoară, I. I., Terpan, M., Vlad, C., Bichescu, C. I., &amp; Ciubară, A. (2022). Ethanol Dependence in the Context of the Covid-19 Pandemic. Comparative Study between January-March 2019-2021. BRAIN. Broad Research in Artificial Intelligence and Neuroscience, 13(1Sup1), 124-134.</t>
  </si>
  <si>
    <t>D Nairetti (ULBA), M Mironescu (ULBS), O Tita (ULBS)</t>
  </si>
  <si>
    <t>Meenakshi, M., Gunasheela, N., &amp; Kaviyalakshmi, M. PRODUCTION OF STARCH BASED BIOPLASTICS AND THEIR APPLICATIONS IN FOOD PACKAGING.</t>
  </si>
  <si>
    <t>Corina Teodora Ciucure (ICSI Rm Valcea), Elisabeta-Irina Geana (ICSI RM Valcea), Claudia Sandru (ICSI) Rm Valcea, Ovidiu Tita (ULBS), Mihai Botu (U Craiova)</t>
  </si>
  <si>
    <t>Martínez, S., Fuentes, C., &amp; Carballo, J. (2022). Antioxidant Activity, Total Phenolic Content and Total Flavonoid Content in Sweet Chestnut (Castanea sativa Mill.) Cultivars Grown in Northwest Spain under Different Environmental Conditions. Foods, 11(21), 3519.</t>
  </si>
  <si>
    <t>https://doi.org/10.3390/foods11213519</t>
  </si>
  <si>
    <t>Santos, M. J., Pinto, T., &amp; Vilela, A. (2022). Sweet Chestnut (Castanea sativa Mill.) Nutritional and Phenolic Composition Interactions with Chestnut Flavor Physiology. Foods, 11(24), 4052.</t>
  </si>
  <si>
    <t>https://doi.org/10.3390/foods11244052</t>
  </si>
  <si>
    <t>Nam, M., Yu, J. M., Park, Y. R., Kim, Y. S., Kim, J. H., &amp; Kim, M. S. (2022). Metabolic Profiling of Chestnut Shell (Castanea crenata) Cultivars Using UPLC-QTOF-MS and Their Antioxidant Capacity. Biomolecules, 12(12), 1797.</t>
  </si>
  <si>
    <t>https://doi.org/10.3390/biom12121797</t>
  </si>
  <si>
    <t>Ferrara, E., Pecoraro, M. T., Cice, D., Piccolella, S., Formato, M., Esposito, A., ... &amp; Pacifico, S. (2022). A Joint Approach of Morphological and UHPLC-HRMS Analyses to Throw Light on the Autochthonous ‘Verdole’Chestnut for Nutraceutical Innovation of Its Waste. Molecules, 27(24), 8924.</t>
  </si>
  <si>
    <t xml:space="preserve"> https://doi.org/10.3390/molecules27248924</t>
  </si>
  <si>
    <t xml:space="preserve"> https://doi.org/10.3390/foods11244052</t>
  </si>
  <si>
    <t xml:space="preserve"> https://doi.org/10.3390/foods11213519</t>
  </si>
  <si>
    <t>Rehana Khaliq (ULBS), Ovidiu Tita (ULBS), C Sand (ULBS)</t>
  </si>
  <si>
    <t>A comparative study between seeds of sweet basil and psyllium on the basis of proximate analysis</t>
  </si>
  <si>
    <t>Calderón Bravo, H. M. (2022). Harinas parcialmente desgrasadas de chia y albahaca como nuevas fuentes de ingredientes funcionales.</t>
  </si>
  <si>
    <t>https://repositorio.uchile.cl/handle/2250/189493</t>
  </si>
  <si>
    <t>Irfan, N., Bilal, A., Ullah, M. A., Tufail, T., Ullah, I., &amp; Yousaf, A. A. (2022). EVALUATING THE EFFECT OF BASIL SEEDS (OCIMUM BASILICUM) ON HYPERLIPIDEMIA. Pakistan Journal of Biotechnology, 19(02), 136-147.</t>
  </si>
  <si>
    <t>https://pjbt.org/index.php/pjbt/article/view/760</t>
  </si>
  <si>
    <t>Bogdan Neamtu (ULBS), Ovidiu Tita (ULBS), Mihai Neamtu (ULBS), Mihaela Tita (ULBS), Mirela Hila (Spital), Ionela Maniu (ULBS)</t>
  </si>
  <si>
    <t>IDENTIFICATION OF PROBIOTIC STRAINS FROM HUMAN MILK IN BREASTFED INFANTS WITH RESPIRATORY INFECTIONS.</t>
  </si>
  <si>
    <t>Frent, O. D., Vicas, L. G., Duteanu, N., Morgovan, C. M., Jurca, T., Pallag, A., ... &amp; Marian, E. (2022). Sodium alginate—Natural microencapsulation material of polymeric microparticles. International Journal of Molecular Sciences, 23(20), 12108.</t>
  </si>
  <si>
    <t>https://doi.org/10.3390/ijms232012108</t>
  </si>
  <si>
    <t>M-L Pacala (ULBS), Letitia Oprean (ULBS), O Tita (ULBS), Lucica Brudiu (SRL), Mihaela Begea (Institutul de cerecetari alim buc), Alexandrina Sirbu (U CB Rm Valcea)</t>
  </si>
  <si>
    <t>Wang, P., Wu, J., Wang, T., Zhang, Y., Yao, X., Li, J., ... &amp; Lü, X. (2022). Fermentation process optimization, chemical analysis, and storage stability evaluation of a probiotic barley malt kvass. Bioprocess and Biosystems Engineering, 45(7), 1175-1188.</t>
  </si>
  <si>
    <t>https://link.springer.com/article/10.1007/s00449-022-02734-8</t>
  </si>
  <si>
    <t>Roxana E Tufeanu(ULBS), Cecilia Georgescu (ULBS), Adina Frum (ULBS), MA Tita (ULBS), O Tita (ULBS)</t>
  </si>
  <si>
    <t>Minerals and total polyphenolic content of some vegetal powders</t>
  </si>
  <si>
    <t>YALÇIN, H., İlhan, G. Ü. N., &amp; SOYUÇOK, A. Psyllium, bezelye ve yulaf diyet liflerinin depolama süresi boyunca ayranın fizikokimyasal ve mikrobiyolojik özelliklerine etkisi. Harran Tarım ve Gıda Bilimleri Dergisi, 26(3), 336-348.</t>
  </si>
  <si>
    <t>Rehana Khaliq (ULBS), Ovidiu Tita (ULBS), Zafar Ullah Zafar (Pakistan)</t>
  </si>
  <si>
    <t>Possible assessment of salt tolerance in ocimum basilicum by chlorophyll fluorescence</t>
  </si>
  <si>
    <t>Talha Bin Yousaf, M., Farrakh Nawaz, M., Yasin, G., Ahmad, I., Gul, S., Ijaz, M., ... &amp; Ur Rahman, S. (2022). Effect of organic amendments in soil on physiological and biochemical attributes of Vachellia nilotica and Dalbergia sissoo under saline stress. Plants, 11(2), 228.</t>
  </si>
  <si>
    <t>https://doi.org/10.3390/plants11020228</t>
  </si>
  <si>
    <t>Pérez-Gil, M., Pérez-Lamela, C., &amp; Falqué-López, E. (2022). Comparison of Chromatic and Spectrophotometric Properties of White and Red Wines Produced in Galicia (Northwest Spain) by Applying PCA. Molecules, 27(20), 7000.</t>
  </si>
  <si>
    <t>Mihaela Adriana Tița ULBS), Maria Adelina Constantinescu (ULBS), Ovidiu Tița (ULBS), Endre Mathe (Ungaria), Loreta Tamošaitienė (Lituania), Vijolė Bradauskienė (Lituania)</t>
  </si>
  <si>
    <t>Kefir Enriched with Encapsulated Volatile Oils: Investigation of Antimicrobial Activity and Chemical Composition</t>
  </si>
  <si>
    <t xml:space="preserve"> https://doi.org/10.3390/app13052993</t>
  </si>
  <si>
    <t>Studies regarding the certification of the authenticity of wines and tracking their forgeries</t>
  </si>
  <si>
    <t>CN Sas Wilhelmine, O Tița</t>
  </si>
  <si>
    <t>Journal of Agroalimentary Processes &amp; Technologies</t>
  </si>
  <si>
    <t>394-396</t>
  </si>
  <si>
    <t>IFIS, CAS, EBSCO, EVISA;Google Scholar</t>
  </si>
  <si>
    <t>Studies on the use of essential oils in processing food products</t>
  </si>
  <si>
    <t>T Opruța, O Tița</t>
  </si>
  <si>
    <t>397-399</t>
  </si>
  <si>
    <t>2</t>
  </si>
  <si>
    <t>Studies on the use of new technologies to improve the technological process of grain sorting</t>
  </si>
  <si>
    <t>EI Lazăr, O Tiţa</t>
  </si>
  <si>
    <t>319-324;</t>
  </si>
  <si>
    <t>Aspects regarding the importance of using mushrooms in food and possibilities of their introduction in basic food products</t>
  </si>
  <si>
    <t>Oana Maria Popa, Ovidiu Tiţa</t>
  </si>
  <si>
    <t>325-329</t>
  </si>
  <si>
    <t>Improving the quality of natural fruit juice.</t>
  </si>
  <si>
    <t>Marica (Sopîrlă), Denisa; Tița, Ovidiu</t>
  </si>
  <si>
    <t>p255-259.</t>
  </si>
  <si>
    <t>Monitoring the Content of Heavy Metals in The Soil and Wines from Different Wine-Growing Areas of Romania</t>
  </si>
  <si>
    <t>Petronela Anca Onache, Roxana Elena Ionete, Andreea Maria Iordache, Alina Florea, Dorin Ioan Sumedrea, Marina Iliescu, A Tanase</t>
  </si>
  <si>
    <t>INTERNATIONAL JOURNAL OF MULTIDISCIPLINARY RESEARCH AND ANALYSIS</t>
  </si>
  <si>
    <t>343-354</t>
  </si>
  <si>
    <t>CiteFactor, Google Scholar, CrossRef, ScienceGate Index</t>
  </si>
  <si>
    <t>Nilsson, R. (2022). Interactions Between Water and Cellulose Esters: The Effect of the Acyl Side-chain Length (Doctoral dissertation, Chalmers Tekniska Hogskola (Sweden)).</t>
  </si>
  <si>
    <t>https://www.proquest.com/openview/74c9431ba97fc10e7572238f6daee7e2/1?pq-origsite=gscholar&amp;cbl=2026366&amp;diss=y</t>
  </si>
  <si>
    <t>Teză de doctorat indexată Google Scholar</t>
  </si>
  <si>
    <t>Monge Sevilla, R. D. (2022). Evaluación de la capacidad antioxidante y composición de tres frutas nativas del Ecuador (Master's thesis, Quito: UCE).</t>
  </si>
  <si>
    <t>Samuilytė, K. (2022). Funkcionaliųjų arbatų kompozicijų kūrimas naudojant maistines (įskaitant ir prieskonines) žoleles.</t>
  </si>
  <si>
    <t>https://lsmu.lt/cris/handle/20.500.12512/113911</t>
  </si>
  <si>
    <t>Teză de doctoratțmaster indexată Google Scholar</t>
  </si>
  <si>
    <t>Nurzyńska-Wierdak, R. (2022). Malina właściwa (Rubus idaeus L.)-owocodajna roślina o działaniu prozdrowotnym. Annales Horticulturae, 31(1).</t>
  </si>
  <si>
    <t>https://web.s.ebscohost.com/abstract?direct=true&amp;profile=ehost&amp;scope=site&amp;authtype=crawler&amp;jrnl=25444484&amp;AN=157560204&amp;h=ZlsI6pgXChkINNZiVf8F3PeLaMVRwQvw6yTd9SLE0xeq4vCIThbp74ZB12U6piHW9eT1XgE5YdDA4FBY1rkUtw%3d%3d&amp;crl=c&amp;resultNs=AdminWebAuth&amp;resultLocal=ErrCrlNotAuth&amp;crlhashurl=login.aspx%3fdirect%3dtrue%26profile%3dehost%26scope%3dsite%26authtype%3dcrawler%26jrnl%3d25444484%26AN%3d157560204</t>
  </si>
  <si>
    <t>Adina, F., Cecilia, G., Felicia, G., Carmen, D., &amp; Ovidiu, T. (2017). Identification and quantification of phenolic compounds from red currant (Ribes rubrum L.) and raspberries (Rubus idaeus L.). International Journal of Pharmacology, Phytochemistry and Ethnomedicine, 6, 30-37.</t>
  </si>
  <si>
    <t>GÖNCÜ, A., KUZUMOĞLU, Y., &amp; ÇELİK, İ. Ticari olarak satılan nar, karadut, ahududu ve frenk üzümü meyve sularından pestil üretilmesi ve bazı kalite özelliklerinin belirlenmesi. Harran Tarım ve Gıda Bilimleri Dergisi, 26(4), 519-527.</t>
  </si>
  <si>
    <t>https://doi.org/10.29050/harranziraat.1127062</t>
  </si>
  <si>
    <t>Roxana Tufeanu (ULBS), Ovidiu TIȚA (ULBS)</t>
  </si>
  <si>
    <t>Possibilities to develop low-fat products: a review.</t>
  </si>
  <si>
    <t>Maillard-Berdeja, K. V., Ponce-Alquicira, E., Schettinobermúdez, B. S., &amp; Perez-Chabela, M. L. (2022). Pomegranate (L.) peel flour as functional ingredient for chorizo: Effect physicochemical and sensory characteristics of functional meat products. Acta Universitatis Cibiniensis. Series E: Food Technology, 26(1), 33-42.</t>
  </si>
  <si>
    <t>DOI: https://doi.org/10.2478/aucft-2022-0003</t>
  </si>
  <si>
    <t>BDI, https://sciendo.com/journal/AUCFT?tab=abstracting-indexing</t>
  </si>
  <si>
    <t>Gutierrez-Varas, M. A., &amp; Siche, R. (2022). Producción de salchichas saludables: Una revisión de los sustitutos de origen vegetal para grasa, carne y sales. Manglar, 19(4), 379-389.</t>
  </si>
  <si>
    <t>http://dx.doi.org/10.57188/manglar.2022.048.</t>
  </si>
  <si>
    <t>BDI, http://www.scielo.org.pe/scielo.php?pid=S2414-10462022000400379&amp;script=sci_abstract&amp;tlng=en</t>
  </si>
  <si>
    <t>Daszkiewicz, T. Meat (uscle) Quality in Males of the Family Cervidae. Acta Universitatis Cibiniensis. Series E: Food Technology, 26(2), 157-170.</t>
  </si>
  <si>
    <t>DOI: https://doi.org/10.2478/aucft-2022-0013</t>
  </si>
  <si>
    <t>O Tita (ULBS), M Bulancea(U Galați), D Pavelescu (MTD International SRL), L Martin (ALBRAU SRL)</t>
  </si>
  <si>
    <t xml:space="preserve">
Ovidiu TITA
The role of the organic acids in the evolution of the wine</t>
  </si>
  <si>
    <t>Калмыкова, Н. Н. СОСТАВ ОРГАНИЧЕСКИХ КИСЛОТ ВИН ТИПА ХЕРЕС, ПРИГОТОВЛЕННЫХ БЕСПЛЕНОЧНЫМ СПОСОБОМ ИЗ СОРТОВ ВИНОГРАДА МЕЖВИДОВОГО ПРОИСХОЖДЕНИЯ.</t>
  </si>
  <si>
    <t>https://web.archive.org/web/20220707033131id_/http://journalkubansad.ru/pdf/22/02/16.pdf</t>
  </si>
  <si>
    <t>BDI, DOI 10.30679/2219-5335-2022-2-74-222-230</t>
  </si>
  <si>
    <t>Zhurba, M., Vergun, O., Antoniewska-Krzeska, A., Bieniek, A., Ivanišová, E., Fatrcová-Šramková, K., &amp; Brindza, J. (2022). TOTAL POLYPHENOL CONTENT OF SCHISANDRA CHINENSIS (TURCZ.) BAILL. SEEDS. Голова редколегії, 172.</t>
  </si>
  <si>
    <t>Checilia Georgescu (ULBS), Adriana Birca (Moldova), Monica Mironescu(ULBS), Mihaela Adriana Tiţa (ULBS), Mark Shamtsyan (Federatia Rus[), Ovidiu Tiţa (ULBS)</t>
  </si>
  <si>
    <t>Swarnakar, S., &amp; Mogra, R. (2022). Consumers perception towards nutrition and health claims on food products and their purchasing behaviour.</t>
  </si>
  <si>
    <t>Mihaela Tita (ULBS), Roxana Tufeanu (ULBS), Ovidiu Tita (ULBS)</t>
  </si>
  <si>
    <t>Active methods concerning skills formation of the sensory and textural analysis of cheese</t>
  </si>
  <si>
    <t>Rodríguez Fernández, B. O. (2022). La introducción de la L2 en Educación Infantil a partir de la adaptación de Treasure Island.</t>
  </si>
  <si>
    <t>https://digibuo.uniovi.es/dspace/handle/10651/61941</t>
  </si>
  <si>
    <t>Máster Universitario en Enseñanza Integrada de Lengua Inglesa y Contenidos: Educación Infantil y Primaria</t>
  </si>
  <si>
    <t>GL Mihalca (ULBS), O Tita (ULBS), M Tita (ULBS), Ana Mihalca (Liceu BV)</t>
  </si>
  <si>
    <t>Effect of dietary alpha-tocopheryl acetate on alpha-tocopherol content of novel omega-3-enhanced farmed rainbow trout (Oncorhynchus mykiss) fillets</t>
  </si>
  <si>
    <t>Tacon, A. G. (2022). El papel de la nutrición de peces en la mejoría de la salud humana y la seguridad mundial. The role of fish nutrition in improving human health and global good security. Avances en Nutrición Acuicola, 1(1), 7-24.</t>
  </si>
  <si>
    <t>https://nutricionacuicola.uanl.mx/index.php/acu/article/view/350</t>
  </si>
  <si>
    <t>https://nutricionacuicola.uanl.mx/public/site/images/admin/manual_metodologias.pdf</t>
  </si>
  <si>
    <t>TIȚA OVIDIU</t>
  </si>
  <si>
    <t>ACTA UNIVERSITATIS CIBINIENSIS, Seria E: Food Technology</t>
  </si>
  <si>
    <t>https://sciendo.com/journal/AUCFT</t>
  </si>
  <si>
    <t xml:space="preserve">Redactor şef </t>
  </si>
  <si>
    <t>Asian Journal of Advances in Medical Science</t>
  </si>
  <si>
    <t>https://mbimph.com/index.php/index/abstracting-indexing</t>
  </si>
  <si>
    <t>https://www.mbimph.com/index.php/AJOAIMS</t>
  </si>
  <si>
    <t>4.07.2022_ Ms_AJOAIMS_1988</t>
  </si>
  <si>
    <t xml:space="preserve">European Journal of Medicinal Plants </t>
  </si>
  <si>
    <t>https://journalejmp.com/index.php/EJMP/abstracting-indexing</t>
  </si>
  <si>
    <t>https://journalejmp.com/index.php/EJMP</t>
  </si>
  <si>
    <t>12.12.2022_Ms_EJMP_94661</t>
  </si>
  <si>
    <t>International Research Journal of Pure and Applied Chemistry</t>
  </si>
  <si>
    <t>https://journalirjpac.com/index.php/IRJPAC/abstracting-indexing</t>
  </si>
  <si>
    <t>https://journalirjpac.com/index.php/IRJPAC</t>
  </si>
  <si>
    <t>30.12.2022_Ms_IRJPAC_95322</t>
  </si>
  <si>
    <t>International Journal of Pharmacognosy and Chinese Medicine (ISSN: 2576-4772).</t>
  </si>
  <si>
    <t>https://medwinpublishers.com/IPCM/archive.php</t>
  </si>
  <si>
    <t>https://medwinpublishers.com/IPCM/editorial-board.php</t>
  </si>
  <si>
    <t>membru în comitetul  științific</t>
  </si>
  <si>
    <t>open access</t>
  </si>
  <si>
    <t>Dairy</t>
  </si>
  <si>
    <t>WoS, Scopus</t>
  </si>
  <si>
    <t>https://www.mdpi.com/journal/dairy</t>
  </si>
  <si>
    <t>11.03.2022_1632889</t>
  </si>
  <si>
    <t>8.08.2022_1800557</t>
  </si>
  <si>
    <t>20.04.2022_1567692</t>
  </si>
  <si>
    <t>13.06.2022_1677422</t>
  </si>
  <si>
    <t>10.02.2022_1602252</t>
  </si>
  <si>
    <t>4.08.2022_1847884</t>
  </si>
  <si>
    <t>21.06.2022_1744842</t>
  </si>
  <si>
    <t>5.11.2022_1986563</t>
  </si>
  <si>
    <t>Interenational journal of Molecular Sciences</t>
  </si>
  <si>
    <t>9.09.2022_1904165</t>
  </si>
  <si>
    <t>7.10.2022_1953817</t>
  </si>
  <si>
    <t>International Journal of Pharmacognosy &amp; Chinese Medicine (IPCM).</t>
  </si>
  <si>
    <t>https://medwinpublishers.com/IPCM/</t>
  </si>
  <si>
    <t>14.06.2022_IPCM-RW-22-254</t>
  </si>
  <si>
    <t>26.05.2022_IPCM-RW-22-253</t>
  </si>
  <si>
    <t>13.06.2022_IPCM-RW-22-255</t>
  </si>
  <si>
    <t>Asian Food Science Journal</t>
  </si>
  <si>
    <t>https://journalafsj.com/index.php/AFSJ/abstracting-indexing</t>
  </si>
  <si>
    <t>https://journalafsj.com/index.php/AFSJ</t>
  </si>
  <si>
    <t>15.07.2022_Ms_AFSJ_89078</t>
  </si>
  <si>
    <t xml:space="preserve">Asian Journal of Fisheries and Aquatic Research </t>
  </si>
  <si>
    <t>https://journalajfar.com/index.php/AJFAR/abstracting-indexing</t>
  </si>
  <si>
    <t>https://journalajfar.com/index.php/AJFAR</t>
  </si>
  <si>
    <t>15.07.2022_AJFAR_90418</t>
  </si>
  <si>
    <t>Journal of Advances in Food Science &amp; Technology</t>
  </si>
  <si>
    <t>SCOPUS, https://www.ikprress.org/index.php/index/abstracting-indexing</t>
  </si>
  <si>
    <t>https://ikprress.org/index.php/JAFSAT</t>
  </si>
  <si>
    <t>30.11.2022_Ms_JAFSAT_11162</t>
  </si>
  <si>
    <t xml:space="preserve">Journal of Pharmaceutical Research International </t>
  </si>
  <si>
    <t>https://www.ijsr.net/</t>
  </si>
  <si>
    <t>15.02.2022_Ms_JPRI_83786</t>
  </si>
  <si>
    <t>UTTAR PRADESH JURNAL DE ZOOLOGIE</t>
  </si>
  <si>
    <t>https://mbimph.com/index.php/UPJOZ</t>
  </si>
  <si>
    <t>11.10.2022_Ms_UPJOZ_2121</t>
  </si>
  <si>
    <t>28.12.2022_2142466</t>
  </si>
  <si>
    <t>12.12.2022_2061527</t>
  </si>
  <si>
    <t>12.12.2022_2112129</t>
  </si>
  <si>
    <t>23.06.2022_1799627</t>
  </si>
  <si>
    <t>11.11.2022_2026479</t>
  </si>
  <si>
    <t>TIȚA Ovidiu</t>
  </si>
  <si>
    <t>6 th International Conference on Chemical Engineering Romania, Iași, October 5 – 7, 2022</t>
  </si>
  <si>
    <t>Iași, România</t>
  </si>
  <si>
    <t>11th Central European Congress on Food and Nutrition “Food, technology and nutrition for healthy people in a healthy environment“</t>
  </si>
  <si>
    <t>Slovenia</t>
  </si>
  <si>
    <t>peste 200 participanti</t>
  </si>
  <si>
    <t>https://cefood2022.si/, https://cefood2022.si/news/</t>
  </si>
  <si>
    <t>Membru in comitetul stiințific</t>
  </si>
  <si>
    <t>27-30.09.2022</t>
  </si>
  <si>
    <t>Comitetul de onoare organizare</t>
  </si>
  <si>
    <t>Congres NUTRICON 2022</t>
  </si>
  <si>
    <t>Ohrid, Republic of Macedonia</t>
  </si>
  <si>
    <t>https://www.keyevent.org/nuticon_congress_committees</t>
  </si>
  <si>
    <t>08 –10.06.2022</t>
  </si>
  <si>
    <t>https://cefood2022.si/ https://cefood2022.si/news/</t>
  </si>
  <si>
    <t xml:space="preserve">Recenzor </t>
  </si>
  <si>
    <t>Recenzor NUTRILAB</t>
  </si>
  <si>
    <t>The 28 international Scientific Conference Knowledge - Based Organization</t>
  </si>
  <si>
    <t>Recenzor_ID 30</t>
  </si>
  <si>
    <t>Recenzor_ID 51</t>
  </si>
  <si>
    <t>Comitetul științific</t>
  </si>
  <si>
    <t>Evaluare pe parcurs (curs) Sem 1 - II ACSA</t>
  </si>
  <si>
    <t xml:space="preserve">Titular </t>
  </si>
  <si>
    <t>18 studenti / 3</t>
  </si>
  <si>
    <t>Examen Sem 1 - II ACSA</t>
  </si>
  <si>
    <t>18 stunenți / 3</t>
  </si>
  <si>
    <t>Evaluare pe parcurs (curs) Sem 1 - IV IPA</t>
  </si>
  <si>
    <t>27 studenți / 3</t>
  </si>
  <si>
    <t>Examen Sem 1 - IV IPA</t>
  </si>
  <si>
    <t>Evaluare pe parcurs (curs) Sem 2 - IV IPA</t>
  </si>
  <si>
    <t>Examen Sem 2 - IV IPA</t>
  </si>
  <si>
    <t>Președinte disertație ACSA</t>
  </si>
  <si>
    <t>Președinte licență IPA</t>
  </si>
  <si>
    <t>4 + 24 studenți / 3</t>
  </si>
  <si>
    <t>Admitere master</t>
  </si>
  <si>
    <t>50 studenți / 3</t>
  </si>
  <si>
    <t>Admitere doctorat</t>
  </si>
  <si>
    <t>9 studenți / 3</t>
  </si>
  <si>
    <t>TITA Ovidiu</t>
  </si>
  <si>
    <t>Licoiu(Lazea) Paraschiva Ștefana -Cercetări privind obținerea brânzei topite cu mere, scorțișoară și vin roșu Master ACSA</t>
  </si>
  <si>
    <r>
      <t xml:space="preserve">Despoiu Rares-Andrei – CEPA - </t>
    </r>
    <r>
      <rPr>
        <sz val="11"/>
        <color theme="1"/>
        <rFont val="Times New Roman"/>
        <family val="1"/>
      </rPr>
      <t>CONTROLUL PROCESULUI DE PRODUCȚIE LA OBȚINEREA VINURILOR ALBE DIN STRUGURI COLORA</t>
    </r>
    <r>
      <rPr>
        <sz val="10"/>
        <color theme="1"/>
        <rFont val="Times New Roman"/>
        <family val="1"/>
      </rPr>
      <t>ȚI</t>
    </r>
  </si>
  <si>
    <t>DURĂ-MURARU MIHAELA - CEPA - CONTROLUL PROCESULUI DE PRODUCȚIE LA OBȚINEREA VINURILOR ROȘII CU DENUMIRE DE ORIGINE CONTROLATĂ</t>
  </si>
  <si>
    <t>Tudor Elisabeta Denisa - IMAPA - Diversificarea ofertei de produse intr-o unitate de comercializare a produselor vinicole</t>
  </si>
  <si>
    <r>
      <t>ANDREESCU ANDREEA-DENISA</t>
    </r>
    <r>
      <rPr>
        <sz val="10"/>
        <color theme="1"/>
        <rFont val="Times New Roman"/>
        <family val="1"/>
      </rPr>
      <t xml:space="preserve">  - IPA -  Să se proiecteze o unitate de stabilizare și condiționare vi de calitate superioară, cu o capacitate de 4.000.000 butelii pe an. Vinuri demiseci</t>
    </r>
  </si>
  <si>
    <t>HĂDĂREAN ANDREEA - MARIA – IPA - Proiectarea unei sectii de vinificatie secundara in vederea stabilizarii, conditionarii si imbutelierii vinurilor linistite, vinuri demiseci.</t>
  </si>
  <si>
    <t>Andreescu Andreea Denisa - IPA - Să se proiecteze o secție de vinificație primară în vederea obținerii vinurilor rosii, demiseci cu denumire de origine controlată</t>
  </si>
  <si>
    <t xml:space="preserve">RADULY IRINA – IPA - Proiectarea unei secții de obținere a vinurilor spumante folosind metoda de fermentare acratofoare  </t>
  </si>
  <si>
    <t>NINA VESTE – IPA - Să se proiecteze o secție de vinificație primară în vederea obținerii vinurilor albe, aromate, demiseci cu denumire de origine controlată</t>
  </si>
  <si>
    <t>Rusu Răzvan - IPA - Proiectarea unei unități de obținere a vinurilor albe.</t>
  </si>
  <si>
    <t xml:space="preserve">GÎRTONEA L. Maria - MPMA - Studii privind analiza factorilor care influențează calitatea vinurilor roșii și analiza senzorială a acestora
</t>
  </si>
  <si>
    <t xml:space="preserve">HARIUC D. Melisa - MPMA_  Studii privind obținerea produselor spirtoase cu aromă de afine și cireșe
</t>
  </si>
  <si>
    <t xml:space="preserve">Licoiu G. Paraschiva  - ACSA -Cercetări privind obținerea brânzei topite cu mere, 
scorțișoară și vin roșu
</t>
  </si>
  <si>
    <t>Comisii ERASMUS</t>
  </si>
  <si>
    <t>Membreu comisie concurs de ocupare post didactic - USAMV CJ - Decizia 711/6.05.2022</t>
  </si>
  <si>
    <t>Tița Ovidiu</t>
  </si>
  <si>
    <t>Membreu comisie concurs de ocupare post didactic - USAMV București - Decizia 270/19.12/2022</t>
  </si>
  <si>
    <t>ACSA - Practica de specialitate</t>
  </si>
  <si>
    <t>Cercul stiintific studentesc -Biotehnologii Alimentare, https://www.facebook.com/pg/Biotehnologii-Alimentare-1029754123829693/posts/</t>
  </si>
  <si>
    <t>Coordonare program IPA ID</t>
  </si>
  <si>
    <t>Realizare orar IPA ID</t>
  </si>
  <si>
    <t>Participare la realizare siteul centru de cercetsare CCBIA</t>
  </si>
  <si>
    <t>Participarea la realizarea pagini media centru de cercetare CCBIA</t>
  </si>
  <si>
    <t>Evaluare dosar Fulbright</t>
  </si>
  <si>
    <t>comisie prin decizia rectorului ULBS, Nr 743/04.07.2022 de soluționare a contestațiilor referitoare la acordarea gradației de merit pentru perioada 2022-2027 - 21-27.07.2022</t>
  </si>
  <si>
    <t>Realizare orar ID</t>
  </si>
  <si>
    <t>Practica Solina</t>
  </si>
  <si>
    <t>FSSA</t>
  </si>
  <si>
    <t>Organizator pe Facultatea SAIAPM</t>
  </si>
  <si>
    <t>Sediul Facultatii</t>
  </si>
  <si>
    <t>https://www.facebook.com/NoapteaCercetatorilorSibiu</t>
  </si>
  <si>
    <t>Organizator Principal</t>
  </si>
  <si>
    <t>Moise Cristina, Moise George</t>
  </si>
  <si>
    <t>Promovare Liceul C. Brancoveanu Horezu, Horezu, 26 mai 2022</t>
  </si>
  <si>
    <t>Promovare 2022, Liceul Tehnologic Brătianu Drăgășani</t>
  </si>
  <si>
    <t>Târg de oferta educațională, februarie 2022, reprezentantii Facultatii de SAIAPM</t>
  </si>
  <si>
    <t>Moise Cristina, Ognean Mihai</t>
  </si>
  <si>
    <t>Promovarea facultatii, 3 noiembrie 2022, Holul Facultatii de Litere</t>
  </si>
  <si>
    <t>10-13 mai 2022, Universitatea Lucian Blaga din Sibiu în colaborare cu Asociația Studenților în Psihologie Sibiu a organizat Caravana ULBS, am fost reprezentantii facultatii in Piata Mare</t>
  </si>
  <si>
    <r>
      <rPr>
        <sz val="10"/>
        <color theme="1"/>
        <rFont val="Arial Narrow"/>
      </rPr>
      <t xml:space="preserve">Deseurile pot fi si arta, 1 iunie 2022, </t>
    </r>
    <r>
      <rPr>
        <u/>
        <sz val="10"/>
        <color rgb="FF1155CC"/>
        <rFont val="Arial Narrow"/>
      </rPr>
      <t>https://www.facebook.com/profile.php?id=100065281280588</t>
    </r>
  </si>
  <si>
    <t xml:space="preserve">Program de formare, Noiembrie 2022, Imbunatatirea Calitatii Proceselor Educationale, 96 puncte, Adeverinta absolvire, Nr. 3016/2/26.06.2023, Titlul obtinut: Specialist imbunatatire procese, cod COR 242102 </t>
  </si>
  <si>
    <t>Program de formare, Noiembrie 2022, Managementul Riscului in Procesele Educationale, 96 puncte, Adeverinta absolvire, Nr. 3016/2/26.06.2023, Titlul obtinut: Specialist responsbil d eproces, cod COR 242104</t>
  </si>
  <si>
    <t>Program de formare, Noiembrie 2022, Managementu Calitatii Proceselor Educationale, 96 puncte, Adeverinta absolvire, Nr. 3016/2/26.06.2023, Titlul obtinut: Specialist Manager al sistemelor de management al calitatii, cod COR 2421114</t>
  </si>
  <si>
    <t>Gestionarea paginii Facebook din 2015 a specializarilor linie agricol https://www.facebook.com/profile.php?id=100057545495983</t>
  </si>
  <si>
    <t xml:space="preserve">Stand Metode de investigare a calitatii mediului </t>
  </si>
  <si>
    <t>Participant, organizator (amenajarea spatiului, transportul produselor de la cantina)</t>
  </si>
  <si>
    <t>PETRU S.E. VICTOR-ŞTEFAN, Condiţionarea şi păstrarea fructelor în cadrul depozitului din satul Dobârca, judeţul Sibiu, anul IV Montanologie ZI</t>
  </si>
  <si>
    <t>George Moise</t>
  </si>
  <si>
    <t xml:space="preserve">Program de formare, Noiembrie 2022, Imbunatatirea Calitatii Proceselor Educationale, 12 zilex8/zi= 96, Adeverinta absolvire Nr.3017/2/23.06.2023, Titlul obtinut, Specialist imbunatatire procese, cod COR 242102 </t>
  </si>
  <si>
    <t xml:space="preserve">Program de formare, Noiembrie 2022, Managementul Calitatii Proceselor educationale, 12 zilex8/zi= 96, Adeverinta absolvire Nr.3017/2/23.06.2023, Titlul obtinut, Manager al sistemelor de Management, cod COR 242114 </t>
  </si>
  <si>
    <t xml:space="preserve">Program de formare, Noiembrie 2022, Managementul Riscului in Procesele educationale, 12 zilex8/zi= 96, Adeverinta absolvire Nr.3017/2/23.06.2023, Titlul obtinut, Resonsabil Proces, cod COR 242104 </t>
  </si>
  <si>
    <t>Moise George, Moise Cristina</t>
  </si>
  <si>
    <t>Promovare Liceul C. Brancoveanu Horezu</t>
  </si>
  <si>
    <t>Promovare Liceul Antim Ivireanu Rm Valcea</t>
  </si>
  <si>
    <t>Promovare Liceul Tehnologic Forestier Rm Valcea</t>
  </si>
  <si>
    <t>Promovare Colegiul Economic Rm Valcea</t>
  </si>
  <si>
    <t>Realizarea si administrarea site-ului facultatii, mentenanta</t>
  </si>
  <si>
    <t>Administrarea paginii de Facebook, a facultatii, alte pagini media TicToc si Instagram</t>
  </si>
  <si>
    <t>Alte activități suport - participare la admitere, punctaj din partea directorului de departament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</si>
</sst>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_ "/>
    <numFmt numFmtId="165" formatCode="0.00;[Red]0.00"/>
    <numFmt numFmtId="166" formatCode="0.000"/>
    <numFmt numFmtId="167" formatCode="d\ mmmm\ yyyy"/>
  </numFmts>
  <fonts count="17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Narrow"/>
      <family val="2"/>
      <charset val="238"/>
    </font>
    <font>
      <b/>
      <sz val="12"/>
      <color rgb="FF000000"/>
      <name val="Arial Narrow"/>
      <family val="2"/>
      <charset val="238"/>
    </font>
    <font>
      <sz val="11"/>
      <name val="Calibri"/>
      <family val="2"/>
      <charset val="238"/>
      <scheme val="minor"/>
    </font>
    <font>
      <sz val="12"/>
      <color rgb="FF000000"/>
      <name val="Arial Narrow"/>
      <family val="2"/>
      <charset val="238"/>
    </font>
    <font>
      <b/>
      <sz val="10"/>
      <color rgb="FF000000"/>
      <name val="Arial Narrow"/>
      <family val="2"/>
      <charset val="238"/>
    </font>
    <font>
      <sz val="10"/>
      <color theme="1"/>
      <name val="Arial Narrow"/>
      <family val="2"/>
      <charset val="238"/>
    </font>
    <font>
      <b/>
      <sz val="10"/>
      <color theme="1"/>
      <name val="Arial Narrow"/>
      <family val="2"/>
      <charset val="238"/>
    </font>
    <font>
      <b/>
      <sz val="10"/>
      <color rgb="FFDD0806"/>
      <name val="Arial Narrow"/>
      <family val="2"/>
      <charset val="238"/>
    </font>
    <font>
      <b/>
      <sz val="11"/>
      <color rgb="FF000000"/>
      <name val="Calibri"/>
      <family val="2"/>
      <charset val="238"/>
    </font>
    <font>
      <sz val="11"/>
      <color theme="1"/>
      <name val="Calibri"/>
      <family val="2"/>
      <charset val="238"/>
    </font>
    <font>
      <b/>
      <sz val="10"/>
      <color rgb="FF000000"/>
      <name val="Calibri"/>
      <family val="2"/>
      <charset val="238"/>
    </font>
    <font>
      <sz val="11"/>
      <color rgb="FFDD0806"/>
      <name val="Calibri"/>
      <family val="2"/>
      <charset val="238"/>
    </font>
    <font>
      <u/>
      <sz val="10"/>
      <color theme="1"/>
      <name val="Arial Narrow"/>
      <family val="2"/>
      <charset val="238"/>
    </font>
    <font>
      <b/>
      <sz val="11"/>
      <color rgb="FF000000"/>
      <name val="Arial Narrow"/>
      <family val="2"/>
      <charset val="238"/>
    </font>
    <font>
      <sz val="11"/>
      <color theme="1"/>
      <name val="Arial Narrow"/>
      <family val="2"/>
      <charset val="238"/>
    </font>
    <font>
      <b/>
      <sz val="12"/>
      <color theme="1"/>
      <name val="Arial Narrow"/>
      <family val="2"/>
      <charset val="238"/>
    </font>
    <font>
      <sz val="10"/>
      <color rgb="FF0000D4"/>
      <name val="Arial Narrow"/>
      <family val="2"/>
      <charset val="238"/>
    </font>
    <font>
      <b/>
      <sz val="9"/>
      <color rgb="FF000000"/>
      <name val="Arial Narrow"/>
      <family val="2"/>
      <charset val="238"/>
    </font>
    <font>
      <b/>
      <sz val="9"/>
      <color rgb="FF000000"/>
      <name val="Calibri"/>
      <family val="2"/>
      <charset val="238"/>
    </font>
    <font>
      <i/>
      <sz val="10"/>
      <color theme="1"/>
      <name val="Arial Narrow"/>
      <family val="2"/>
      <charset val="238"/>
    </font>
    <font>
      <sz val="10"/>
      <color rgb="FF000000"/>
      <name val="Arial"/>
      <family val="2"/>
      <charset val="238"/>
    </font>
    <font>
      <b/>
      <u/>
      <sz val="10"/>
      <color theme="1"/>
      <name val="Arial Narrow"/>
      <family val="2"/>
      <charset val="238"/>
    </font>
    <font>
      <i/>
      <sz val="10"/>
      <color rgb="FF000000"/>
      <name val="Arial Narrow"/>
      <family val="2"/>
      <charset val="238"/>
    </font>
    <font>
      <b/>
      <sz val="10"/>
      <color rgb="FF000000"/>
      <name val="Arial"/>
      <family val="2"/>
      <charset val="238"/>
    </font>
    <font>
      <b/>
      <sz val="10"/>
      <color theme="1"/>
      <name val="Arial Narrow"/>
      <family val="2"/>
    </font>
    <font>
      <sz val="10"/>
      <color theme="1"/>
      <name val="Arial Narrow"/>
      <family val="2"/>
    </font>
    <font>
      <sz val="10"/>
      <color rgb="FF000000"/>
      <name val="Arial Narrow"/>
      <family val="2"/>
    </font>
    <font>
      <b/>
      <sz val="12"/>
      <color rgb="FF000000"/>
      <name val="Arial Narrow"/>
      <family val="2"/>
    </font>
    <font>
      <b/>
      <sz val="10"/>
      <color rgb="FF000000"/>
      <name val="Arial Narrow"/>
      <family val="2"/>
    </font>
    <font>
      <b/>
      <sz val="11"/>
      <name val="Calibri"/>
      <family val="2"/>
      <scheme val="minor"/>
    </font>
    <font>
      <sz val="11"/>
      <name val="Calibri"/>
      <family val="2"/>
      <scheme val="minor"/>
    </font>
    <font>
      <sz val="11"/>
      <color rgb="FFFF0000"/>
      <name val="Calibri"/>
      <family val="2"/>
      <charset val="238"/>
      <scheme val="minor"/>
    </font>
    <font>
      <sz val="10"/>
      <color rgb="FFFF0000"/>
      <name val="Arial Narrow"/>
      <family val="2"/>
    </font>
    <font>
      <b/>
      <sz val="10"/>
      <name val="Arial Narrow"/>
      <family val="2"/>
    </font>
    <font>
      <sz val="10"/>
      <name val="Arial Narrow"/>
      <family val="2"/>
    </font>
    <font>
      <sz val="10"/>
      <color indexed="8"/>
      <name val="Arial Narrow"/>
      <family val="2"/>
    </font>
    <font>
      <sz val="11"/>
      <color indexed="10"/>
      <name val="Calibri"/>
      <family val="2"/>
    </font>
    <font>
      <b/>
      <sz val="11"/>
      <color indexed="8"/>
      <name val="Calibri"/>
      <family val="2"/>
    </font>
    <font>
      <sz val="11"/>
      <name val="Calibri"/>
      <family val="2"/>
    </font>
    <font>
      <u/>
      <sz val="11"/>
      <color theme="10"/>
      <name val="Calibri"/>
      <family val="2"/>
      <charset val="238"/>
      <scheme val="minor"/>
    </font>
    <font>
      <sz val="10"/>
      <color theme="1"/>
      <name val="Arial Narrow"/>
      <family val="2"/>
      <charset val="238"/>
    </font>
    <font>
      <b/>
      <sz val="10"/>
      <color theme="1"/>
      <name val="Arial Narrow"/>
      <family val="2"/>
      <charset val="238"/>
    </font>
    <font>
      <sz val="10"/>
      <color rgb="FF000000"/>
      <name val="Arial Narrow"/>
      <family val="2"/>
      <charset val="238"/>
    </font>
    <font>
      <sz val="10"/>
      <color rgb="FF2E2E2E"/>
      <name val="Arial Narrow"/>
      <family val="2"/>
    </font>
    <font>
      <sz val="11"/>
      <color theme="1"/>
      <name val="Calibri"/>
      <family val="2"/>
      <charset val="238"/>
      <scheme val="minor"/>
    </font>
    <font>
      <sz val="11"/>
      <name val="Calibri"/>
      <family val="2"/>
      <charset val="238"/>
    </font>
    <font>
      <sz val="11"/>
      <color theme="1"/>
      <name val="Calibri"/>
      <family val="2"/>
      <charset val="238"/>
    </font>
    <font>
      <u/>
      <sz val="11"/>
      <color theme="10"/>
      <name val="Calibri"/>
      <family val="2"/>
      <scheme val="minor"/>
    </font>
    <font>
      <sz val="11"/>
      <color theme="1"/>
      <name val="Calibri"/>
      <family val="2"/>
    </font>
    <font>
      <sz val="10"/>
      <name val="Arial Narrow"/>
      <family val="2"/>
      <charset val="238"/>
    </font>
    <font>
      <sz val="11"/>
      <color rgb="FF000000"/>
      <name val="Times New Roman"/>
      <family val="1"/>
    </font>
    <font>
      <sz val="11"/>
      <color rgb="FF000000"/>
      <name val="Calibri"/>
      <family val="2"/>
      <scheme val="minor"/>
    </font>
    <font>
      <b/>
      <sz val="10"/>
      <color rgb="FFFF0000"/>
      <name val="Arial Narrow"/>
      <family val="2"/>
    </font>
    <font>
      <sz val="10"/>
      <color theme="1"/>
      <name val="Arial"/>
      <family val="2"/>
    </font>
    <font>
      <sz val="8"/>
      <color theme="1"/>
      <name val="Arial Narrow"/>
      <family val="2"/>
    </font>
    <font>
      <u/>
      <sz val="8"/>
      <color theme="10"/>
      <name val="Calibri"/>
      <family val="2"/>
      <scheme val="minor"/>
    </font>
    <font>
      <sz val="9"/>
      <color theme="1"/>
      <name val="Arial Narrow"/>
      <family val="2"/>
    </font>
    <font>
      <sz val="9"/>
      <color rgb="FF000000"/>
      <name val="Arial Narrow"/>
      <family val="2"/>
    </font>
    <font>
      <b/>
      <sz val="9"/>
      <color theme="1"/>
      <name val="Arial Narrow"/>
      <family val="2"/>
    </font>
    <font>
      <sz val="9"/>
      <color rgb="FF000000"/>
      <name val="Calibri"/>
      <family val="2"/>
    </font>
    <font>
      <sz val="9"/>
      <color theme="1"/>
      <name val="Calibri"/>
      <family val="2"/>
    </font>
    <font>
      <b/>
      <sz val="9"/>
      <color rgb="FF000000"/>
      <name val="Arial Narrow"/>
      <family val="2"/>
    </font>
    <font>
      <sz val="10"/>
      <color theme="1"/>
      <name val="Calibri"/>
      <family val="2"/>
      <scheme val="minor"/>
    </font>
    <font>
      <sz val="7"/>
      <color rgb="FF222222"/>
      <name val="Arial"/>
      <family val="2"/>
    </font>
    <font>
      <i/>
      <sz val="7"/>
      <color rgb="FF222222"/>
      <name val="Arial"/>
      <family val="2"/>
    </font>
    <font>
      <i/>
      <sz val="10"/>
      <color rgb="FF222222"/>
      <name val="Arial"/>
      <family val="2"/>
    </font>
    <font>
      <sz val="10"/>
      <color rgb="FF222222"/>
      <name val="Arial"/>
      <family val="2"/>
    </font>
    <font>
      <u/>
      <sz val="11"/>
      <color theme="10"/>
      <name val="Calibri"/>
      <family val="2"/>
      <charset val="134"/>
      <scheme val="minor"/>
    </font>
    <font>
      <sz val="11"/>
      <color theme="1"/>
      <name val="Times New Roman"/>
      <family val="1"/>
    </font>
    <font>
      <u/>
      <sz val="11"/>
      <color theme="10"/>
      <name val="Times New Roman"/>
      <family val="1"/>
    </font>
    <font>
      <sz val="10"/>
      <color rgb="FF000000"/>
      <name val="Arial"/>
      <family val="2"/>
    </font>
    <font>
      <sz val="9"/>
      <color theme="1"/>
      <name val="Calibri"/>
      <family val="2"/>
      <scheme val="minor"/>
    </font>
    <font>
      <sz val="11"/>
      <color theme="1"/>
      <name val="Arial Narrow"/>
      <family val="2"/>
    </font>
    <font>
      <b/>
      <sz val="11"/>
      <color theme="1"/>
      <name val="Arial Narrow"/>
      <family val="2"/>
    </font>
    <font>
      <b/>
      <sz val="11"/>
      <color rgb="FF000000"/>
      <name val="Calibri"/>
      <family val="2"/>
      <charset val="238"/>
    </font>
    <font>
      <b/>
      <sz val="10"/>
      <color rgb="FFFF0000"/>
      <name val="Arial Narrow"/>
      <family val="2"/>
      <charset val="238"/>
    </font>
    <font>
      <sz val="10"/>
      <color rgb="FFFF0000"/>
      <name val="Arial Narrow"/>
      <family val="2"/>
      <charset val="238"/>
    </font>
    <font>
      <b/>
      <sz val="10"/>
      <color rgb="FF000000"/>
      <name val="Arial Narrow"/>
      <family val="2"/>
      <charset val="238"/>
    </font>
    <font>
      <sz val="9"/>
      <name val="Arial Narrow"/>
      <family val="2"/>
    </font>
    <font>
      <sz val="10"/>
      <color theme="1"/>
      <name val="Times New Roman"/>
      <family val="1"/>
    </font>
    <font>
      <sz val="10"/>
      <name val="Arial"/>
      <family val="2"/>
    </font>
    <font>
      <b/>
      <sz val="10"/>
      <color theme="1"/>
      <name val="Arial"/>
      <family val="2"/>
    </font>
    <font>
      <sz val="10"/>
      <color rgb="FF424242"/>
      <name val="Arial"/>
      <family val="2"/>
    </font>
    <font>
      <u/>
      <sz val="10"/>
      <color theme="1"/>
      <name val="Arial Narrow"/>
      <family val="2"/>
    </font>
    <font>
      <sz val="11"/>
      <color rgb="FF222222"/>
      <name val="Calibri"/>
      <family val="2"/>
      <scheme val="minor"/>
    </font>
    <font>
      <sz val="10"/>
      <color rgb="FF000000"/>
      <name val="Roboto"/>
      <charset val="238"/>
    </font>
    <font>
      <b/>
      <sz val="11"/>
      <color rgb="FF000000"/>
      <name val="Calibri"/>
      <family val="2"/>
    </font>
    <font>
      <sz val="12"/>
      <color theme="1"/>
      <name val="Times New Roman"/>
      <family val="1"/>
    </font>
    <font>
      <b/>
      <sz val="11"/>
      <color theme="1"/>
      <name val="Calibri"/>
      <family val="2"/>
      <scheme val="minor"/>
    </font>
    <font>
      <sz val="10"/>
      <color rgb="FF333333"/>
      <name val="Arial Narrow"/>
      <family val="2"/>
    </font>
    <font>
      <sz val="8"/>
      <color rgb="FF222222"/>
      <name val="Arial"/>
      <family val="2"/>
    </font>
    <font>
      <i/>
      <sz val="10"/>
      <color rgb="FF000000"/>
      <name val="Arial Narrow"/>
      <family val="2"/>
    </font>
    <font>
      <i/>
      <sz val="10"/>
      <color rgb="FF222222"/>
      <name val="Arial Narrow"/>
      <family val="2"/>
    </font>
    <font>
      <sz val="10"/>
      <color rgb="FF222222"/>
      <name val="Arial Narrow"/>
      <family val="2"/>
    </font>
    <font>
      <u/>
      <sz val="10"/>
      <color theme="10"/>
      <name val="Arial Narrow"/>
      <family val="2"/>
    </font>
    <font>
      <sz val="11"/>
      <name val="Arial Narrow"/>
      <family val="2"/>
    </font>
    <font>
      <u/>
      <sz val="10"/>
      <color rgb="FF0000FF"/>
      <name val="Arial Narrow"/>
      <family val="2"/>
    </font>
    <font>
      <sz val="10"/>
      <color theme="10"/>
      <name val="Arial Narrow"/>
      <family val="2"/>
    </font>
    <font>
      <sz val="12"/>
      <color theme="1"/>
      <name val="Arial Narrow"/>
      <family val="2"/>
    </font>
    <font>
      <i/>
      <sz val="10"/>
      <color theme="1"/>
      <name val="Arial Narrow"/>
      <family val="2"/>
    </font>
    <font>
      <u/>
      <sz val="11"/>
      <color theme="10"/>
      <name val="Calibri"/>
      <family val="2"/>
      <charset val="238"/>
    </font>
    <font>
      <b/>
      <sz val="11"/>
      <name val="Calibri"/>
      <family val="2"/>
    </font>
    <font>
      <b/>
      <sz val="12"/>
      <color rgb="FF1D2228"/>
      <name val="Times New Roman"/>
      <family val="1"/>
    </font>
    <font>
      <sz val="10"/>
      <color rgb="FF1D2228"/>
      <name val="Times New Roman"/>
      <family val="1"/>
    </font>
    <font>
      <b/>
      <sz val="10"/>
      <color rgb="FF1D2228"/>
      <name val="Times New Roman"/>
      <family val="1"/>
    </font>
    <font>
      <b/>
      <sz val="12"/>
      <color rgb="FF000000"/>
      <name val="Times New Roman"/>
      <family val="1"/>
    </font>
    <font>
      <sz val="11"/>
      <color rgb="FF000000"/>
      <name val="Source Sans Pro"/>
      <family val="2"/>
    </font>
    <font>
      <u/>
      <sz val="11"/>
      <color theme="10"/>
      <name val="Calibri"/>
      <family val="2"/>
    </font>
    <font>
      <sz val="10"/>
      <name val="Calibri"/>
      <family val="2"/>
      <scheme val="minor"/>
    </font>
    <font>
      <sz val="10"/>
      <color theme="1"/>
      <name val="Calibri"/>
      <family val="2"/>
      <charset val="238"/>
      <scheme val="minor"/>
    </font>
    <font>
      <sz val="11"/>
      <color theme="1"/>
      <name val="Calibri"/>
      <family val="2"/>
      <charset val="238"/>
      <scheme val="minor"/>
    </font>
    <font>
      <sz val="10"/>
      <color theme="1"/>
      <name val="Arial Narrow"/>
      <family val="2"/>
    </font>
    <font>
      <sz val="9"/>
      <color rgb="FF222222"/>
      <name val="Arial"/>
      <family val="2"/>
    </font>
    <font>
      <b/>
      <sz val="9"/>
      <color rgb="FF222222"/>
      <name val="Arial"/>
      <family val="2"/>
    </font>
    <font>
      <sz val="10"/>
      <color rgb="FF000000"/>
      <name val="Arial Narrow"/>
      <family val="2"/>
    </font>
    <font>
      <b/>
      <sz val="10"/>
      <color theme="1"/>
      <name val="Arial Narrow"/>
      <family val="2"/>
    </font>
    <font>
      <i/>
      <sz val="9"/>
      <color rgb="FF222222"/>
      <name val="Arial"/>
      <family val="2"/>
    </font>
    <font>
      <sz val="11"/>
      <color theme="1"/>
      <name val="Calibri"/>
      <family val="2"/>
      <charset val="238"/>
    </font>
    <font>
      <b/>
      <sz val="11"/>
      <color rgb="FF000000"/>
      <name val="Calibri"/>
      <family val="2"/>
      <charset val="238"/>
    </font>
    <font>
      <b/>
      <sz val="10"/>
      <color rgb="FF000000"/>
      <name val="Arial Narrow"/>
      <family val="2"/>
    </font>
    <font>
      <sz val="10"/>
      <color rgb="FF000000"/>
      <name val="Times New Roman"/>
      <family val="1"/>
    </font>
    <font>
      <b/>
      <sz val="10"/>
      <color rgb="FF000000"/>
      <name val="Arial"/>
      <family val="2"/>
    </font>
    <font>
      <u/>
      <sz val="10"/>
      <color theme="10"/>
      <name val="Arial"/>
      <family val="2"/>
    </font>
    <font>
      <b/>
      <sz val="10"/>
      <name val="Arial"/>
      <family val="2"/>
    </font>
    <font>
      <b/>
      <sz val="10"/>
      <color indexed="8"/>
      <name val="Arial Narrow"/>
      <family val="2"/>
    </font>
    <font>
      <b/>
      <sz val="10"/>
      <color theme="1"/>
      <name val="Times New Roman"/>
      <family val="1"/>
    </font>
    <font>
      <sz val="10"/>
      <color rgb="FF5D33BF"/>
      <name val="Arial"/>
      <family val="2"/>
    </font>
    <font>
      <b/>
      <sz val="10"/>
      <color rgb="FF000000"/>
      <name val="Roboto"/>
      <charset val="238"/>
    </font>
    <font>
      <sz val="10"/>
      <color rgb="FF2E2E2E"/>
      <name val="Arial"/>
      <family val="2"/>
    </font>
    <font>
      <sz val="10"/>
      <color rgb="FF323232"/>
      <name val="Arial"/>
      <family val="2"/>
    </font>
    <font>
      <sz val="11"/>
      <color rgb="FFFF0000"/>
      <name val="Calibri"/>
      <family val="2"/>
    </font>
    <font>
      <sz val="11"/>
      <color rgb="FFFF0000"/>
      <name val="Calibri"/>
      <family val="2"/>
      <scheme val="minor"/>
    </font>
    <font>
      <sz val="10.55"/>
      <color theme="1"/>
      <name val="Calibri"/>
      <family val="2"/>
    </font>
    <font>
      <u/>
      <sz val="10"/>
      <color rgb="FF000000"/>
      <name val="Arial Narrow"/>
      <family val="2"/>
    </font>
    <font>
      <u/>
      <sz val="10.55"/>
      <color theme="10"/>
      <name val="Calibri"/>
      <family val="2"/>
    </font>
    <font>
      <sz val="12"/>
      <color theme="1"/>
      <name val="Times New Roman"/>
      <family val="2"/>
    </font>
    <font>
      <sz val="11"/>
      <color rgb="FF000000"/>
      <name val="Calibri"/>
      <family val="2"/>
    </font>
    <font>
      <u/>
      <sz val="11"/>
      <color theme="10"/>
      <name val="Arial Narrow"/>
      <family val="2"/>
    </font>
    <font>
      <i/>
      <sz val="11"/>
      <color theme="1"/>
      <name val="Calibri"/>
      <family val="2"/>
      <scheme val="minor"/>
    </font>
    <font>
      <i/>
      <sz val="11"/>
      <color theme="1"/>
      <name val="Calibri"/>
      <family val="2"/>
      <charset val="238"/>
      <scheme val="minor"/>
    </font>
    <font>
      <b/>
      <sz val="10"/>
      <color theme="1"/>
      <name val="Calibri"/>
      <family val="2"/>
    </font>
    <font>
      <sz val="10"/>
      <color theme="1"/>
      <name val="Calibri"/>
      <family val="2"/>
    </font>
    <font>
      <sz val="10"/>
      <name val="Arial"/>
      <family val="2"/>
      <charset val="238"/>
    </font>
    <font>
      <sz val="12"/>
      <name val="Times New Roman"/>
      <family val="1"/>
    </font>
    <font>
      <sz val="8"/>
      <color theme="1"/>
      <name val="Arial"/>
      <family val="2"/>
    </font>
    <font>
      <i/>
      <sz val="8"/>
      <color rgb="FF222222"/>
      <name val="Arial"/>
      <family val="2"/>
    </font>
    <font>
      <sz val="10"/>
      <color rgb="FF777777"/>
      <name val="Arial"/>
      <family val="2"/>
    </font>
    <font>
      <sz val="8"/>
      <color rgb="FF111111"/>
      <name val="Poppins"/>
      <charset val="238"/>
    </font>
    <font>
      <sz val="9"/>
      <name val="Times New Roman"/>
      <family val="1"/>
    </font>
    <font>
      <sz val="11"/>
      <color rgb="FF000000"/>
      <name val="Arial Narrow"/>
      <family val="2"/>
    </font>
    <font>
      <u/>
      <sz val="11"/>
      <name val="Calibri"/>
      <family val="2"/>
      <scheme val="minor"/>
    </font>
    <font>
      <sz val="11"/>
      <name val="Arial"/>
      <family val="2"/>
    </font>
    <font>
      <sz val="10"/>
      <color rgb="FF202124"/>
      <name val="Times New Roman"/>
      <family val="1"/>
    </font>
    <font>
      <sz val="10"/>
      <color theme="1"/>
      <name val="Arial Narrow"/>
    </font>
    <font>
      <u/>
      <sz val="10"/>
      <color theme="1"/>
      <name val="Arial Narrow"/>
    </font>
    <font>
      <b/>
      <sz val="10"/>
      <color theme="1"/>
      <name val="Arial Narrow"/>
    </font>
    <font>
      <sz val="11"/>
      <color theme="1"/>
      <name val="Calibri"/>
    </font>
    <font>
      <sz val="10"/>
      <color theme="1"/>
      <name val="Arial"/>
    </font>
    <font>
      <sz val="11"/>
      <color rgb="FF050505"/>
      <name val="Arial"/>
    </font>
    <font>
      <u/>
      <sz val="10"/>
      <color rgb="FF1155CC"/>
      <name val="Arial Narrow"/>
    </font>
    <font>
      <sz val="9"/>
      <color rgb="FF1F1F1F"/>
      <name val="&quot;Google Sans&quot;"/>
    </font>
    <font>
      <sz val="11"/>
      <color rgb="FF000000"/>
      <name val="&quot;Arial Narrow&quot;"/>
    </font>
    <font>
      <sz val="11"/>
      <color theme="1"/>
      <name val="Arial"/>
    </font>
    <font>
      <sz val="10"/>
      <color rgb="FF000000"/>
      <name val="Arial Narrow"/>
    </font>
    <font>
      <b/>
      <sz val="10"/>
      <color rgb="FF000000"/>
      <name val="Arial Narrow"/>
    </font>
  </fonts>
  <fills count="15">
    <fill>
      <patternFill patternType="none"/>
    </fill>
    <fill>
      <patternFill patternType="gray125"/>
    </fill>
    <fill>
      <patternFill patternType="solid">
        <fgColor rgb="FFFFFF99"/>
        <bgColor rgb="FFFFFF99"/>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0"/>
        <bgColor rgb="FFFFFFFF"/>
      </patternFill>
    </fill>
  </fills>
  <borders count="4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thin">
        <color rgb="FF000000"/>
      </left>
      <right style="thin">
        <color rgb="FF000000"/>
      </right>
      <top/>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s>
  <cellStyleXfs count="5">
    <xf numFmtId="0" fontId="0" fillId="0" borderId="0"/>
    <xf numFmtId="0" fontId="11" fillId="0" borderId="0"/>
    <xf numFmtId="0" fontId="51" fillId="0" borderId="0" applyNumberFormat="0" applyFill="0" applyBorder="0" applyAlignment="0" applyProtection="0"/>
    <xf numFmtId="43" fontId="122" fillId="0" borderId="0" applyFont="0" applyFill="0" applyBorder="0" applyAlignment="0" applyProtection="0"/>
    <xf numFmtId="0" fontId="146" fillId="0" borderId="0" applyNumberFormat="0" applyFill="0" applyBorder="0" applyAlignment="0" applyProtection="0">
      <alignment vertical="top"/>
      <protection locked="0"/>
    </xf>
  </cellStyleXfs>
  <cellXfs count="1257">
    <xf numFmtId="0" fontId="0" fillId="0" borderId="0" xfId="0"/>
    <xf numFmtId="0" fontId="12" fillId="0" borderId="0" xfId="0" applyFont="1" applyAlignment="1">
      <alignment wrapText="1"/>
    </xf>
    <xf numFmtId="0" fontId="12" fillId="0" borderId="0" xfId="0" applyFont="1" applyAlignment="1">
      <alignment vertical="top" wrapText="1"/>
    </xf>
    <xf numFmtId="0" fontId="12" fillId="0" borderId="0" xfId="0" applyFont="1"/>
    <xf numFmtId="0" fontId="15" fillId="0" borderId="0" xfId="0" applyFont="1" applyAlignment="1">
      <alignment horizontal="center" wrapText="1"/>
    </xf>
    <xf numFmtId="0" fontId="13" fillId="0" borderId="0" xfId="0" applyFont="1" applyAlignment="1">
      <alignment horizontal="center" wrapText="1"/>
    </xf>
    <xf numFmtId="0" fontId="13" fillId="0" borderId="4" xfId="0" applyFont="1" applyBorder="1" applyAlignment="1">
      <alignment horizontal="center" wrapText="1"/>
    </xf>
    <xf numFmtId="0" fontId="16" fillId="0" borderId="0" xfId="0" applyFont="1" applyAlignment="1">
      <alignment horizontal="left" wrapText="1"/>
    </xf>
    <xf numFmtId="0" fontId="16" fillId="0" borderId="0" xfId="0" applyFont="1" applyAlignment="1">
      <alignment vertical="top" wrapText="1"/>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7" fillId="0" borderId="5" xfId="0" applyFont="1" applyBorder="1" applyAlignment="1">
      <alignment vertical="top" wrapText="1"/>
    </xf>
    <xf numFmtId="0" fontId="17" fillId="0" borderId="5" xfId="0" applyFont="1" applyBorder="1" applyAlignment="1">
      <alignment horizontal="left" vertical="top" wrapText="1"/>
    </xf>
    <xf numFmtId="1" fontId="18" fillId="0" borderId="5" xfId="0" applyNumberFormat="1" applyFont="1" applyBorder="1" applyAlignment="1">
      <alignment horizontal="center" vertical="top" wrapText="1"/>
    </xf>
    <xf numFmtId="2" fontId="17" fillId="0" borderId="5" xfId="0" applyNumberFormat="1" applyFont="1" applyBorder="1" applyAlignment="1">
      <alignment horizontal="center" vertical="top" wrapText="1"/>
    </xf>
    <xf numFmtId="1" fontId="17" fillId="0" borderId="5" xfId="0" applyNumberFormat="1" applyFont="1" applyBorder="1" applyAlignment="1">
      <alignment horizontal="center" vertical="top" wrapText="1"/>
    </xf>
    <xf numFmtId="0" fontId="12" fillId="0" borderId="0" xfId="0" applyFont="1" applyAlignment="1">
      <alignment horizontal="center" vertical="top" wrapText="1"/>
    </xf>
    <xf numFmtId="2" fontId="16" fillId="0" borderId="0" xfId="0" applyNumberFormat="1" applyFont="1" applyAlignment="1">
      <alignment horizontal="center" vertical="top" wrapText="1"/>
    </xf>
    <xf numFmtId="0" fontId="20" fillId="0" borderId="0" xfId="0" applyFont="1"/>
    <xf numFmtId="0" fontId="18" fillId="3" borderId="6" xfId="0" applyFont="1" applyFill="1" applyBorder="1" applyAlignment="1">
      <alignment horizontal="center" vertical="center" wrapText="1"/>
    </xf>
    <xf numFmtId="0" fontId="17" fillId="0" borderId="5" xfId="0" applyFont="1" applyBorder="1" applyAlignment="1">
      <alignment horizontal="center" vertical="top" wrapText="1"/>
    </xf>
    <xf numFmtId="0" fontId="16" fillId="0" borderId="0" xfId="0" applyFont="1" applyAlignment="1">
      <alignment horizontal="center" wrapText="1"/>
    </xf>
    <xf numFmtId="0" fontId="16" fillId="0" borderId="4" xfId="0" applyFont="1" applyBorder="1" applyAlignment="1">
      <alignment horizontal="center" wrapText="1"/>
    </xf>
    <xf numFmtId="2" fontId="17" fillId="0" borderId="5" xfId="0" applyNumberFormat="1" applyFont="1" applyBorder="1" applyAlignment="1">
      <alignment vertical="top" wrapText="1"/>
    </xf>
    <xf numFmtId="0" fontId="21" fillId="0" borderId="5" xfId="0" applyFont="1" applyBorder="1"/>
    <xf numFmtId="0" fontId="17" fillId="0" borderId="7" xfId="0" applyFont="1" applyBorder="1" applyAlignment="1">
      <alignment vertical="top" wrapText="1"/>
    </xf>
    <xf numFmtId="0" fontId="12" fillId="0" borderId="5" xfId="0" applyFont="1" applyBorder="1" applyAlignment="1">
      <alignment vertical="top" wrapText="1"/>
    </xf>
    <xf numFmtId="49" fontId="17" fillId="0" borderId="5" xfId="0" applyNumberFormat="1" applyFont="1" applyBorder="1" applyAlignment="1">
      <alignment horizontal="center" vertical="top" wrapText="1"/>
    </xf>
    <xf numFmtId="0" fontId="16" fillId="0" borderId="0" xfId="0" applyFont="1" applyAlignment="1">
      <alignment wrapText="1"/>
    </xf>
    <xf numFmtId="2" fontId="16" fillId="0" borderId="0" xfId="0" applyNumberFormat="1" applyFont="1" applyAlignment="1">
      <alignment horizontal="center"/>
    </xf>
    <xf numFmtId="0" fontId="16" fillId="0" borderId="0" xfId="0" applyFont="1"/>
    <xf numFmtId="2" fontId="16" fillId="3" borderId="5" xfId="0"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0" fontId="17" fillId="0" borderId="1" xfId="0" applyFont="1" applyBorder="1" applyAlignment="1">
      <alignment horizontal="right" vertical="top" wrapText="1"/>
    </xf>
    <xf numFmtId="0" fontId="12" fillId="0" borderId="5" xfId="0" applyFont="1" applyBorder="1" applyAlignment="1">
      <alignment horizontal="center" vertical="top" wrapText="1"/>
    </xf>
    <xf numFmtId="0" fontId="12" fillId="0" borderId="5" xfId="0" applyFont="1" applyBorder="1" applyAlignment="1">
      <alignment horizontal="left" vertical="top" wrapText="1"/>
    </xf>
    <xf numFmtId="0" fontId="17" fillId="4" borderId="5" xfId="0" applyFont="1" applyFill="1" applyBorder="1" applyAlignment="1">
      <alignment horizontal="left" vertical="top" wrapText="1"/>
    </xf>
    <xf numFmtId="2" fontId="18" fillId="4" borderId="1" xfId="0" applyNumberFormat="1" applyFont="1" applyFill="1" applyBorder="1" applyAlignment="1">
      <alignment horizontal="center" vertical="top" wrapText="1"/>
    </xf>
    <xf numFmtId="2" fontId="18" fillId="0" borderId="1" xfId="0" applyNumberFormat="1" applyFont="1" applyBorder="1" applyAlignment="1">
      <alignment horizontal="center" vertical="top" wrapText="1"/>
    </xf>
    <xf numFmtId="2" fontId="16" fillId="0" borderId="1" xfId="0" applyNumberFormat="1" applyFont="1" applyBorder="1" applyAlignment="1">
      <alignment horizontal="center" vertical="top" wrapText="1"/>
    </xf>
    <xf numFmtId="0" fontId="18" fillId="3" borderId="7" xfId="0" applyFont="1" applyFill="1" applyBorder="1" applyAlignment="1">
      <alignment horizontal="center" vertical="center" wrapText="1"/>
    </xf>
    <xf numFmtId="0" fontId="21" fillId="0" borderId="5" xfId="0" applyFont="1" applyBorder="1" applyAlignment="1">
      <alignment wrapText="1"/>
    </xf>
    <xf numFmtId="0" fontId="22" fillId="0" borderId="0" xfId="0" applyFont="1"/>
    <xf numFmtId="0" fontId="21" fillId="0" borderId="0" xfId="0" applyFont="1" applyAlignment="1">
      <alignment wrapText="1"/>
    </xf>
    <xf numFmtId="3" fontId="18" fillId="0" borderId="5" xfId="0" applyNumberFormat="1" applyFont="1" applyBorder="1" applyAlignment="1">
      <alignment horizontal="center" vertical="top" wrapText="1"/>
    </xf>
    <xf numFmtId="3" fontId="18" fillId="0" borderId="5" xfId="0" applyNumberFormat="1" applyFont="1" applyBorder="1" applyAlignment="1">
      <alignment vertical="top" wrapText="1"/>
    </xf>
    <xf numFmtId="0" fontId="21" fillId="0" borderId="0" xfId="0" applyFont="1"/>
    <xf numFmtId="4" fontId="16" fillId="0" borderId="0" xfId="0" applyNumberFormat="1" applyFont="1" applyAlignment="1">
      <alignment horizontal="center"/>
    </xf>
    <xf numFmtId="0" fontId="23" fillId="0" borderId="0" xfId="0" applyFont="1"/>
    <xf numFmtId="1" fontId="18" fillId="0" borderId="12" xfId="0" applyNumberFormat="1" applyFont="1" applyBorder="1" applyAlignment="1">
      <alignment horizontal="center" vertical="top" wrapText="1"/>
    </xf>
    <xf numFmtId="4" fontId="18" fillId="0" borderId="5" xfId="0" applyNumberFormat="1" applyFont="1" applyBorder="1" applyAlignment="1">
      <alignment horizontal="center" vertical="top" wrapText="1"/>
    </xf>
    <xf numFmtId="0" fontId="16" fillId="3" borderId="3" xfId="0" applyFont="1" applyFill="1" applyBorder="1" applyAlignment="1">
      <alignment horizontal="center" vertical="center" wrapText="1"/>
    </xf>
    <xf numFmtId="2" fontId="18" fillId="0" borderId="13" xfId="0" applyNumberFormat="1" applyFont="1" applyBorder="1" applyAlignment="1">
      <alignment horizontal="center" vertical="top" wrapText="1"/>
    </xf>
    <xf numFmtId="0" fontId="20" fillId="0" borderId="0" xfId="0" applyFont="1" applyAlignment="1">
      <alignment wrapText="1"/>
    </xf>
    <xf numFmtId="2" fontId="18" fillId="0" borderId="5" xfId="0" applyNumberFormat="1" applyFont="1" applyBorder="1" applyAlignment="1">
      <alignment horizontal="center" vertical="top" wrapText="1"/>
    </xf>
    <xf numFmtId="0" fontId="12" fillId="0" borderId="5" xfId="0" applyFont="1" applyBorder="1" applyAlignment="1">
      <alignment wrapText="1"/>
    </xf>
    <xf numFmtId="0" fontId="18" fillId="0" borderId="5" xfId="0" applyFont="1" applyBorder="1" applyAlignment="1">
      <alignment horizontal="center" vertical="top" wrapText="1"/>
    </xf>
    <xf numFmtId="0" fontId="17" fillId="4" borderId="5" xfId="0" applyFont="1" applyFill="1" applyBorder="1" applyAlignment="1">
      <alignment vertical="top" wrapText="1"/>
    </xf>
    <xf numFmtId="0" fontId="18" fillId="0" borderId="5" xfId="0" applyFont="1" applyBorder="1" applyAlignment="1">
      <alignment horizontal="center" vertical="top"/>
    </xf>
    <xf numFmtId="0" fontId="24" fillId="0" borderId="5" xfId="0" applyFont="1" applyBorder="1" applyAlignment="1">
      <alignment horizontal="center" vertical="top" wrapText="1"/>
    </xf>
    <xf numFmtId="164" fontId="16" fillId="0" borderId="0" xfId="0" applyNumberFormat="1" applyFont="1"/>
    <xf numFmtId="3" fontId="17" fillId="0" borderId="5" xfId="0" applyNumberFormat="1" applyFont="1" applyBorder="1" applyAlignment="1">
      <alignment horizontal="center" vertical="top" wrapText="1"/>
    </xf>
    <xf numFmtId="1" fontId="16" fillId="0" borderId="5" xfId="0" applyNumberFormat="1" applyFont="1" applyBorder="1" applyAlignment="1">
      <alignment horizontal="center" vertical="top" wrapText="1"/>
    </xf>
    <xf numFmtId="0" fontId="16" fillId="3" borderId="1" xfId="0" applyFont="1" applyFill="1" applyBorder="1" applyAlignment="1">
      <alignment horizontal="center" vertical="center" wrapText="1"/>
    </xf>
    <xf numFmtId="0" fontId="17" fillId="0" borderId="6" xfId="0" applyFont="1" applyBorder="1" applyAlignment="1">
      <alignment horizontal="center" vertical="top" wrapText="1"/>
    </xf>
    <xf numFmtId="4" fontId="16" fillId="0" borderId="0" xfId="0" applyNumberFormat="1" applyFont="1"/>
    <xf numFmtId="0" fontId="17" fillId="0" borderId="6" xfId="0" applyFont="1" applyBorder="1" applyAlignment="1">
      <alignment vertical="top" wrapText="1"/>
    </xf>
    <xf numFmtId="0" fontId="16" fillId="0" borderId="0" xfId="0" applyFont="1" applyAlignment="1">
      <alignment horizontal="center"/>
    </xf>
    <xf numFmtId="0" fontId="25" fillId="0" borderId="0" xfId="0" applyFont="1"/>
    <xf numFmtId="0" fontId="25" fillId="0" borderId="0" xfId="0" applyFont="1" applyAlignment="1">
      <alignment wrapText="1"/>
    </xf>
    <xf numFmtId="0" fontId="26" fillId="0" borderId="0" xfId="0" applyFont="1"/>
    <xf numFmtId="0" fontId="17" fillId="0" borderId="0" xfId="0" applyFont="1" applyAlignment="1">
      <alignment wrapText="1"/>
    </xf>
    <xf numFmtId="0" fontId="21" fillId="0" borderId="0" xfId="0" applyFont="1" applyAlignment="1">
      <alignment horizontal="left"/>
    </xf>
    <xf numFmtId="49" fontId="17" fillId="0" borderId="0" xfId="0" applyNumberFormat="1" applyFont="1" applyAlignment="1">
      <alignment wrapText="1"/>
    </xf>
    <xf numFmtId="49" fontId="17" fillId="0" borderId="0" xfId="0" applyNumberFormat="1" applyFont="1" applyAlignment="1">
      <alignment vertical="top" wrapText="1"/>
    </xf>
    <xf numFmtId="0" fontId="17" fillId="0" borderId="0" xfId="0" applyFont="1" applyAlignment="1">
      <alignment vertical="top" wrapText="1"/>
    </xf>
    <xf numFmtId="0" fontId="17" fillId="0" borderId="0" xfId="0" applyFont="1"/>
    <xf numFmtId="2" fontId="17" fillId="0" borderId="0" xfId="0" applyNumberFormat="1" applyFont="1"/>
    <xf numFmtId="49" fontId="18" fillId="0" borderId="0" xfId="0" applyNumberFormat="1" applyFont="1" applyAlignment="1">
      <alignment horizontal="center" wrapText="1"/>
    </xf>
    <xf numFmtId="0" fontId="18" fillId="0" borderId="0" xfId="0" applyFont="1" applyAlignment="1">
      <alignment horizontal="center" wrapText="1"/>
    </xf>
    <xf numFmtId="2" fontId="18" fillId="0" borderId="0" xfId="0" applyNumberFormat="1" applyFont="1" applyAlignment="1">
      <alignment horizontal="center" wrapText="1"/>
    </xf>
    <xf numFmtId="49" fontId="18" fillId="0" borderId="0" xfId="0" applyNumberFormat="1" applyFont="1" applyAlignment="1">
      <alignment horizontal="left" wrapText="1"/>
    </xf>
    <xf numFmtId="49" fontId="18" fillId="0" borderId="0" xfId="0" applyNumberFormat="1" applyFont="1" applyAlignment="1">
      <alignment vertical="top" wrapText="1"/>
    </xf>
    <xf numFmtId="0" fontId="18" fillId="0" borderId="0" xfId="0" applyFont="1" applyAlignment="1">
      <alignment vertical="top" wrapText="1"/>
    </xf>
    <xf numFmtId="0" fontId="18" fillId="0" borderId="0" xfId="0" applyFont="1" applyAlignment="1">
      <alignment horizontal="left" wrapText="1"/>
    </xf>
    <xf numFmtId="2" fontId="18" fillId="0" borderId="0" xfId="0" applyNumberFormat="1" applyFont="1" applyAlignment="1">
      <alignment horizontal="left" wrapText="1"/>
    </xf>
    <xf numFmtId="2" fontId="18" fillId="0" borderId="0" xfId="0" applyNumberFormat="1" applyFont="1"/>
    <xf numFmtId="0" fontId="18" fillId="0" borderId="0" xfId="0" applyFont="1"/>
    <xf numFmtId="49" fontId="18" fillId="3" borderId="7" xfId="0" applyNumberFormat="1" applyFont="1" applyFill="1" applyBorder="1" applyAlignment="1">
      <alignment horizontal="center" vertical="center" wrapText="1"/>
    </xf>
    <xf numFmtId="2" fontId="16" fillId="3" borderId="6" xfId="0" applyNumberFormat="1" applyFont="1" applyFill="1" applyBorder="1" applyAlignment="1">
      <alignment horizontal="center" vertical="center" wrapText="1"/>
    </xf>
    <xf numFmtId="49" fontId="17" fillId="0" borderId="7" xfId="0" applyNumberFormat="1" applyFont="1" applyBorder="1" applyAlignment="1">
      <alignment vertical="top" wrapText="1"/>
    </xf>
    <xf numFmtId="0" fontId="12" fillId="0" borderId="6" xfId="0" applyFont="1" applyBorder="1" applyAlignment="1">
      <alignment horizontal="center" vertical="top" wrapText="1"/>
    </xf>
    <xf numFmtId="49" fontId="12" fillId="0" borderId="6" xfId="0" applyNumberFormat="1" applyFont="1" applyBorder="1" applyAlignment="1">
      <alignment horizontal="center" vertical="top" wrapText="1"/>
    </xf>
    <xf numFmtId="49" fontId="17" fillId="4" borderId="5" xfId="0" applyNumberFormat="1" applyFont="1" applyFill="1" applyBorder="1" applyAlignment="1">
      <alignment vertical="top" wrapText="1"/>
    </xf>
    <xf numFmtId="0" fontId="17" fillId="4" borderId="5" xfId="0" applyFont="1" applyFill="1" applyBorder="1" applyAlignment="1">
      <alignment horizontal="center" vertical="top" wrapText="1"/>
    </xf>
    <xf numFmtId="49" fontId="18" fillId="0" borderId="0" xfId="0" applyNumberFormat="1" applyFont="1" applyAlignment="1">
      <alignment wrapText="1"/>
    </xf>
    <xf numFmtId="2" fontId="17" fillId="0" borderId="0" xfId="0" applyNumberFormat="1" applyFont="1" applyAlignment="1">
      <alignment vertical="top" wrapText="1"/>
    </xf>
    <xf numFmtId="4" fontId="18" fillId="0" borderId="7" xfId="0" applyNumberFormat="1" applyFont="1" applyBorder="1" applyAlignment="1">
      <alignment horizontal="center" vertical="top" wrapText="1"/>
    </xf>
    <xf numFmtId="1" fontId="18" fillId="0" borderId="7" xfId="0" applyNumberFormat="1" applyFont="1" applyBorder="1" applyAlignment="1">
      <alignment vertical="top" wrapText="1"/>
    </xf>
    <xf numFmtId="1" fontId="18" fillId="0" borderId="5" xfId="0" applyNumberFormat="1" applyFont="1" applyBorder="1" applyAlignment="1">
      <alignment vertical="top" wrapText="1"/>
    </xf>
    <xf numFmtId="0" fontId="21" fillId="0" borderId="0" xfId="0" applyFont="1" applyAlignment="1">
      <alignment horizontal="left" vertical="top"/>
    </xf>
    <xf numFmtId="1" fontId="17" fillId="0" borderId="5" xfId="0" applyNumberFormat="1" applyFont="1" applyBorder="1"/>
    <xf numFmtId="4" fontId="17" fillId="0" borderId="5" xfId="0" applyNumberFormat="1" applyFont="1" applyBorder="1" applyAlignment="1">
      <alignment horizontal="center" vertical="top" wrapText="1"/>
    </xf>
    <xf numFmtId="1" fontId="17" fillId="0" borderId="5" xfId="0" applyNumberFormat="1" applyFont="1" applyBorder="1" applyAlignment="1">
      <alignment vertical="top" wrapText="1"/>
    </xf>
    <xf numFmtId="4" fontId="18" fillId="0" borderId="0" xfId="0" applyNumberFormat="1" applyFont="1" applyAlignment="1">
      <alignment horizontal="center"/>
    </xf>
    <xf numFmtId="0" fontId="28" fillId="0" borderId="0" xfId="0" applyFont="1" applyAlignment="1">
      <alignment wrapText="1"/>
    </xf>
    <xf numFmtId="3" fontId="18" fillId="0" borderId="5" xfId="0" applyNumberFormat="1" applyFont="1" applyBorder="1" applyAlignment="1">
      <alignment horizontal="center" vertical="top"/>
    </xf>
    <xf numFmtId="4" fontId="16" fillId="0" borderId="0" xfId="0" applyNumberFormat="1" applyFont="1" applyAlignment="1">
      <alignment horizontal="center" wrapText="1"/>
    </xf>
    <xf numFmtId="0" fontId="12" fillId="0" borderId="0" xfId="0" applyFont="1" applyAlignment="1">
      <alignment horizontal="left" wrapText="1"/>
    </xf>
    <xf numFmtId="0" fontId="16" fillId="0" borderId="7"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0" xfId="0" applyFont="1" applyAlignment="1">
      <alignment horizontal="center" vertical="center" wrapText="1"/>
    </xf>
    <xf numFmtId="165" fontId="16" fillId="3" borderId="7" xfId="0" applyNumberFormat="1" applyFont="1" applyFill="1" applyBorder="1" applyAlignment="1">
      <alignment horizontal="center" vertical="center" wrapText="1"/>
    </xf>
    <xf numFmtId="165" fontId="16" fillId="0" borderId="7" xfId="0" applyNumberFormat="1" applyFont="1" applyBorder="1" applyAlignment="1">
      <alignment horizontal="center" vertical="center" wrapText="1"/>
    </xf>
    <xf numFmtId="165" fontId="16" fillId="0" borderId="5" xfId="0" applyNumberFormat="1" applyFont="1" applyBorder="1" applyAlignment="1">
      <alignment horizontal="center" vertical="center" wrapText="1"/>
    </xf>
    <xf numFmtId="165" fontId="16" fillId="0" borderId="0" xfId="0" applyNumberFormat="1" applyFont="1" applyAlignment="1">
      <alignment horizontal="center" vertical="center" wrapText="1"/>
    </xf>
    <xf numFmtId="49" fontId="17" fillId="0" borderId="6" xfId="0" applyNumberFormat="1" applyFont="1" applyBorder="1" applyAlignment="1">
      <alignment horizontal="center" vertical="top" wrapText="1"/>
    </xf>
    <xf numFmtId="49" fontId="17" fillId="4" borderId="5" xfId="0" applyNumberFormat="1" applyFont="1" applyFill="1" applyBorder="1" applyAlignment="1">
      <alignment horizontal="center" vertical="top" wrapText="1"/>
    </xf>
    <xf numFmtId="0" fontId="29" fillId="0" borderId="0" xfId="0" applyFont="1"/>
    <xf numFmtId="0" fontId="30" fillId="0" borderId="0" xfId="0" applyFont="1"/>
    <xf numFmtId="0" fontId="16" fillId="5" borderId="0" xfId="0" applyFont="1" applyFill="1"/>
    <xf numFmtId="0" fontId="20" fillId="5" borderId="0" xfId="0" applyFont="1" applyFill="1"/>
    <xf numFmtId="0" fontId="14" fillId="0" borderId="0" xfId="0" applyFont="1"/>
    <xf numFmtId="0" fontId="14" fillId="0" borderId="2" xfId="0" applyFont="1" applyBorder="1"/>
    <xf numFmtId="0" fontId="14" fillId="0" borderId="3" xfId="0" applyFont="1" applyBorder="1"/>
    <xf numFmtId="0" fontId="16" fillId="0" borderId="14" xfId="0" applyFont="1" applyBorder="1" applyAlignment="1">
      <alignment horizontal="center" wrapText="1"/>
    </xf>
    <xf numFmtId="0" fontId="16" fillId="0" borderId="14" xfId="0" applyFont="1" applyBorder="1"/>
    <xf numFmtId="0" fontId="20" fillId="0" borderId="14" xfId="0" applyFont="1" applyBorder="1"/>
    <xf numFmtId="0" fontId="40" fillId="3" borderId="6"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36" fillId="3" borderId="14"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36" fillId="3" borderId="7"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20" fillId="6" borderId="0" xfId="0" applyFont="1" applyFill="1" applyAlignment="1">
      <alignment wrapText="1"/>
    </xf>
    <xf numFmtId="4" fontId="18" fillId="0" borderId="1" xfId="0" applyNumberFormat="1" applyFont="1" applyBorder="1" applyAlignment="1">
      <alignment horizontal="center" vertical="top" wrapText="1"/>
    </xf>
    <xf numFmtId="0" fontId="0" fillId="0" borderId="14" xfId="0" applyBorder="1"/>
    <xf numFmtId="0" fontId="45" fillId="7" borderId="14" xfId="1" applyFont="1" applyFill="1" applyBorder="1"/>
    <xf numFmtId="0" fontId="46" fillId="0" borderId="14" xfId="1" applyFont="1" applyBorder="1" applyAlignment="1" applyProtection="1">
      <alignment horizontal="center"/>
      <protection locked="0"/>
    </xf>
    <xf numFmtId="0" fontId="46" fillId="0" borderId="0" xfId="1" applyFont="1" applyAlignment="1" applyProtection="1">
      <alignment horizontal="center"/>
      <protection locked="0"/>
    </xf>
    <xf numFmtId="0" fontId="47" fillId="0" borderId="0" xfId="1" applyFont="1"/>
    <xf numFmtId="0" fontId="47" fillId="0" borderId="0" xfId="1" applyFont="1" applyAlignment="1">
      <alignment horizontal="center"/>
    </xf>
    <xf numFmtId="0" fontId="11" fillId="0" borderId="0" xfId="1"/>
    <xf numFmtId="0" fontId="47" fillId="0" borderId="0" xfId="1" applyFont="1" applyAlignment="1">
      <alignment horizontal="center" wrapText="1"/>
    </xf>
    <xf numFmtId="0" fontId="11" fillId="0" borderId="0" xfId="1" applyAlignment="1">
      <alignment horizontal="center" textRotation="90" wrapText="1"/>
    </xf>
    <xf numFmtId="0" fontId="42" fillId="0" borderId="0" xfId="1" applyFont="1" applyAlignment="1">
      <alignment horizontal="center" textRotation="90" wrapText="1"/>
    </xf>
    <xf numFmtId="0" fontId="42" fillId="0" borderId="0" xfId="1" applyFont="1" applyAlignment="1">
      <alignment horizontal="center" wrapText="1"/>
    </xf>
    <xf numFmtId="0" fontId="49" fillId="7" borderId="14" xfId="1" applyFont="1" applyFill="1" applyBorder="1" applyAlignment="1">
      <alignment horizontal="center" vertical="center" wrapText="1"/>
    </xf>
    <xf numFmtId="0" fontId="49" fillId="7" borderId="16" xfId="1" applyFont="1" applyFill="1" applyBorder="1" applyAlignment="1">
      <alignment horizontal="center" vertical="center" wrapText="1"/>
    </xf>
    <xf numFmtId="0" fontId="49" fillId="8" borderId="16" xfId="1" applyFont="1" applyFill="1" applyBorder="1" applyAlignment="1">
      <alignment horizontal="center" vertical="center" wrapText="1"/>
    </xf>
    <xf numFmtId="0" fontId="49" fillId="9" borderId="14" xfId="1" applyFont="1" applyFill="1" applyBorder="1" applyAlignment="1">
      <alignment horizontal="center" vertical="center" wrapText="1"/>
    </xf>
    <xf numFmtId="0" fontId="49" fillId="10" borderId="14" xfId="1" applyFont="1" applyFill="1" applyBorder="1" applyAlignment="1">
      <alignment horizontal="center" vertical="center" wrapText="1"/>
    </xf>
    <xf numFmtId="0" fontId="49" fillId="0" borderId="0" xfId="1" applyFont="1"/>
    <xf numFmtId="0" fontId="50" fillId="0" borderId="14" xfId="1" applyFont="1" applyBorder="1" applyAlignment="1">
      <alignment horizontal="center" vertical="center" wrapText="1"/>
    </xf>
    <xf numFmtId="0" fontId="50" fillId="11" borderId="14" xfId="1" applyFont="1" applyFill="1" applyBorder="1" applyAlignment="1" applyProtection="1">
      <alignment horizontal="center" vertical="center" wrapText="1"/>
      <protection locked="0"/>
    </xf>
    <xf numFmtId="3" fontId="50" fillId="0" borderId="14" xfId="1" applyNumberFormat="1" applyFont="1" applyBorder="1" applyAlignment="1" applyProtection="1">
      <alignment horizontal="center" vertical="center" wrapText="1"/>
      <protection locked="0"/>
    </xf>
    <xf numFmtId="4" fontId="11" fillId="9" borderId="14" xfId="1" applyNumberFormat="1" applyFill="1" applyBorder="1" applyAlignment="1">
      <alignment horizontal="center" vertical="center"/>
    </xf>
    <xf numFmtId="4" fontId="11" fillId="0" borderId="14" xfId="1" applyNumberFormat="1" applyBorder="1" applyAlignment="1" applyProtection="1">
      <alignment horizontal="center" vertical="center"/>
      <protection locked="0"/>
    </xf>
    <xf numFmtId="4" fontId="11" fillId="10" borderId="14" xfId="1" applyNumberFormat="1" applyFill="1" applyBorder="1" applyAlignment="1" applyProtection="1">
      <alignment horizontal="center" vertical="center"/>
      <protection locked="0"/>
    </xf>
    <xf numFmtId="4" fontId="11" fillId="10" borderId="14" xfId="1" applyNumberFormat="1" applyFill="1" applyBorder="1" applyAlignment="1">
      <alignment horizontal="center" vertical="center"/>
    </xf>
    <xf numFmtId="3" fontId="11" fillId="0" borderId="14" xfId="1" applyNumberFormat="1" applyBorder="1" applyAlignment="1" applyProtection="1">
      <alignment horizontal="center" vertical="center"/>
      <protection locked="0"/>
    </xf>
    <xf numFmtId="0" fontId="11" fillId="0" borderId="0" xfId="1" applyAlignment="1">
      <alignment vertical="center"/>
    </xf>
    <xf numFmtId="0" fontId="47" fillId="9" borderId="14" xfId="1" applyFont="1" applyFill="1" applyBorder="1" applyAlignment="1">
      <alignment horizontal="center" vertical="center" wrapText="1"/>
    </xf>
    <xf numFmtId="0" fontId="47" fillId="9" borderId="14" xfId="1" applyFont="1" applyFill="1" applyBorder="1" applyAlignment="1">
      <alignment horizontal="center" vertical="center"/>
    </xf>
    <xf numFmtId="1" fontId="47" fillId="9" borderId="14" xfId="1" applyNumberFormat="1" applyFont="1" applyFill="1" applyBorder="1" applyAlignment="1">
      <alignment horizontal="center" vertical="center"/>
    </xf>
    <xf numFmtId="4" fontId="47" fillId="9" borderId="14" xfId="1" applyNumberFormat="1" applyFont="1" applyFill="1" applyBorder="1" applyAlignment="1">
      <alignment horizontal="center" vertical="center"/>
    </xf>
    <xf numFmtId="4" fontId="11" fillId="0" borderId="0" xfId="1" applyNumberFormat="1" applyAlignment="1">
      <alignment horizontal="center" vertical="center"/>
    </xf>
    <xf numFmtId="0" fontId="47" fillId="10" borderId="14" xfId="1" applyFont="1" applyFill="1" applyBorder="1" applyAlignment="1">
      <alignment horizontal="center" vertical="center" wrapText="1"/>
    </xf>
    <xf numFmtId="0" fontId="47" fillId="10" borderId="14" xfId="1" applyFont="1" applyFill="1" applyBorder="1"/>
    <xf numFmtId="4" fontId="47" fillId="10" borderId="14" xfId="1" applyNumberFormat="1" applyFont="1" applyFill="1" applyBorder="1" applyAlignment="1">
      <alignment horizontal="center" vertical="center"/>
    </xf>
    <xf numFmtId="4" fontId="42" fillId="0" borderId="0" xfId="1" applyNumberFormat="1" applyFont="1" applyAlignment="1">
      <alignment horizontal="center" wrapText="1"/>
    </xf>
    <xf numFmtId="4" fontId="11" fillId="0" borderId="0" xfId="1" applyNumberFormat="1"/>
    <xf numFmtId="0" fontId="47" fillId="7" borderId="14" xfId="1" applyFont="1" applyFill="1" applyBorder="1" applyAlignment="1">
      <alignment horizontal="left" vertical="center"/>
    </xf>
    <xf numFmtId="0" fontId="47" fillId="0" borderId="14" xfId="1" applyFont="1" applyBorder="1" applyAlignment="1" applyProtection="1">
      <alignment horizontal="center" vertical="center"/>
      <protection locked="0"/>
    </xf>
    <xf numFmtId="0" fontId="47" fillId="9" borderId="14" xfId="1" applyFont="1" applyFill="1" applyBorder="1" applyAlignment="1">
      <alignment horizontal="left" vertical="center"/>
    </xf>
    <xf numFmtId="0" fontId="47" fillId="10" borderId="14" xfId="1" applyFont="1" applyFill="1" applyBorder="1" applyAlignment="1">
      <alignment horizontal="left" vertical="center"/>
    </xf>
    <xf numFmtId="0" fontId="47" fillId="10" borderId="14" xfId="1" applyFont="1" applyFill="1" applyBorder="1" applyAlignment="1">
      <alignment horizontal="center" vertical="center"/>
    </xf>
    <xf numFmtId="0" fontId="50" fillId="11" borderId="14" xfId="0" applyFont="1" applyFill="1" applyBorder="1" applyAlignment="1" applyProtection="1">
      <alignment horizontal="left" vertical="center" wrapText="1"/>
      <protection locked="0"/>
    </xf>
    <xf numFmtId="0" fontId="50" fillId="11" borderId="14" xfId="0" applyFont="1" applyFill="1" applyBorder="1" applyAlignment="1" applyProtection="1">
      <alignment horizontal="center" vertical="center" wrapText="1"/>
      <protection locked="0"/>
    </xf>
    <xf numFmtId="0" fontId="52" fillId="4" borderId="5" xfId="0" applyFont="1" applyFill="1" applyBorder="1" applyAlignment="1">
      <alignment vertical="top" wrapText="1"/>
    </xf>
    <xf numFmtId="0" fontId="52" fillId="4" borderId="5" xfId="0" applyFont="1" applyFill="1" applyBorder="1" applyAlignment="1">
      <alignment horizontal="center" vertical="top" wrapText="1"/>
    </xf>
    <xf numFmtId="0" fontId="52" fillId="4" borderId="6" xfId="0" applyFont="1" applyFill="1" applyBorder="1" applyAlignment="1">
      <alignment horizontal="center" vertical="top" wrapText="1"/>
    </xf>
    <xf numFmtId="0" fontId="52" fillId="0" borderId="6" xfId="0" applyFont="1" applyBorder="1" applyAlignment="1">
      <alignment horizontal="center" vertical="top" wrapText="1"/>
    </xf>
    <xf numFmtId="0" fontId="51" fillId="0" borderId="6" xfId="2" applyBorder="1" applyAlignment="1">
      <alignment vertical="top" wrapText="1"/>
    </xf>
    <xf numFmtId="0" fontId="52" fillId="0" borderId="6" xfId="0" applyFont="1" applyBorder="1" applyAlignment="1">
      <alignment vertical="top" wrapText="1"/>
    </xf>
    <xf numFmtId="49" fontId="52" fillId="0" borderId="6" xfId="0" applyNumberFormat="1" applyFont="1" applyBorder="1" applyAlignment="1">
      <alignment horizontal="center" vertical="top" wrapText="1"/>
    </xf>
    <xf numFmtId="0" fontId="52" fillId="0" borderId="5" xfId="0" applyFont="1" applyBorder="1" applyAlignment="1">
      <alignment horizontal="center" vertical="top" wrapText="1"/>
    </xf>
    <xf numFmtId="1" fontId="53" fillId="0" borderId="5" xfId="0" applyNumberFormat="1" applyFont="1" applyBorder="1" applyAlignment="1">
      <alignment horizontal="center" vertical="top" wrapText="1"/>
    </xf>
    <xf numFmtId="1" fontId="53" fillId="0" borderId="13" xfId="0" applyNumberFormat="1" applyFont="1" applyBorder="1" applyAlignment="1">
      <alignment horizontal="center" vertical="top" wrapText="1"/>
    </xf>
    <xf numFmtId="4" fontId="53" fillId="0" borderId="15" xfId="0" applyNumberFormat="1" applyFont="1" applyBorder="1" applyAlignment="1">
      <alignment horizontal="center" vertical="top" wrapText="1"/>
    </xf>
    <xf numFmtId="0" fontId="54" fillId="0" borderId="14" xfId="0" applyFont="1" applyBorder="1"/>
    <xf numFmtId="0" fontId="51" fillId="0" borderId="5" xfId="2" applyBorder="1" applyAlignment="1">
      <alignment vertical="top" wrapText="1"/>
    </xf>
    <xf numFmtId="49" fontId="52" fillId="4" borderId="5" xfId="0" applyNumberFormat="1" applyFont="1" applyFill="1" applyBorder="1" applyAlignment="1">
      <alignment horizontal="center" vertical="top" wrapText="1"/>
    </xf>
    <xf numFmtId="1" fontId="52" fillId="0" borderId="5" xfId="0" applyNumberFormat="1" applyFont="1" applyBorder="1" applyAlignment="1">
      <alignment horizontal="center" vertical="top" wrapText="1"/>
    </xf>
    <xf numFmtId="1" fontId="52" fillId="0" borderId="1" xfId="0" applyNumberFormat="1" applyFont="1" applyBorder="1" applyAlignment="1">
      <alignment horizontal="center" vertical="top" wrapText="1"/>
    </xf>
    <xf numFmtId="4" fontId="53" fillId="0" borderId="14" xfId="0" applyNumberFormat="1" applyFont="1" applyBorder="1" applyAlignment="1">
      <alignment horizontal="center" vertical="top" wrapText="1"/>
    </xf>
    <xf numFmtId="0" fontId="52" fillId="0" borderId="5" xfId="0" applyFont="1" applyBorder="1" applyAlignment="1">
      <alignment vertical="top" wrapText="1"/>
    </xf>
    <xf numFmtId="49" fontId="52" fillId="0" borderId="5" xfId="0" applyNumberFormat="1" applyFont="1" applyBorder="1" applyAlignment="1">
      <alignment horizontal="center" vertical="top" wrapText="1"/>
    </xf>
    <xf numFmtId="0" fontId="52" fillId="0" borderId="7" xfId="0" applyFont="1" applyBorder="1" applyAlignment="1">
      <alignment horizontal="center" vertical="top" wrapText="1"/>
    </xf>
    <xf numFmtId="0" fontId="37" fillId="0" borderId="5" xfId="0" applyFont="1" applyBorder="1" applyAlignment="1">
      <alignment vertical="top" wrapText="1"/>
    </xf>
    <xf numFmtId="49" fontId="37" fillId="0" borderId="5" xfId="0" applyNumberFormat="1" applyFont="1" applyBorder="1" applyAlignment="1">
      <alignment horizontal="center" vertical="top" wrapText="1"/>
    </xf>
    <xf numFmtId="0" fontId="37" fillId="0" borderId="5" xfId="0" applyFont="1" applyBorder="1" applyAlignment="1">
      <alignment horizontal="center" vertical="top" wrapText="1"/>
    </xf>
    <xf numFmtId="0" fontId="52" fillId="0" borderId="1" xfId="0" applyFont="1" applyBorder="1" applyAlignment="1">
      <alignment horizontal="center" vertical="top" wrapText="1"/>
    </xf>
    <xf numFmtId="49" fontId="55" fillId="0" borderId="14" xfId="0" applyNumberFormat="1" applyFont="1" applyBorder="1" applyAlignment="1">
      <alignment horizontal="center" vertical="top"/>
    </xf>
    <xf numFmtId="0" fontId="51" fillId="0" borderId="3" xfId="2" applyBorder="1" applyAlignment="1">
      <alignment vertical="top" wrapText="1"/>
    </xf>
    <xf numFmtId="4" fontId="37" fillId="0" borderId="14" xfId="0" applyNumberFormat="1" applyFont="1" applyBorder="1" applyAlignment="1">
      <alignment horizontal="center" vertical="top" wrapText="1"/>
    </xf>
    <xf numFmtId="0" fontId="38" fillId="0" borderId="14" xfId="0" applyFont="1" applyBorder="1" applyAlignment="1">
      <alignment vertical="top" wrapText="1"/>
    </xf>
    <xf numFmtId="0" fontId="38" fillId="0" borderId="14" xfId="0" applyFont="1" applyBorder="1"/>
    <xf numFmtId="2" fontId="54" fillId="0" borderId="14" xfId="0" applyNumberFormat="1" applyFont="1" applyBorder="1" applyAlignment="1">
      <alignment horizontal="center" vertical="top"/>
    </xf>
    <xf numFmtId="0" fontId="56" fillId="0" borderId="0" xfId="0" applyFont="1"/>
    <xf numFmtId="0" fontId="56" fillId="0" borderId="0" xfId="0" applyFont="1" applyAlignment="1">
      <alignment vertical="top"/>
    </xf>
    <xf numFmtId="0" fontId="38" fillId="0" borderId="14" xfId="0" applyFont="1" applyBorder="1" applyAlignment="1">
      <alignment vertical="top"/>
    </xf>
    <xf numFmtId="0" fontId="47" fillId="0" borderId="16" xfId="0" applyFont="1" applyBorder="1" applyAlignment="1">
      <alignment vertical="top" wrapText="1"/>
    </xf>
    <xf numFmtId="0" fontId="47" fillId="0" borderId="17" xfId="0" applyFont="1" applyBorder="1" applyAlignment="1">
      <alignment vertical="top" wrapText="1"/>
    </xf>
    <xf numFmtId="0" fontId="37" fillId="0" borderId="14" xfId="0" applyFont="1" applyBorder="1" applyAlignment="1">
      <alignment vertical="top" wrapText="1"/>
    </xf>
    <xf numFmtId="0" fontId="51" fillId="0" borderId="16" xfId="2" applyFill="1" applyBorder="1" applyAlignment="1">
      <alignment vertical="top" wrapText="1"/>
    </xf>
    <xf numFmtId="0" fontId="47" fillId="0" borderId="17" xfId="0" applyFont="1" applyBorder="1" applyAlignment="1">
      <alignment horizontal="center" vertical="top" wrapText="1"/>
    </xf>
    <xf numFmtId="0" fontId="52" fillId="0" borderId="5" xfId="0" applyFont="1" applyBorder="1" applyAlignment="1">
      <alignment vertical="top"/>
    </xf>
    <xf numFmtId="0" fontId="53" fillId="0" borderId="5" xfId="0" applyFont="1" applyBorder="1" applyAlignment="1">
      <alignment horizontal="center" vertical="top"/>
    </xf>
    <xf numFmtId="2" fontId="52" fillId="0" borderId="5" xfId="0" applyNumberFormat="1" applyFont="1" applyBorder="1" applyAlignment="1">
      <alignment horizontal="center" vertical="center" wrapText="1"/>
    </xf>
    <xf numFmtId="0" fontId="47" fillId="0" borderId="16" xfId="0" applyFont="1" applyBorder="1" applyAlignment="1">
      <alignment vertical="center" wrapText="1"/>
    </xf>
    <xf numFmtId="0" fontId="47" fillId="0" borderId="17" xfId="0" applyFont="1" applyBorder="1" applyAlignment="1">
      <alignment vertical="center" wrapText="1"/>
    </xf>
    <xf numFmtId="0" fontId="37" fillId="0" borderId="14" xfId="0" applyFont="1" applyBorder="1" applyAlignment="1">
      <alignment vertical="center" wrapText="1"/>
    </xf>
    <xf numFmtId="0" fontId="47" fillId="0" borderId="14" xfId="0" applyFont="1" applyBorder="1" applyAlignment="1">
      <alignment vertical="center" wrapText="1"/>
    </xf>
    <xf numFmtId="0" fontId="51" fillId="0" borderId="16" xfId="2" applyFill="1" applyBorder="1" applyAlignment="1">
      <alignment vertical="center" wrapText="1"/>
    </xf>
    <xf numFmtId="0" fontId="47" fillId="0" borderId="17" xfId="0" applyFont="1" applyBorder="1" applyAlignment="1">
      <alignment horizontal="center" vertical="center" wrapText="1"/>
    </xf>
    <xf numFmtId="0" fontId="47" fillId="0" borderId="14" xfId="0" applyFont="1" applyBorder="1" applyAlignment="1">
      <alignment vertical="top" wrapText="1"/>
    </xf>
    <xf numFmtId="0" fontId="57" fillId="0" borderId="0" xfId="0" applyFont="1"/>
    <xf numFmtId="0" fontId="53" fillId="0" borderId="5" xfId="0" applyFont="1" applyBorder="1" applyAlignment="1">
      <alignment horizontal="center" vertical="top" wrapText="1"/>
    </xf>
    <xf numFmtId="4" fontId="53" fillId="0" borderId="5" xfId="0" applyNumberFormat="1" applyFont="1" applyBorder="1" applyAlignment="1">
      <alignment horizontal="center" vertical="top" wrapText="1"/>
    </xf>
    <xf numFmtId="0" fontId="56" fillId="0" borderId="14" xfId="0" applyFont="1" applyBorder="1"/>
    <xf numFmtId="0" fontId="37" fillId="0" borderId="5" xfId="0" applyFont="1" applyBorder="1" applyAlignment="1">
      <alignment horizontal="left" vertical="top" wrapText="1"/>
    </xf>
    <xf numFmtId="1" fontId="36" fillId="0" borderId="5" xfId="0" applyNumberFormat="1" applyFont="1" applyBorder="1" applyAlignment="1">
      <alignment horizontal="center" vertical="top" wrapText="1"/>
    </xf>
    <xf numFmtId="1" fontId="37" fillId="0" borderId="5" xfId="0" applyNumberFormat="1" applyFont="1" applyBorder="1" applyAlignment="1">
      <alignment horizontal="center" vertical="top" wrapText="1"/>
    </xf>
    <xf numFmtId="1" fontId="53" fillId="0" borderId="12" xfId="0" applyNumberFormat="1" applyFont="1" applyBorder="1" applyAlignment="1">
      <alignment horizontal="center" vertical="top" wrapText="1"/>
    </xf>
    <xf numFmtId="1" fontId="37" fillId="0" borderId="12" xfId="0" applyNumberFormat="1" applyFont="1" applyBorder="1" applyAlignment="1">
      <alignment horizontal="center" vertical="top" wrapText="1"/>
    </xf>
    <xf numFmtId="0" fontId="37" fillId="0" borderId="5" xfId="0" applyFont="1" applyBorder="1" applyAlignment="1">
      <alignment horizontal="center" vertical="center" wrapText="1"/>
    </xf>
    <xf numFmtId="0" fontId="58" fillId="0" borderId="0" xfId="0" applyFont="1"/>
    <xf numFmtId="0" fontId="51" fillId="0" borderId="5" xfId="2" applyBorder="1" applyAlignment="1">
      <alignment horizontal="left" vertical="top" wrapText="1"/>
    </xf>
    <xf numFmtId="0" fontId="37" fillId="0" borderId="1" xfId="0" applyFont="1" applyBorder="1" applyAlignment="1">
      <alignment horizontal="right" vertical="top" wrapText="1"/>
    </xf>
    <xf numFmtId="0" fontId="58" fillId="0" borderId="5" xfId="0" applyFont="1" applyBorder="1" applyAlignment="1">
      <alignment vertical="top"/>
    </xf>
    <xf numFmtId="0" fontId="38" fillId="0" borderId="5" xfId="0" applyFont="1" applyBorder="1" applyAlignment="1">
      <alignment horizontal="center" vertical="top" wrapText="1"/>
    </xf>
    <xf numFmtId="0" fontId="38" fillId="0" borderId="5" xfId="0" applyFont="1" applyBorder="1" applyAlignment="1">
      <alignment horizontal="left" vertical="top" wrapText="1"/>
    </xf>
    <xf numFmtId="0" fontId="37" fillId="4" borderId="5" xfId="0" applyFont="1" applyFill="1" applyBorder="1" applyAlignment="1">
      <alignment horizontal="left" vertical="top" wrapText="1"/>
    </xf>
    <xf numFmtId="0" fontId="51" fillId="4" borderId="5" xfId="2" applyFill="1" applyBorder="1" applyAlignment="1">
      <alignment horizontal="left" vertical="top" wrapText="1"/>
    </xf>
    <xf numFmtId="1" fontId="37" fillId="4" borderId="5" xfId="0" applyNumberFormat="1" applyFont="1" applyFill="1" applyBorder="1" applyAlignment="1">
      <alignment vertical="top" wrapText="1"/>
    </xf>
    <xf numFmtId="2" fontId="37" fillId="4" borderId="1" xfId="0" applyNumberFormat="1" applyFont="1" applyFill="1" applyBorder="1" applyAlignment="1">
      <alignment horizontal="center" vertical="top" wrapText="1"/>
    </xf>
    <xf numFmtId="2" fontId="37" fillId="0" borderId="5" xfId="0" applyNumberFormat="1" applyFont="1" applyBorder="1" applyAlignment="1">
      <alignment vertical="top" wrapText="1"/>
    </xf>
    <xf numFmtId="2" fontId="52" fillId="0" borderId="5" xfId="0" applyNumberFormat="1" applyFont="1" applyBorder="1" applyAlignment="1">
      <alignment vertical="top" wrapText="1"/>
    </xf>
    <xf numFmtId="0" fontId="51" fillId="4" borderId="5" xfId="2" applyFill="1" applyBorder="1" applyAlignment="1">
      <alignment vertical="top" wrapText="1"/>
    </xf>
    <xf numFmtId="0" fontId="37" fillId="0" borderId="1" xfId="0" applyFont="1" applyBorder="1" applyAlignment="1">
      <alignment vertical="top" wrapText="1"/>
    </xf>
    <xf numFmtId="0" fontId="37" fillId="0" borderId="7" xfId="0" applyFont="1" applyBorder="1" applyAlignment="1">
      <alignment vertical="top" wrapText="1"/>
    </xf>
    <xf numFmtId="0" fontId="38" fillId="0" borderId="5" xfId="0" applyFont="1" applyBorder="1" applyAlignment="1">
      <alignment vertical="top" wrapText="1"/>
    </xf>
    <xf numFmtId="0" fontId="51" fillId="0" borderId="5" xfId="2" applyBorder="1" applyAlignment="1">
      <alignment horizontal="center" vertical="top" wrapText="1"/>
    </xf>
    <xf numFmtId="0" fontId="59" fillId="0" borderId="5" xfId="2" applyFont="1" applyBorder="1" applyAlignment="1">
      <alignment horizontal="center" vertical="top" wrapText="1"/>
    </xf>
    <xf numFmtId="49" fontId="37" fillId="0" borderId="5" xfId="0" applyNumberFormat="1" applyFont="1" applyBorder="1" applyAlignment="1">
      <alignment horizontal="left" vertical="top" wrapText="1"/>
    </xf>
    <xf numFmtId="1" fontId="37" fillId="0" borderId="5" xfId="0" applyNumberFormat="1" applyFont="1" applyBorder="1" applyAlignment="1">
      <alignment horizontal="left" vertical="top" wrapText="1"/>
    </xf>
    <xf numFmtId="2" fontId="37" fillId="0" borderId="1" xfId="0" applyNumberFormat="1" applyFont="1" applyBorder="1" applyAlignment="1">
      <alignment horizontal="center" vertical="top" wrapText="1"/>
    </xf>
    <xf numFmtId="2" fontId="37" fillId="0" borderId="5" xfId="0" applyNumberFormat="1" applyFont="1" applyBorder="1" applyAlignment="1">
      <alignment horizontal="center" vertical="top" wrapText="1"/>
    </xf>
    <xf numFmtId="0" fontId="60" fillId="0" borderId="5" xfId="0" applyFont="1" applyBorder="1" applyAlignment="1">
      <alignment vertical="top"/>
    </xf>
    <xf numFmtId="49" fontId="52" fillId="0" borderId="5" xfId="0" applyNumberFormat="1" applyFont="1" applyBorder="1" applyAlignment="1">
      <alignment horizontal="left" vertical="top" wrapText="1"/>
    </xf>
    <xf numFmtId="3" fontId="53" fillId="0" borderId="5" xfId="0" applyNumberFormat="1" applyFont="1" applyBorder="1" applyAlignment="1">
      <alignment horizontal="center" vertical="top" wrapText="1"/>
    </xf>
    <xf numFmtId="2" fontId="53" fillId="0" borderId="1" xfId="0" applyNumberFormat="1" applyFont="1" applyBorder="1" applyAlignment="1">
      <alignment horizontal="center" vertical="top" wrapText="1"/>
    </xf>
    <xf numFmtId="0" fontId="58" fillId="0" borderId="5" xfId="0" applyFont="1" applyBorder="1"/>
    <xf numFmtId="0" fontId="52" fillId="0" borderId="5" xfId="0" applyFont="1" applyBorder="1" applyAlignment="1">
      <alignment horizontal="left" vertical="top" wrapText="1"/>
    </xf>
    <xf numFmtId="0" fontId="52" fillId="0" borderId="5" xfId="0" applyFont="1" applyBorder="1" applyAlignment="1">
      <alignment horizontal="center" wrapText="1"/>
    </xf>
    <xf numFmtId="1" fontId="53" fillId="0" borderId="5" xfId="0" applyNumberFormat="1" applyFont="1" applyBorder="1" applyAlignment="1">
      <alignment horizontal="center" wrapText="1"/>
    </xf>
    <xf numFmtId="2" fontId="52" fillId="0" borderId="5" xfId="0" applyNumberFormat="1" applyFont="1" applyBorder="1" applyAlignment="1">
      <alignment horizontal="center" wrapText="1"/>
    </xf>
    <xf numFmtId="2" fontId="52" fillId="0" borderId="5" xfId="0" applyNumberFormat="1" applyFont="1" applyBorder="1" applyAlignment="1">
      <alignment horizontal="center" vertical="top" wrapText="1"/>
    </xf>
    <xf numFmtId="2" fontId="54" fillId="0" borderId="14" xfId="0" applyNumberFormat="1" applyFont="1" applyBorder="1" applyAlignment="1">
      <alignment horizontal="center" vertical="center"/>
    </xf>
    <xf numFmtId="2" fontId="10" fillId="0" borderId="14" xfId="1" applyNumberFormat="1" applyFont="1" applyBorder="1" applyAlignment="1" applyProtection="1">
      <alignment horizontal="center" vertical="center"/>
      <protection locked="0"/>
    </xf>
    <xf numFmtId="4" fontId="50" fillId="0" borderId="14" xfId="1" applyNumberFormat="1" applyFont="1" applyBorder="1" applyAlignment="1" applyProtection="1">
      <alignment horizontal="center" vertical="center" wrapText="1"/>
      <protection locked="0"/>
    </xf>
    <xf numFmtId="0" fontId="52" fillId="0" borderId="7" xfId="0" applyFont="1" applyBorder="1" applyAlignment="1">
      <alignment vertical="top" wrapText="1"/>
    </xf>
    <xf numFmtId="0" fontId="37" fillId="0" borderId="7" xfId="0" applyFont="1" applyBorder="1" applyAlignment="1">
      <alignment horizontal="left" vertical="top" wrapText="1"/>
    </xf>
    <xf numFmtId="2" fontId="61" fillId="0" borderId="5" xfId="0" applyNumberFormat="1" applyFont="1" applyBorder="1" applyAlignment="1">
      <alignment horizontal="center" vertical="top" wrapText="1"/>
    </xf>
    <xf numFmtId="0" fontId="37" fillId="4" borderId="5" xfId="0" applyFont="1" applyFill="1" applyBorder="1" applyAlignment="1">
      <alignment vertical="top" wrapText="1"/>
    </xf>
    <xf numFmtId="0" fontId="37" fillId="4" borderId="7" xfId="0" applyFont="1" applyFill="1" applyBorder="1" applyAlignment="1">
      <alignment vertical="top" wrapText="1"/>
    </xf>
    <xf numFmtId="0" fontId="37" fillId="4" borderId="7" xfId="0" applyFont="1" applyFill="1" applyBorder="1" applyAlignment="1">
      <alignment horizontal="center" vertical="top" wrapText="1"/>
    </xf>
    <xf numFmtId="0" fontId="37" fillId="4" borderId="6" xfId="0" applyFont="1" applyFill="1" applyBorder="1" applyAlignment="1">
      <alignment horizontal="center" vertical="top" wrapText="1"/>
    </xf>
    <xf numFmtId="0" fontId="37" fillId="0" borderId="6" xfId="0" applyFont="1" applyBorder="1" applyAlignment="1">
      <alignment horizontal="center" vertical="top" wrapText="1"/>
    </xf>
    <xf numFmtId="0" fontId="38" fillId="0" borderId="6" xfId="0" applyFont="1" applyBorder="1" applyAlignment="1">
      <alignment vertical="top" wrapText="1"/>
    </xf>
    <xf numFmtId="0" fontId="37" fillId="0" borderId="6" xfId="0" applyFont="1" applyBorder="1" applyAlignment="1">
      <alignment vertical="top" wrapText="1"/>
    </xf>
    <xf numFmtId="49" fontId="62" fillId="0" borderId="0" xfId="0" applyNumberFormat="1" applyFont="1" applyAlignment="1">
      <alignment vertical="top" wrapText="1"/>
    </xf>
    <xf numFmtId="49" fontId="37" fillId="0" borderId="6" xfId="0" applyNumberFormat="1" applyFont="1" applyBorder="1" applyAlignment="1">
      <alignment horizontal="center" vertical="top" wrapText="1"/>
    </xf>
    <xf numFmtId="0" fontId="37" fillId="0" borderId="7" xfId="0" applyFont="1" applyBorder="1" applyAlignment="1">
      <alignment horizontal="center" vertical="top" wrapText="1"/>
    </xf>
    <xf numFmtId="1" fontId="36" fillId="0" borderId="13" xfId="0" applyNumberFormat="1" applyFont="1" applyBorder="1" applyAlignment="1">
      <alignment horizontal="center" vertical="top" wrapText="1"/>
    </xf>
    <xf numFmtId="4" fontId="36" fillId="0" borderId="15" xfId="0" applyNumberFormat="1" applyFont="1" applyBorder="1" applyAlignment="1">
      <alignment horizontal="center" vertical="top" wrapText="1"/>
    </xf>
    <xf numFmtId="0" fontId="37" fillId="4" borderId="1" xfId="0" applyFont="1" applyFill="1" applyBorder="1" applyAlignment="1">
      <alignment vertical="top" wrapText="1"/>
    </xf>
    <xf numFmtId="0" fontId="37" fillId="4" borderId="14" xfId="0" applyFont="1" applyFill="1" applyBorder="1" applyAlignment="1">
      <alignment vertical="top" wrapText="1"/>
    </xf>
    <xf numFmtId="0" fontId="37" fillId="4" borderId="14" xfId="0" applyFont="1" applyFill="1" applyBorder="1" applyAlignment="1">
      <alignment horizontal="center" vertical="top" wrapText="1"/>
    </xf>
    <xf numFmtId="0" fontId="51" fillId="0" borderId="14" xfId="2" applyBorder="1" applyAlignment="1">
      <alignment vertical="top" wrapText="1"/>
    </xf>
    <xf numFmtId="49" fontId="62" fillId="0" borderId="14" xfId="0" applyNumberFormat="1" applyFont="1" applyBorder="1" applyAlignment="1">
      <alignment vertical="top" wrapText="1"/>
    </xf>
    <xf numFmtId="49" fontId="37" fillId="4" borderId="14" xfId="0" applyNumberFormat="1" applyFont="1" applyFill="1" applyBorder="1" applyAlignment="1">
      <alignment horizontal="center" vertical="top" wrapText="1"/>
    </xf>
    <xf numFmtId="0" fontId="37" fillId="0" borderId="14" xfId="0" applyFont="1" applyBorder="1" applyAlignment="1">
      <alignment horizontal="center" vertical="top" wrapText="1"/>
    </xf>
    <xf numFmtId="0" fontId="37" fillId="0" borderId="3" xfId="0" applyFont="1" applyBorder="1" applyAlignment="1">
      <alignment horizontal="center" vertical="top" wrapText="1"/>
    </xf>
    <xf numFmtId="1" fontId="37" fillId="0" borderId="1" xfId="0" applyNumberFormat="1" applyFont="1" applyBorder="1" applyAlignment="1">
      <alignment horizontal="center" vertical="top" wrapText="1"/>
    </xf>
    <xf numFmtId="4" fontId="36" fillId="0" borderId="14" xfId="0" applyNumberFormat="1" applyFont="1" applyBorder="1" applyAlignment="1">
      <alignment horizontal="center" vertical="top" wrapText="1"/>
    </xf>
    <xf numFmtId="49" fontId="63" fillId="12" borderId="14" xfId="0" applyNumberFormat="1" applyFont="1" applyFill="1" applyBorder="1" applyAlignment="1">
      <alignment vertical="top" wrapText="1"/>
    </xf>
    <xf numFmtId="49" fontId="37" fillId="0" borderId="14" xfId="0" applyNumberFormat="1" applyFont="1" applyBorder="1" applyAlignment="1">
      <alignment horizontal="center" vertical="top" wrapText="1"/>
    </xf>
    <xf numFmtId="1" fontId="36" fillId="0" borderId="14" xfId="0" applyNumberFormat="1" applyFont="1" applyBorder="1" applyAlignment="1">
      <alignment horizontal="center" vertical="top" wrapText="1"/>
    </xf>
    <xf numFmtId="1" fontId="64" fillId="0" borderId="14" xfId="0" applyNumberFormat="1" applyFont="1" applyBorder="1" applyAlignment="1">
      <alignment horizontal="center" vertical="top" wrapText="1"/>
    </xf>
    <xf numFmtId="0" fontId="44" fillId="0" borderId="14" xfId="0" applyFont="1" applyBorder="1"/>
    <xf numFmtId="0" fontId="65" fillId="0" borderId="0" xfId="0" applyFont="1" applyAlignment="1">
      <alignment vertical="top" wrapText="1"/>
    </xf>
    <xf numFmtId="0" fontId="65" fillId="0" borderId="15" xfId="0" applyFont="1" applyBorder="1" applyAlignment="1">
      <alignment vertical="top" wrapText="1"/>
    </xf>
    <xf numFmtId="0" fontId="65" fillId="0" borderId="14" xfId="0" applyFont="1" applyBorder="1" applyAlignment="1">
      <alignment vertical="top" wrapText="1"/>
    </xf>
    <xf numFmtId="49" fontId="65" fillId="0" borderId="14" xfId="0" applyNumberFormat="1" applyFont="1" applyBorder="1" applyAlignment="1">
      <alignment vertical="top" wrapText="1"/>
    </xf>
    <xf numFmtId="0" fontId="40" fillId="0" borderId="7" xfId="0" applyFont="1" applyBorder="1" applyAlignment="1">
      <alignment horizontal="center" vertical="center" wrapText="1"/>
    </xf>
    <xf numFmtId="0" fontId="40" fillId="0" borderId="6" xfId="0" applyFont="1" applyBorder="1" applyAlignment="1">
      <alignment horizontal="center" vertical="center" wrapText="1"/>
    </xf>
    <xf numFmtId="3" fontId="40" fillId="0" borderId="7" xfId="0" applyNumberFormat="1" applyFont="1" applyBorder="1" applyAlignment="1">
      <alignment horizontal="center" vertical="center" wrapText="1"/>
    </xf>
    <xf numFmtId="165" fontId="40" fillId="0" borderId="7" xfId="0" applyNumberFormat="1" applyFont="1" applyBorder="1" applyAlignment="1">
      <alignment horizontal="center" vertical="center" wrapText="1"/>
    </xf>
    <xf numFmtId="0" fontId="66" fillId="0" borderId="5" xfId="0" applyFont="1" applyBorder="1" applyAlignment="1">
      <alignment vertical="top" wrapText="1"/>
    </xf>
    <xf numFmtId="0" fontId="67" fillId="0" borderId="5" xfId="2" applyFont="1" applyBorder="1" applyAlignment="1">
      <alignment horizontal="center" vertical="top" wrapText="1"/>
    </xf>
    <xf numFmtId="3" fontId="36" fillId="0" borderId="5" xfId="0" applyNumberFormat="1" applyFont="1" applyBorder="1" applyAlignment="1">
      <alignment horizontal="center" vertical="top"/>
    </xf>
    <xf numFmtId="4" fontId="36" fillId="0" borderId="5" xfId="0" applyNumberFormat="1" applyFont="1" applyBorder="1" applyAlignment="1">
      <alignment horizontal="center" vertical="top" wrapText="1"/>
    </xf>
    <xf numFmtId="0" fontId="68" fillId="0" borderId="5" xfId="0" applyFont="1" applyBorder="1" applyAlignment="1">
      <alignment vertical="top" wrapText="1"/>
    </xf>
    <xf numFmtId="49" fontId="66" fillId="0" borderId="5" xfId="0" applyNumberFormat="1" applyFont="1" applyBorder="1" applyAlignment="1">
      <alignment horizontal="center" vertical="top" wrapText="1"/>
    </xf>
    <xf numFmtId="3" fontId="36" fillId="0" borderId="5" xfId="0" applyNumberFormat="1" applyFont="1" applyBorder="1" applyAlignment="1">
      <alignment horizontal="center" vertical="top" wrapText="1"/>
    </xf>
    <xf numFmtId="0" fontId="68" fillId="0" borderId="7" xfId="0" applyFont="1" applyBorder="1" applyAlignment="1">
      <alignment horizontal="left" vertical="top" wrapText="1"/>
    </xf>
    <xf numFmtId="0" fontId="51" fillId="0" borderId="7" xfId="2" applyBorder="1" applyAlignment="1">
      <alignment horizontal="center" vertical="top" wrapText="1"/>
    </xf>
    <xf numFmtId="49" fontId="37" fillId="0" borderId="7" xfId="0" applyNumberFormat="1" applyFont="1" applyBorder="1" applyAlignment="1">
      <alignment horizontal="center" vertical="top" wrapText="1"/>
    </xf>
    <xf numFmtId="3" fontId="36" fillId="0" borderId="7" xfId="0" applyNumberFormat="1" applyFont="1" applyBorder="1" applyAlignment="1">
      <alignment horizontal="center" vertical="top" wrapText="1"/>
    </xf>
    <xf numFmtId="4" fontId="36" fillId="0" borderId="7" xfId="0" applyNumberFormat="1" applyFont="1" applyBorder="1" applyAlignment="1">
      <alignment horizontal="center" vertical="top" wrapText="1"/>
    </xf>
    <xf numFmtId="1" fontId="36" fillId="0" borderId="12" xfId="0" applyNumberFormat="1" applyFont="1" applyBorder="1" applyAlignment="1">
      <alignment horizontal="center" vertical="top" wrapText="1"/>
    </xf>
    <xf numFmtId="0" fontId="68" fillId="0" borderId="5" xfId="0" applyFont="1" applyBorder="1" applyAlignment="1">
      <alignment horizontal="center" vertical="top" wrapText="1"/>
    </xf>
    <xf numFmtId="0" fontId="69" fillId="0" borderId="5" xfId="0" applyFont="1" applyBorder="1" applyAlignment="1">
      <alignment vertical="top" wrapText="1"/>
    </xf>
    <xf numFmtId="0" fontId="68" fillId="4" borderId="5" xfId="0" applyFont="1" applyFill="1" applyBorder="1" applyAlignment="1">
      <alignment horizontal="left" vertical="top" wrapText="1"/>
    </xf>
    <xf numFmtId="0" fontId="67" fillId="4" borderId="5" xfId="2" applyFont="1" applyFill="1" applyBorder="1" applyAlignment="1">
      <alignment horizontal="left" vertical="top" wrapText="1"/>
    </xf>
    <xf numFmtId="1" fontId="70" fillId="4" borderId="5" xfId="0" applyNumberFormat="1" applyFont="1" applyFill="1" applyBorder="1" applyAlignment="1">
      <alignment horizontal="center" vertical="center" wrapText="1"/>
    </xf>
    <xf numFmtId="1" fontId="70" fillId="4" borderId="1" xfId="0" applyNumberFormat="1" applyFont="1" applyFill="1" applyBorder="1" applyAlignment="1">
      <alignment horizontal="center" vertical="center" wrapText="1"/>
    </xf>
    <xf numFmtId="0" fontId="71" fillId="0" borderId="5" xfId="0" applyFont="1" applyBorder="1" applyAlignment="1">
      <alignment horizontal="center" vertical="center"/>
    </xf>
    <xf numFmtId="0" fontId="66" fillId="4" borderId="5" xfId="0" applyFont="1" applyFill="1" applyBorder="1" applyAlignment="1">
      <alignment horizontal="left" vertical="top" wrapText="1"/>
    </xf>
    <xf numFmtId="0" fontId="51" fillId="0" borderId="0" xfId="2" applyAlignment="1">
      <alignment vertical="top" wrapText="1"/>
    </xf>
    <xf numFmtId="0" fontId="68" fillId="0" borderId="5" xfId="0" applyFont="1" applyBorder="1" applyAlignment="1">
      <alignment horizontal="left" vertical="top" wrapText="1"/>
    </xf>
    <xf numFmtId="1" fontId="70" fillId="0" borderId="5" xfId="0" applyNumberFormat="1" applyFont="1" applyBorder="1" applyAlignment="1">
      <alignment horizontal="left" vertical="top" wrapText="1"/>
    </xf>
    <xf numFmtId="1" fontId="70" fillId="0" borderId="1" xfId="0" applyNumberFormat="1" applyFont="1" applyBorder="1" applyAlignment="1">
      <alignment horizontal="center" vertical="top" wrapText="1"/>
    </xf>
    <xf numFmtId="0" fontId="72" fillId="0" borderId="5" xfId="0" applyFont="1" applyBorder="1" applyAlignment="1">
      <alignment wrapText="1"/>
    </xf>
    <xf numFmtId="0" fontId="69" fillId="0" borderId="7" xfId="0" applyFont="1" applyBorder="1" applyAlignment="1">
      <alignment vertical="top" wrapText="1"/>
    </xf>
    <xf numFmtId="0" fontId="69" fillId="0" borderId="7" xfId="0" applyFont="1" applyBorder="1" applyAlignment="1">
      <alignment horizontal="center" vertical="top" wrapText="1"/>
    </xf>
    <xf numFmtId="0" fontId="68" fillId="0" borderId="0" xfId="0" applyFont="1" applyAlignment="1">
      <alignment wrapText="1"/>
    </xf>
    <xf numFmtId="0" fontId="51" fillId="0" borderId="7" xfId="2" applyBorder="1" applyAlignment="1">
      <alignment horizontal="left" vertical="top" wrapText="1"/>
    </xf>
    <xf numFmtId="0" fontId="69" fillId="0" borderId="14" xfId="0" applyFont="1" applyBorder="1" applyAlignment="1">
      <alignment vertical="top" wrapText="1"/>
    </xf>
    <xf numFmtId="0" fontId="69" fillId="0" borderId="14" xfId="0" applyFont="1" applyBorder="1" applyAlignment="1">
      <alignment horizontal="center" vertical="top" wrapText="1"/>
    </xf>
    <xf numFmtId="0" fontId="69" fillId="0" borderId="14" xfId="0" applyFont="1" applyBorder="1" applyAlignment="1">
      <alignment horizontal="left" vertical="top" wrapText="1"/>
    </xf>
    <xf numFmtId="0" fontId="9" fillId="0" borderId="14" xfId="0" applyFont="1" applyBorder="1" applyAlignment="1">
      <alignment vertical="top" wrapText="1"/>
    </xf>
    <xf numFmtId="0" fontId="51" fillId="0" borderId="14" xfId="2" applyBorder="1" applyAlignment="1">
      <alignment horizontal="left" vertical="top" wrapText="1"/>
    </xf>
    <xf numFmtId="1" fontId="73" fillId="0" borderId="3" xfId="0" applyNumberFormat="1" applyFont="1" applyBorder="1" applyAlignment="1">
      <alignment horizontal="center" vertical="top" wrapText="1"/>
    </xf>
    <xf numFmtId="1" fontId="73" fillId="0" borderId="1" xfId="0" applyNumberFormat="1" applyFont="1" applyBorder="1" applyAlignment="1">
      <alignment horizontal="center" vertical="top" wrapText="1"/>
    </xf>
    <xf numFmtId="0" fontId="69" fillId="0" borderId="10" xfId="0" applyFont="1" applyBorder="1" applyAlignment="1">
      <alignment vertical="top" wrapText="1"/>
    </xf>
    <xf numFmtId="0" fontId="69" fillId="0" borderId="16" xfId="0" applyFont="1" applyBorder="1" applyAlignment="1">
      <alignment horizontal="center" vertical="top" wrapText="1"/>
    </xf>
    <xf numFmtId="0" fontId="69" fillId="0" borderId="16" xfId="0" applyFont="1" applyBorder="1" applyAlignment="1">
      <alignment horizontal="left" vertical="top" wrapText="1"/>
    </xf>
    <xf numFmtId="0" fontId="9" fillId="0" borderId="16" xfId="0" applyFont="1" applyBorder="1" applyAlignment="1">
      <alignment vertical="top" wrapText="1"/>
    </xf>
    <xf numFmtId="0" fontId="51" fillId="0" borderId="16" xfId="2" applyBorder="1" applyAlignment="1">
      <alignment horizontal="left" vertical="top" wrapText="1"/>
    </xf>
    <xf numFmtId="1" fontId="73" fillId="0" borderId="6" xfId="0" applyNumberFormat="1" applyFont="1" applyBorder="1" applyAlignment="1">
      <alignment horizontal="center" vertical="top" wrapText="1"/>
    </xf>
    <xf numFmtId="1" fontId="73" fillId="0" borderId="18" xfId="0" applyNumberFormat="1" applyFont="1" applyBorder="1" applyAlignment="1">
      <alignment horizontal="center" vertical="top" wrapText="1"/>
    </xf>
    <xf numFmtId="0" fontId="72" fillId="0" borderId="7" xfId="0" applyFont="1" applyBorder="1" applyAlignment="1">
      <alignment wrapText="1"/>
    </xf>
    <xf numFmtId="0" fontId="74" fillId="0" borderId="14" xfId="0" applyFont="1" applyBorder="1" applyAlignment="1">
      <alignment vertical="top" wrapText="1"/>
    </xf>
    <xf numFmtId="0" fontId="75" fillId="0" borderId="14" xfId="0" applyFont="1" applyBorder="1" applyAlignment="1">
      <alignment vertical="top" wrapText="1"/>
    </xf>
    <xf numFmtId="1" fontId="73" fillId="0" borderId="14" xfId="0" applyNumberFormat="1" applyFont="1" applyBorder="1" applyAlignment="1">
      <alignment horizontal="center" vertical="top" wrapText="1"/>
    </xf>
    <xf numFmtId="0" fontId="72" fillId="0" borderId="14" xfId="0" applyFont="1" applyBorder="1" applyAlignment="1">
      <alignment wrapText="1"/>
    </xf>
    <xf numFmtId="0" fontId="9" fillId="0" borderId="14" xfId="0" applyFont="1" applyBorder="1" applyAlignment="1">
      <alignment wrapText="1"/>
    </xf>
    <xf numFmtId="0" fontId="37" fillId="0" borderId="1" xfId="0" applyFont="1" applyBorder="1" applyAlignment="1">
      <alignment horizontal="center" vertical="center" wrapText="1"/>
    </xf>
    <xf numFmtId="0" fontId="60" fillId="0" borderId="5" xfId="0" applyFont="1" applyBorder="1"/>
    <xf numFmtId="1" fontId="37" fillId="4" borderId="5" xfId="0" applyNumberFormat="1" applyFont="1" applyFill="1" applyBorder="1" applyAlignment="1">
      <alignment horizontal="left" vertical="top" wrapText="1"/>
    </xf>
    <xf numFmtId="1" fontId="37" fillId="4" borderId="1" xfId="0" applyNumberFormat="1" applyFont="1" applyFill="1" applyBorder="1" applyAlignment="1">
      <alignment horizontal="center" vertical="center" wrapText="1"/>
    </xf>
    <xf numFmtId="1" fontId="37" fillId="0" borderId="1" xfId="0" applyNumberFormat="1" applyFont="1" applyBorder="1" applyAlignment="1">
      <alignment horizontal="center" vertical="center" wrapText="1"/>
    </xf>
    <xf numFmtId="0" fontId="36" fillId="0" borderId="5" xfId="0" applyFont="1" applyBorder="1" applyAlignment="1">
      <alignment horizontal="center" vertical="top" wrapText="1"/>
    </xf>
    <xf numFmtId="17" fontId="37" fillId="0" borderId="1" xfId="0" applyNumberFormat="1" applyFont="1" applyBorder="1" applyAlignment="1">
      <alignment vertical="top" wrapText="1"/>
    </xf>
    <xf numFmtId="0" fontId="38" fillId="0" borderId="14" xfId="0" applyFont="1" applyBorder="1" applyAlignment="1">
      <alignment horizontal="left" vertical="top" wrapText="1"/>
    </xf>
    <xf numFmtId="49" fontId="38" fillId="0" borderId="6" xfId="0" applyNumberFormat="1" applyFont="1" applyBorder="1" applyAlignment="1">
      <alignment horizontal="center" vertical="top" wrapText="1"/>
    </xf>
    <xf numFmtId="2" fontId="36" fillId="0" borderId="1" xfId="0" applyNumberFormat="1" applyFont="1" applyBorder="1" applyAlignment="1">
      <alignment horizontal="center" vertical="top" wrapText="1"/>
    </xf>
    <xf numFmtId="2" fontId="51" fillId="0" borderId="5" xfId="2" applyNumberFormat="1" applyBorder="1" applyAlignment="1">
      <alignment vertical="top" wrapText="1"/>
    </xf>
    <xf numFmtId="0" fontId="46" fillId="0" borderId="5" xfId="0" applyFont="1" applyBorder="1" applyAlignment="1">
      <alignment horizontal="left" vertical="top" wrapText="1"/>
    </xf>
    <xf numFmtId="1" fontId="45" fillId="0" borderId="5" xfId="0" applyNumberFormat="1" applyFont="1" applyBorder="1" applyAlignment="1">
      <alignment horizontal="center" vertical="top" wrapText="1"/>
    </xf>
    <xf numFmtId="1" fontId="46" fillId="0" borderId="5" xfId="0" applyNumberFormat="1" applyFont="1" applyBorder="1" applyAlignment="1">
      <alignment horizontal="center" vertical="top" wrapText="1"/>
    </xf>
    <xf numFmtId="2" fontId="46" fillId="0" borderId="5" xfId="0" applyNumberFormat="1" applyFont="1" applyBorder="1" applyAlignment="1">
      <alignment horizontal="center" vertical="top" wrapText="1"/>
    </xf>
    <xf numFmtId="1" fontId="44" fillId="0" borderId="5" xfId="0" applyNumberFormat="1" applyFont="1" applyBorder="1" applyAlignment="1">
      <alignment horizontal="center" vertical="top" wrapText="1"/>
    </xf>
    <xf numFmtId="2" fontId="44" fillId="0" borderId="5" xfId="0" applyNumberFormat="1" applyFont="1" applyBorder="1" applyAlignment="1">
      <alignment horizontal="center" vertical="top" wrapText="1"/>
    </xf>
    <xf numFmtId="0" fontId="42" fillId="0" borderId="0" xfId="0" applyFont="1"/>
    <xf numFmtId="1" fontId="64" fillId="0" borderId="5" xfId="0" applyNumberFormat="1" applyFont="1" applyBorder="1" applyAlignment="1">
      <alignment horizontal="center" vertical="top" wrapText="1"/>
    </xf>
    <xf numFmtId="0" fontId="38" fillId="0" borderId="7" xfId="0" applyFont="1" applyBorder="1" applyAlignment="1">
      <alignment horizontal="center" vertical="center" wrapText="1"/>
    </xf>
    <xf numFmtId="0" fontId="38" fillId="0" borderId="6" xfId="0" applyFont="1" applyBorder="1" applyAlignment="1">
      <alignment horizontal="center" vertical="center" wrapText="1"/>
    </xf>
    <xf numFmtId="165" fontId="38" fillId="0" borderId="7" xfId="0" applyNumberFormat="1" applyFont="1" applyBorder="1" applyAlignment="1">
      <alignment horizontal="center" vertical="center" wrapText="1"/>
    </xf>
    <xf numFmtId="0" fontId="37" fillId="4" borderId="5" xfId="0" applyFont="1" applyFill="1" applyBorder="1" applyAlignment="1">
      <alignment horizontal="center" vertical="top" wrapText="1"/>
    </xf>
    <xf numFmtId="0" fontId="17" fillId="4" borderId="6" xfId="0" applyFont="1" applyFill="1" applyBorder="1" applyAlignment="1">
      <alignment horizontal="center" vertical="top" wrapText="1"/>
    </xf>
    <xf numFmtId="0" fontId="12" fillId="0" borderId="6" xfId="0" applyFont="1" applyBorder="1" applyAlignment="1">
      <alignment vertical="top" wrapText="1"/>
    </xf>
    <xf numFmtId="0" fontId="51" fillId="0" borderId="7" xfId="2" applyBorder="1" applyAlignment="1">
      <alignment horizontal="center" vertical="center" wrapText="1"/>
    </xf>
    <xf numFmtId="3" fontId="16" fillId="0" borderId="7" xfId="0" applyNumberFormat="1" applyFont="1" applyBorder="1" applyAlignment="1">
      <alignment horizontal="center" vertical="center" wrapText="1"/>
    </xf>
    <xf numFmtId="0" fontId="46" fillId="13" borderId="14" xfId="0" applyFont="1" applyFill="1" applyBorder="1" applyAlignment="1">
      <alignment vertical="top" wrapText="1"/>
    </xf>
    <xf numFmtId="0" fontId="46" fillId="0" borderId="14" xfId="0" applyFont="1" applyBorder="1" applyAlignment="1">
      <alignment horizontal="center" vertical="top" wrapText="1"/>
    </xf>
    <xf numFmtId="0" fontId="46" fillId="0" borderId="14" xfId="0" applyFont="1" applyBorder="1" applyAlignment="1">
      <alignment vertical="top" wrapText="1"/>
    </xf>
    <xf numFmtId="2" fontId="46" fillId="0" borderId="14" xfId="0" applyNumberFormat="1" applyFont="1" applyBorder="1" applyAlignment="1">
      <alignment vertical="top" wrapText="1"/>
    </xf>
    <xf numFmtId="2" fontId="37" fillId="0" borderId="14" xfId="0" applyNumberFormat="1" applyFont="1" applyBorder="1" applyAlignment="1">
      <alignment vertical="top" wrapText="1"/>
    </xf>
    <xf numFmtId="1" fontId="36" fillId="0" borderId="5" xfId="0" applyNumberFormat="1" applyFont="1" applyBorder="1" applyAlignment="1">
      <alignment horizontal="left" vertical="top" wrapText="1"/>
    </xf>
    <xf numFmtId="0" fontId="46" fillId="0" borderId="0" xfId="0" applyFont="1" applyAlignment="1">
      <alignment horizontal="center" vertical="top" wrapText="1"/>
    </xf>
    <xf numFmtId="0" fontId="17" fillId="0" borderId="1" xfId="0" applyFont="1" applyBorder="1" applyAlignment="1">
      <alignment vertical="top" wrapText="1"/>
    </xf>
    <xf numFmtId="0" fontId="37" fillId="0" borderId="5" xfId="1" applyFont="1" applyBorder="1" applyAlignment="1">
      <alignment horizontal="left" vertical="top" wrapText="1"/>
    </xf>
    <xf numFmtId="1" fontId="36" fillId="0" borderId="5" xfId="1" applyNumberFormat="1" applyFont="1" applyBorder="1" applyAlignment="1">
      <alignment horizontal="center" vertical="top" wrapText="1"/>
    </xf>
    <xf numFmtId="2" fontId="37" fillId="0" borderId="5" xfId="1" applyNumberFormat="1" applyFont="1" applyBorder="1" applyAlignment="1">
      <alignment horizontal="center" vertical="top" wrapText="1"/>
    </xf>
    <xf numFmtId="0" fontId="37" fillId="0" borderId="5" xfId="1" applyFont="1" applyBorder="1" applyAlignment="1">
      <alignment horizontal="center" vertical="top" wrapText="1"/>
    </xf>
    <xf numFmtId="1" fontId="37" fillId="0" borderId="5" xfId="1" applyNumberFormat="1" applyFont="1" applyBorder="1" applyAlignment="1">
      <alignment horizontal="center" vertical="top" wrapText="1"/>
    </xf>
    <xf numFmtId="0" fontId="46" fillId="0" borderId="5" xfId="1" applyFont="1" applyBorder="1" applyAlignment="1">
      <alignment horizontal="left" vertical="top" wrapText="1"/>
    </xf>
    <xf numFmtId="0" fontId="17" fillId="0" borderId="5" xfId="0" applyFont="1" applyBorder="1" applyAlignment="1">
      <alignment vertical="top"/>
    </xf>
    <xf numFmtId="0" fontId="79" fillId="0" borderId="5" xfId="2" applyFont="1" applyBorder="1" applyAlignment="1">
      <alignment horizontal="center" vertical="top" wrapText="1"/>
    </xf>
    <xf numFmtId="0" fontId="37" fillId="0" borderId="5" xfId="0" applyFont="1" applyBorder="1" applyAlignment="1">
      <alignment horizontal="left" vertical="center" wrapText="1"/>
    </xf>
    <xf numFmtId="0" fontId="17" fillId="0" borderId="5" xfId="0" applyFont="1" applyBorder="1" applyAlignment="1">
      <alignment horizontal="left" vertical="center" wrapText="1"/>
    </xf>
    <xf numFmtId="0" fontId="17" fillId="0" borderId="1" xfId="0" applyFont="1" applyBorder="1" applyAlignment="1">
      <alignment horizontal="right" vertical="center" wrapText="1"/>
    </xf>
    <xf numFmtId="0" fontId="20" fillId="0" borderId="5" xfId="0" applyFont="1" applyBorder="1" applyAlignment="1">
      <alignment vertical="center"/>
    </xf>
    <xf numFmtId="0" fontId="37" fillId="4" borderId="5" xfId="0" applyFont="1" applyFill="1" applyBorder="1" applyAlignment="1">
      <alignment horizontal="left" vertical="center" wrapText="1"/>
    </xf>
    <xf numFmtId="1" fontId="18" fillId="4" borderId="5" xfId="0" applyNumberFormat="1" applyFont="1" applyFill="1" applyBorder="1" applyAlignment="1">
      <alignment vertical="center" wrapText="1"/>
    </xf>
    <xf numFmtId="2" fontId="18" fillId="4" borderId="1" xfId="0" applyNumberFormat="1" applyFont="1" applyFill="1" applyBorder="1" applyAlignment="1">
      <alignment horizontal="center" vertical="center" wrapText="1"/>
    </xf>
    <xf numFmtId="0" fontId="21" fillId="0" borderId="5" xfId="0" applyFont="1" applyBorder="1" applyAlignment="1">
      <alignment vertical="center" wrapText="1"/>
    </xf>
    <xf numFmtId="0" fontId="80" fillId="0" borderId="14" xfId="0" applyFont="1" applyBorder="1" applyAlignment="1">
      <alignment horizontal="left" vertical="top" wrapText="1"/>
    </xf>
    <xf numFmtId="0" fontId="80" fillId="0" borderId="14" xfId="0" applyFont="1" applyBorder="1" applyAlignment="1">
      <alignment horizontal="left"/>
    </xf>
    <xf numFmtId="0" fontId="80" fillId="4" borderId="14" xfId="0" applyFont="1" applyFill="1" applyBorder="1" applyAlignment="1">
      <alignment horizontal="left" vertical="top" wrapText="1"/>
    </xf>
    <xf numFmtId="0" fontId="80" fillId="0" borderId="14" xfId="0" applyFont="1" applyBorder="1"/>
    <xf numFmtId="1" fontId="62" fillId="0" borderId="14" xfId="0" applyNumberFormat="1" applyFont="1" applyBorder="1" applyAlignment="1">
      <alignment horizontal="left" vertical="top" wrapText="1"/>
    </xf>
    <xf numFmtId="2" fontId="62" fillId="0" borderId="14" xfId="0" applyNumberFormat="1" applyFont="1" applyBorder="1" applyAlignment="1">
      <alignment horizontal="left" vertical="top" wrapText="1"/>
    </xf>
    <xf numFmtId="0" fontId="82" fillId="0" borderId="0" xfId="0" applyFont="1" applyAlignment="1">
      <alignment wrapText="1"/>
    </xf>
    <xf numFmtId="0" fontId="17" fillId="0" borderId="20" xfId="0" applyFont="1" applyBorder="1" applyAlignment="1">
      <alignment horizontal="center" vertical="top" wrapText="1"/>
    </xf>
    <xf numFmtId="0" fontId="17" fillId="0" borderId="3" xfId="0" applyFont="1" applyBorder="1" applyAlignment="1">
      <alignment horizontal="left" vertical="top" wrapText="1"/>
    </xf>
    <xf numFmtId="0" fontId="37" fillId="0" borderId="3" xfId="0" applyFont="1" applyBorder="1" applyAlignment="1">
      <alignment horizontal="left" vertical="top" wrapText="1"/>
    </xf>
    <xf numFmtId="0" fontId="37" fillId="0" borderId="14" xfId="0" applyFont="1" applyBorder="1" applyAlignment="1">
      <alignment horizontal="left" vertical="top" wrapText="1"/>
    </xf>
    <xf numFmtId="1" fontId="18" fillId="0" borderId="14" xfId="0" applyNumberFormat="1" applyFont="1" applyBorder="1" applyAlignment="1">
      <alignment horizontal="center" vertical="top" wrapText="1"/>
    </xf>
    <xf numFmtId="2" fontId="17" fillId="0" borderId="14" xfId="0" applyNumberFormat="1" applyFont="1" applyBorder="1" applyAlignment="1">
      <alignment horizontal="center" vertical="top" wrapText="1"/>
    </xf>
    <xf numFmtId="1" fontId="17" fillId="0" borderId="14" xfId="0" applyNumberFormat="1" applyFont="1" applyBorder="1" applyAlignment="1">
      <alignment horizontal="center" vertical="top" wrapText="1"/>
    </xf>
    <xf numFmtId="0" fontId="17" fillId="0" borderId="14" xfId="0" applyFont="1" applyBorder="1" applyAlignment="1">
      <alignment horizontal="left" vertical="top" wrapText="1"/>
    </xf>
    <xf numFmtId="0" fontId="37" fillId="0" borderId="16" xfId="0" applyFont="1" applyBorder="1" applyAlignment="1">
      <alignment horizontal="center" vertical="top" wrapText="1"/>
    </xf>
    <xf numFmtId="0" fontId="17" fillId="0" borderId="16" xfId="0" applyFont="1" applyBorder="1" applyAlignment="1">
      <alignment horizontal="center" vertical="top" wrapText="1"/>
    </xf>
    <xf numFmtId="0" fontId="59" fillId="0" borderId="6" xfId="2" applyFont="1" applyBorder="1" applyAlignment="1">
      <alignment horizontal="center" vertical="center" wrapText="1"/>
    </xf>
    <xf numFmtId="1" fontId="17" fillId="0" borderId="1" xfId="0" applyNumberFormat="1" applyFont="1" applyBorder="1" applyAlignment="1">
      <alignment horizontal="center" vertical="top" wrapText="1"/>
    </xf>
    <xf numFmtId="4" fontId="18" fillId="0" borderId="14" xfId="0" applyNumberFormat="1" applyFont="1" applyBorder="1" applyAlignment="1">
      <alignment horizontal="center" vertical="top" wrapText="1"/>
    </xf>
    <xf numFmtId="0" fontId="12" fillId="0" borderId="14" xfId="0" applyFont="1" applyBorder="1"/>
    <xf numFmtId="0" fontId="17" fillId="4" borderId="7" xfId="0" applyFont="1" applyFill="1" applyBorder="1" applyAlignment="1">
      <alignment vertical="top" wrapText="1"/>
    </xf>
    <xf numFmtId="0" fontId="17" fillId="4" borderId="7" xfId="0" applyFont="1" applyFill="1" applyBorder="1" applyAlignment="1">
      <alignment horizontal="center" vertical="top" wrapText="1"/>
    </xf>
    <xf numFmtId="0" fontId="17" fillId="0" borderId="7" xfId="0" applyFont="1" applyBorder="1" applyAlignment="1">
      <alignment horizontal="center" vertical="top" wrapText="1"/>
    </xf>
    <xf numFmtId="1" fontId="18" fillId="0" borderId="13" xfId="0" applyNumberFormat="1" applyFont="1" applyBorder="1" applyAlignment="1">
      <alignment horizontal="center" vertical="top" wrapText="1"/>
    </xf>
    <xf numFmtId="4" fontId="18" fillId="0" borderId="15" xfId="0" applyNumberFormat="1" applyFont="1" applyBorder="1" applyAlignment="1">
      <alignment horizontal="center" vertical="top" wrapText="1"/>
    </xf>
    <xf numFmtId="0" fontId="17" fillId="4" borderId="14" xfId="0" applyFont="1" applyFill="1" applyBorder="1" applyAlignment="1">
      <alignment horizontal="center" vertical="top" wrapText="1"/>
    </xf>
    <xf numFmtId="0" fontId="17" fillId="0" borderId="14" xfId="0" applyFont="1" applyBorder="1" applyAlignment="1">
      <alignment horizontal="center" vertical="top" wrapText="1"/>
    </xf>
    <xf numFmtId="0" fontId="37" fillId="0" borderId="18" xfId="0" applyFont="1" applyBorder="1" applyAlignment="1">
      <alignment vertical="top" wrapText="1"/>
    </xf>
    <xf numFmtId="0" fontId="51" fillId="0" borderId="16" xfId="2" applyBorder="1" applyAlignment="1">
      <alignment vertical="top" wrapText="1"/>
    </xf>
    <xf numFmtId="49" fontId="63" fillId="12" borderId="0" xfId="0" applyNumberFormat="1" applyFont="1" applyFill="1" applyAlignment="1">
      <alignment vertical="top" wrapText="1"/>
    </xf>
    <xf numFmtId="49" fontId="37" fillId="0" borderId="16" xfId="0" applyNumberFormat="1" applyFont="1" applyBorder="1" applyAlignment="1">
      <alignment horizontal="center" vertical="top" wrapText="1"/>
    </xf>
    <xf numFmtId="1" fontId="18" fillId="0" borderId="7" xfId="0" applyNumberFormat="1" applyFont="1" applyBorder="1" applyAlignment="1">
      <alignment horizontal="center" vertical="top" wrapText="1"/>
    </xf>
    <xf numFmtId="1" fontId="18" fillId="0" borderId="18" xfId="0" applyNumberFormat="1" applyFont="1" applyBorder="1" applyAlignment="1">
      <alignment horizontal="center" vertical="top" wrapText="1"/>
    </xf>
    <xf numFmtId="4" fontId="18" fillId="0" borderId="16" xfId="0" applyNumberFormat="1" applyFont="1" applyBorder="1" applyAlignment="1">
      <alignment horizontal="center" vertical="top" wrapText="1"/>
    </xf>
    <xf numFmtId="0" fontId="12" fillId="0" borderId="16" xfId="0" applyFont="1" applyBorder="1"/>
    <xf numFmtId="0" fontId="17" fillId="0" borderId="14" xfId="0" applyFont="1" applyBorder="1" applyAlignment="1">
      <alignment vertical="top" wrapText="1"/>
    </xf>
    <xf numFmtId="49" fontId="37" fillId="0" borderId="14" xfId="0" applyNumberFormat="1" applyFont="1" applyBorder="1" applyAlignment="1">
      <alignment vertical="top" wrapText="1"/>
    </xf>
    <xf numFmtId="0" fontId="67" fillId="0" borderId="5" xfId="2" applyFont="1" applyBorder="1" applyAlignment="1">
      <alignment vertical="top" wrapText="1"/>
    </xf>
    <xf numFmtId="0" fontId="83" fillId="0" borderId="0" xfId="0" applyFont="1" applyAlignment="1">
      <alignment vertical="top" wrapText="1"/>
    </xf>
    <xf numFmtId="0" fontId="9" fillId="0" borderId="0" xfId="0" applyFont="1" applyAlignment="1">
      <alignment vertical="top" wrapText="1"/>
    </xf>
    <xf numFmtId="3" fontId="37" fillId="0" borderId="5" xfId="0" applyNumberFormat="1" applyFont="1" applyBorder="1" applyAlignment="1">
      <alignment horizontal="center" vertical="top" wrapText="1"/>
    </xf>
    <xf numFmtId="166" fontId="21" fillId="0" borderId="5" xfId="0" applyNumberFormat="1" applyFont="1" applyBorder="1"/>
    <xf numFmtId="0" fontId="67" fillId="0" borderId="5" xfId="2" applyFont="1" applyBorder="1" applyAlignment="1">
      <alignment horizontal="left" vertical="top" wrapText="1"/>
    </xf>
    <xf numFmtId="0" fontId="68" fillId="0" borderId="5" xfId="0" applyFont="1" applyBorder="1" applyAlignment="1">
      <alignment horizontal="center" vertical="center" wrapText="1"/>
    </xf>
    <xf numFmtId="0" fontId="68" fillId="0" borderId="1" xfId="0" applyFont="1" applyBorder="1" applyAlignment="1">
      <alignment horizontal="center" vertical="center" wrapText="1"/>
    </xf>
    <xf numFmtId="0" fontId="69" fillId="0" borderId="5" xfId="0" applyFont="1" applyBorder="1" applyAlignment="1">
      <alignment horizontal="center" vertical="top" wrapText="1"/>
    </xf>
    <xf numFmtId="3" fontId="17" fillId="0" borderId="5" xfId="0" applyNumberFormat="1" applyFont="1" applyBorder="1" applyAlignment="1">
      <alignment horizontal="left" vertical="top" wrapText="1"/>
    </xf>
    <xf numFmtId="0" fontId="54" fillId="0" borderId="6" xfId="0" applyFont="1" applyBorder="1" applyAlignment="1">
      <alignment vertical="top" wrapText="1"/>
    </xf>
    <xf numFmtId="1" fontId="53" fillId="0" borderId="1" xfId="0" applyNumberFormat="1" applyFont="1" applyBorder="1" applyAlignment="1">
      <alignment horizontal="center" vertical="top" wrapText="1"/>
    </xf>
    <xf numFmtId="3" fontId="53" fillId="0" borderId="5" xfId="0" applyNumberFormat="1" applyFont="1" applyBorder="1" applyAlignment="1">
      <alignment horizontal="center" vertical="top"/>
    </xf>
    <xf numFmtId="0" fontId="84" fillId="0" borderId="5" xfId="0" applyFont="1" applyBorder="1" applyAlignment="1">
      <alignment vertical="top" wrapText="1"/>
    </xf>
    <xf numFmtId="2" fontId="53" fillId="0" borderId="5" xfId="0" applyNumberFormat="1" applyFont="1" applyBorder="1" applyAlignment="1">
      <alignment horizontal="center" vertical="top" wrapText="1"/>
    </xf>
    <xf numFmtId="3" fontId="58" fillId="0" borderId="5" xfId="0" applyNumberFormat="1" applyFont="1" applyBorder="1"/>
    <xf numFmtId="0" fontId="52" fillId="0" borderId="1" xfId="0" applyFont="1" applyBorder="1" applyAlignment="1">
      <alignment horizontal="right" vertical="top" wrapText="1"/>
    </xf>
    <xf numFmtId="0" fontId="86" fillId="0" borderId="5" xfId="0" applyFont="1" applyBorder="1"/>
    <xf numFmtId="0" fontId="54" fillId="0" borderId="5" xfId="0" applyFont="1" applyBorder="1" applyAlignment="1">
      <alignment horizontal="left" vertical="top" wrapText="1"/>
    </xf>
    <xf numFmtId="0" fontId="84" fillId="4" borderId="5" xfId="0" applyFont="1" applyFill="1" applyBorder="1" applyAlignment="1">
      <alignment horizontal="left" vertical="top" wrapText="1"/>
    </xf>
    <xf numFmtId="0" fontId="52" fillId="4" borderId="5" xfId="0" applyFont="1" applyFill="1" applyBorder="1" applyAlignment="1">
      <alignment horizontal="left" vertical="top" wrapText="1"/>
    </xf>
    <xf numFmtId="1" fontId="53" fillId="4" borderId="5" xfId="0" applyNumberFormat="1" applyFont="1" applyFill="1" applyBorder="1" applyAlignment="1">
      <alignment vertical="top" wrapText="1"/>
    </xf>
    <xf numFmtId="2" fontId="53" fillId="4" borderId="1" xfId="0" applyNumberFormat="1" applyFont="1" applyFill="1" applyBorder="1" applyAlignment="1">
      <alignment horizontal="center" vertical="top" wrapText="1"/>
    </xf>
    <xf numFmtId="0" fontId="58" fillId="0" borderId="5" xfId="0" applyFont="1" applyBorder="1" applyAlignment="1">
      <alignment wrapText="1"/>
    </xf>
    <xf numFmtId="0" fontId="54" fillId="0" borderId="5" xfId="0" applyFont="1" applyBorder="1" applyAlignment="1">
      <alignment vertical="top" wrapText="1"/>
    </xf>
    <xf numFmtId="0" fontId="54" fillId="0" borderId="5" xfId="0" applyFont="1" applyBorder="1" applyAlignment="1">
      <alignment horizontal="center" vertical="top" wrapText="1"/>
    </xf>
    <xf numFmtId="1" fontId="53" fillId="0" borderId="5" xfId="0" applyNumberFormat="1" applyFont="1" applyBorder="1" applyAlignment="1">
      <alignment horizontal="left" vertical="top" wrapText="1"/>
    </xf>
    <xf numFmtId="15" fontId="52" fillId="0" borderId="1" xfId="0" applyNumberFormat="1" applyFont="1" applyBorder="1" applyAlignment="1">
      <alignment vertical="top" wrapText="1"/>
    </xf>
    <xf numFmtId="0" fontId="52" fillId="0" borderId="1" xfId="0" applyFont="1" applyBorder="1" applyAlignment="1">
      <alignment vertical="top" wrapText="1"/>
    </xf>
    <xf numFmtId="1" fontId="51" fillId="0" borderId="5" xfId="2" applyNumberFormat="1" applyBorder="1" applyAlignment="1">
      <alignment horizontal="center" vertical="top" wrapText="1"/>
    </xf>
    <xf numFmtId="4" fontId="87" fillId="0" borderId="5" xfId="0" applyNumberFormat="1" applyFont="1" applyBorder="1" applyAlignment="1">
      <alignment horizontal="center" vertical="top" wrapText="1"/>
    </xf>
    <xf numFmtId="1" fontId="87" fillId="0" borderId="5" xfId="0" applyNumberFormat="1" applyFont="1" applyBorder="1" applyAlignment="1">
      <alignment horizontal="center" vertical="top" wrapText="1"/>
    </xf>
    <xf numFmtId="1" fontId="88" fillId="0" borderId="5" xfId="0" applyNumberFormat="1" applyFont="1" applyBorder="1" applyAlignment="1">
      <alignment horizontal="center" vertical="top" wrapText="1"/>
    </xf>
    <xf numFmtId="0" fontId="52" fillId="0" borderId="7" xfId="0" applyFont="1" applyBorder="1" applyAlignment="1">
      <alignment horizontal="left" vertical="top" wrapText="1"/>
    </xf>
    <xf numFmtId="1" fontId="52" fillId="0" borderId="7" xfId="0" applyNumberFormat="1" applyFont="1" applyBorder="1" applyAlignment="1">
      <alignment horizontal="center" vertical="top" wrapText="1"/>
    </xf>
    <xf numFmtId="2" fontId="52" fillId="0" borderId="7" xfId="0" applyNumberFormat="1" applyFont="1" applyBorder="1" applyAlignment="1">
      <alignment horizontal="center" vertical="top" wrapText="1"/>
    </xf>
    <xf numFmtId="0" fontId="52" fillId="0" borderId="14" xfId="0" applyFont="1" applyBorder="1" applyAlignment="1">
      <alignment vertical="top" wrapText="1"/>
    </xf>
    <xf numFmtId="1" fontId="52" fillId="0" borderId="14" xfId="0" applyNumberFormat="1" applyFont="1" applyBorder="1" applyAlignment="1">
      <alignment horizontal="center" vertical="top" wrapText="1"/>
    </xf>
    <xf numFmtId="1" fontId="88" fillId="0" borderId="14" xfId="0" applyNumberFormat="1" applyFont="1" applyBorder="1" applyAlignment="1">
      <alignment horizontal="center" vertical="top" wrapText="1"/>
    </xf>
    <xf numFmtId="2" fontId="52" fillId="0" borderId="14" xfId="0" applyNumberFormat="1" applyFont="1" applyBorder="1" applyAlignment="1">
      <alignment horizontal="center" vertical="top" wrapText="1"/>
    </xf>
    <xf numFmtId="0" fontId="38" fillId="0" borderId="14" xfId="0" applyFont="1" applyBorder="1" applyAlignment="1">
      <alignment horizontal="center" vertical="top" wrapText="1"/>
    </xf>
    <xf numFmtId="2" fontId="38" fillId="0" borderId="14" xfId="0" applyNumberFormat="1" applyFont="1" applyBorder="1" applyAlignment="1">
      <alignment horizontal="center" vertical="top" wrapText="1"/>
    </xf>
    <xf numFmtId="2" fontId="87" fillId="0" borderId="14" xfId="0" applyNumberFormat="1" applyFont="1" applyBorder="1" applyAlignment="1">
      <alignment horizontal="center" vertical="top" wrapText="1"/>
    </xf>
    <xf numFmtId="2" fontId="89" fillId="0" borderId="14" xfId="0" applyNumberFormat="1" applyFont="1" applyBorder="1" applyAlignment="1">
      <alignment horizontal="center" vertical="top" wrapText="1"/>
    </xf>
    <xf numFmtId="2" fontId="88" fillId="0" borderId="5" xfId="0" applyNumberFormat="1" applyFont="1" applyBorder="1" applyAlignment="1">
      <alignment horizontal="center" vertical="top" wrapText="1"/>
    </xf>
    <xf numFmtId="0" fontId="89" fillId="0" borderId="7" xfId="0" applyFont="1" applyBorder="1" applyAlignment="1">
      <alignment horizontal="center" vertical="center" wrapText="1"/>
    </xf>
    <xf numFmtId="3" fontId="89" fillId="0" borderId="7" xfId="0" applyNumberFormat="1" applyFont="1" applyBorder="1" applyAlignment="1">
      <alignment horizontal="center" vertical="center" wrapText="1"/>
    </xf>
    <xf numFmtId="165" fontId="89" fillId="0" borderId="7" xfId="0" applyNumberFormat="1" applyFont="1" applyBorder="1" applyAlignment="1">
      <alignment horizontal="center" vertical="center" wrapText="1"/>
    </xf>
    <xf numFmtId="49" fontId="40" fillId="0" borderId="7" xfId="0" applyNumberFormat="1" applyFont="1" applyBorder="1" applyAlignment="1">
      <alignment horizontal="center" vertical="center" wrapText="1"/>
    </xf>
    <xf numFmtId="49" fontId="89" fillId="0" borderId="7" xfId="0" applyNumberFormat="1" applyFont="1" applyBorder="1" applyAlignment="1">
      <alignment horizontal="center" vertical="center" wrapText="1"/>
    </xf>
    <xf numFmtId="1" fontId="18" fillId="0" borderId="1" xfId="0" applyNumberFormat="1" applyFont="1" applyBorder="1" applyAlignment="1">
      <alignment horizontal="center" vertical="top" wrapText="1"/>
    </xf>
    <xf numFmtId="0" fontId="17" fillId="0" borderId="5" xfId="0" applyFont="1" applyBorder="1" applyAlignment="1">
      <alignment vertical="center" wrapText="1"/>
    </xf>
    <xf numFmtId="0" fontId="17" fillId="0" borderId="5" xfId="0" applyFont="1" applyBorder="1" applyAlignment="1">
      <alignment horizontal="center" vertical="center" wrapText="1"/>
    </xf>
    <xf numFmtId="49" fontId="37" fillId="0" borderId="5" xfId="0" applyNumberFormat="1" applyFont="1" applyBorder="1" applyAlignment="1">
      <alignment horizontal="center" vertical="center" wrapText="1"/>
    </xf>
    <xf numFmtId="3" fontId="18" fillId="0" borderId="5" xfId="0" applyNumberFormat="1" applyFont="1" applyBorder="1" applyAlignment="1">
      <alignment horizontal="center" vertical="center" wrapText="1"/>
    </xf>
    <xf numFmtId="1" fontId="18" fillId="0" borderId="5"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2" fontId="18" fillId="0" borderId="5" xfId="0" applyNumberFormat="1" applyFont="1" applyBorder="1" applyAlignment="1">
      <alignment horizontal="center" vertical="center" wrapText="1"/>
    </xf>
    <xf numFmtId="0" fontId="21" fillId="0" borderId="5" xfId="0" applyFont="1" applyBorder="1" applyAlignment="1">
      <alignment vertical="center"/>
    </xf>
    <xf numFmtId="0" fontId="36" fillId="0" borderId="5" xfId="0" applyFont="1" applyBorder="1" applyAlignment="1">
      <alignment horizontal="left" vertical="top" wrapText="1"/>
    </xf>
    <xf numFmtId="2" fontId="11" fillId="0" borderId="0" xfId="1" applyNumberFormat="1" applyAlignment="1">
      <alignment horizontal="center" vertical="center"/>
    </xf>
    <xf numFmtId="0" fontId="68" fillId="4" borderId="5" xfId="0" applyFont="1" applyFill="1" applyBorder="1" applyAlignment="1">
      <alignment horizontal="center" vertical="center" wrapText="1"/>
    </xf>
    <xf numFmtId="0" fontId="68" fillId="4" borderId="6" xfId="0" applyFont="1" applyFill="1" applyBorder="1" applyAlignment="1">
      <alignment horizontal="center" vertical="center" wrapText="1"/>
    </xf>
    <xf numFmtId="0" fontId="68" fillId="0" borderId="6" xfId="0" applyFont="1" applyBorder="1" applyAlignment="1">
      <alignment horizontal="center" vertical="center" wrapText="1"/>
    </xf>
    <xf numFmtId="0" fontId="90" fillId="4" borderId="5" xfId="0" applyFont="1" applyFill="1" applyBorder="1" applyAlignment="1">
      <alignment horizontal="center" vertical="center" wrapText="1"/>
    </xf>
    <xf numFmtId="0" fontId="90" fillId="0" borderId="6" xfId="2" applyFont="1" applyBorder="1" applyAlignment="1">
      <alignment horizontal="center" vertical="center" wrapText="1"/>
    </xf>
    <xf numFmtId="49" fontId="68" fillId="0" borderId="6" xfId="0" applyNumberFormat="1" applyFont="1" applyBorder="1" applyAlignment="1">
      <alignment horizontal="center" vertical="center" wrapText="1"/>
    </xf>
    <xf numFmtId="1" fontId="37" fillId="0" borderId="5" xfId="0" applyNumberFormat="1" applyFont="1" applyBorder="1" applyAlignment="1">
      <alignment horizontal="center" vertical="center" wrapText="1"/>
    </xf>
    <xf numFmtId="1" fontId="18" fillId="0" borderId="13" xfId="0" applyNumberFormat="1" applyFont="1" applyBorder="1" applyAlignment="1">
      <alignment horizontal="center" vertical="center" wrapText="1"/>
    </xf>
    <xf numFmtId="0" fontId="12" fillId="0" borderId="14" xfId="0" applyFont="1" applyBorder="1" applyAlignment="1">
      <alignment horizontal="center" vertical="center"/>
    </xf>
    <xf numFmtId="0" fontId="90" fillId="0" borderId="5" xfId="2" applyFont="1" applyBorder="1" applyAlignment="1">
      <alignment horizontal="center" vertical="center" wrapText="1"/>
    </xf>
    <xf numFmtId="49" fontId="68" fillId="4" borderId="5" xfId="0" applyNumberFormat="1" applyFont="1" applyFill="1" applyBorder="1" applyAlignment="1">
      <alignment horizontal="center" vertical="center" wrapText="1"/>
    </xf>
    <xf numFmtId="1" fontId="17" fillId="0" borderId="5"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37" fillId="4" borderId="5" xfId="0" applyFont="1" applyFill="1" applyBorder="1" applyAlignment="1">
      <alignment horizontal="center" vertical="center" wrapText="1"/>
    </xf>
    <xf numFmtId="0" fontId="46" fillId="4" borderId="5" xfId="0" applyFont="1" applyFill="1" applyBorder="1" applyAlignment="1">
      <alignment horizontal="center" vertical="center" wrapText="1"/>
    </xf>
    <xf numFmtId="0" fontId="46" fillId="4" borderId="5" xfId="2" applyFont="1" applyFill="1" applyBorder="1" applyAlignment="1">
      <alignment horizontal="center" vertical="center" wrapText="1"/>
    </xf>
    <xf numFmtId="4" fontId="18" fillId="0" borderId="5" xfId="0" applyNumberFormat="1" applyFont="1" applyBorder="1" applyAlignment="1">
      <alignment horizontal="center" vertical="center" wrapText="1"/>
    </xf>
    <xf numFmtId="1" fontId="37" fillId="0" borderId="12" xfId="0" applyNumberFormat="1" applyFont="1" applyBorder="1" applyAlignment="1">
      <alignment horizontal="center" vertical="center" wrapText="1"/>
    </xf>
    <xf numFmtId="2" fontId="17" fillId="0" borderId="5"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7" fillId="0" borderId="1" xfId="0" applyFont="1" applyBorder="1" applyAlignment="1">
      <alignment horizontal="center" vertical="center" wrapText="1"/>
    </xf>
    <xf numFmtId="0" fontId="21" fillId="0" borderId="5" xfId="0" applyFont="1" applyBorder="1" applyAlignment="1">
      <alignment horizontal="center" vertical="center"/>
    </xf>
    <xf numFmtId="0" fontId="91" fillId="0" borderId="5" xfId="0" applyFont="1" applyBorder="1" applyAlignment="1">
      <alignment vertical="top" wrapText="1"/>
    </xf>
    <xf numFmtId="0" fontId="80" fillId="0" borderId="0" xfId="0" applyFont="1" applyAlignment="1">
      <alignment horizontal="left" vertical="center" wrapText="1"/>
    </xf>
    <xf numFmtId="0" fontId="80" fillId="0" borderId="0" xfId="0" applyFont="1" applyAlignment="1">
      <alignment horizontal="justify" vertical="center" wrapText="1"/>
    </xf>
    <xf numFmtId="0" fontId="80" fillId="0" borderId="5" xfId="0" applyFont="1" applyBorder="1" applyAlignment="1">
      <alignment horizontal="left" vertical="center" wrapText="1"/>
    </xf>
    <xf numFmtId="0" fontId="80" fillId="0" borderId="5" xfId="0" applyFont="1" applyBorder="1" applyAlignment="1">
      <alignment wrapText="1"/>
    </xf>
    <xf numFmtId="0" fontId="80" fillId="0" borderId="5" xfId="0" applyFont="1" applyBorder="1" applyAlignment="1">
      <alignment horizontal="left" vertical="top" wrapText="1"/>
    </xf>
    <xf numFmtId="0" fontId="17" fillId="0" borderId="0" xfId="0" applyFont="1" applyAlignment="1">
      <alignment horizontal="left" vertical="top" wrapText="1"/>
    </xf>
    <xf numFmtId="1" fontId="17" fillId="0" borderId="0" xfId="0" applyNumberFormat="1" applyFont="1" applyAlignment="1">
      <alignment horizontal="center" vertical="top" wrapText="1"/>
    </xf>
    <xf numFmtId="0" fontId="92" fillId="0" borderId="16" xfId="2" applyFont="1" applyBorder="1" applyAlignment="1">
      <alignment horizontal="left" vertical="center" wrapText="1"/>
    </xf>
    <xf numFmtId="0" fontId="65" fillId="4" borderId="7" xfId="0" applyFont="1" applyFill="1" applyBorder="1" applyAlignment="1">
      <alignment vertical="top" wrapText="1"/>
    </xf>
    <xf numFmtId="0" fontId="65" fillId="0" borderId="16" xfId="0" applyFont="1" applyBorder="1" applyAlignment="1">
      <alignment horizontal="center" vertical="center" wrapText="1"/>
    </xf>
    <xf numFmtId="0" fontId="65" fillId="4" borderId="6" xfId="0" applyFont="1" applyFill="1" applyBorder="1" applyAlignment="1">
      <alignment horizontal="center" vertical="top" wrapText="1"/>
    </xf>
    <xf numFmtId="0" fontId="65" fillId="0" borderId="6" xfId="0" applyFont="1" applyBorder="1" applyAlignment="1">
      <alignment horizontal="center" vertical="top" wrapText="1"/>
    </xf>
    <xf numFmtId="0" fontId="65" fillId="4" borderId="7" xfId="0" applyFont="1" applyFill="1" applyBorder="1" applyAlignment="1">
      <alignment horizontal="center" vertical="top" wrapText="1"/>
    </xf>
    <xf numFmtId="0" fontId="92" fillId="0" borderId="16" xfId="0" applyFont="1" applyBorder="1" applyAlignment="1">
      <alignment vertical="top" wrapText="1"/>
    </xf>
    <xf numFmtId="0" fontId="82" fillId="0" borderId="6" xfId="0" applyFont="1" applyBorder="1" applyAlignment="1">
      <alignment vertical="top" wrapText="1"/>
    </xf>
    <xf numFmtId="0" fontId="65" fillId="0" borderId="6" xfId="0" applyFont="1" applyBorder="1" applyAlignment="1">
      <alignment vertical="top" wrapText="1"/>
    </xf>
    <xf numFmtId="0" fontId="78" fillId="0" borderId="16" xfId="0" applyFont="1" applyBorder="1"/>
    <xf numFmtId="0" fontId="65" fillId="0" borderId="5" xfId="0" applyFont="1" applyBorder="1" applyAlignment="1">
      <alignment horizontal="center" vertical="top" wrapText="1"/>
    </xf>
    <xf numFmtId="1" fontId="93" fillId="0" borderId="5" xfId="0" applyNumberFormat="1" applyFont="1" applyBorder="1" applyAlignment="1">
      <alignment horizontal="center" vertical="top" wrapText="1"/>
    </xf>
    <xf numFmtId="1" fontId="93" fillId="0" borderId="13" xfId="0" applyNumberFormat="1" applyFont="1" applyBorder="1" applyAlignment="1">
      <alignment horizontal="center" vertical="top" wrapText="1"/>
    </xf>
    <xf numFmtId="0" fontId="94" fillId="0" borderId="14" xfId="0" applyFont="1" applyBorder="1" applyAlignment="1">
      <alignment vertical="center" wrapText="1"/>
    </xf>
    <xf numFmtId="0" fontId="65" fillId="4" borderId="14" xfId="0" applyFont="1" applyFill="1" applyBorder="1" applyAlignment="1">
      <alignment vertical="top" wrapText="1"/>
    </xf>
    <xf numFmtId="0" fontId="82" fillId="0" borderId="14" xfId="0" applyFont="1" applyBorder="1" applyAlignment="1">
      <alignment horizontal="center" vertical="center" wrapText="1"/>
    </xf>
    <xf numFmtId="0" fontId="65" fillId="4" borderId="14" xfId="0" applyFont="1" applyFill="1" applyBorder="1" applyAlignment="1">
      <alignment horizontal="center" vertical="top" wrapText="1"/>
    </xf>
    <xf numFmtId="49" fontId="65" fillId="4" borderId="14" xfId="0" applyNumberFormat="1" applyFont="1" applyFill="1" applyBorder="1" applyAlignment="1">
      <alignment horizontal="center" vertical="top" wrapText="1"/>
    </xf>
    <xf numFmtId="0" fontId="17" fillId="0" borderId="3" xfId="0" applyFont="1" applyBorder="1" applyAlignment="1">
      <alignment horizontal="center" vertical="top" wrapText="1"/>
    </xf>
    <xf numFmtId="0" fontId="65" fillId="0" borderId="3" xfId="0" applyFont="1" applyBorder="1" applyAlignment="1">
      <alignment horizontal="center" vertical="top" wrapText="1"/>
    </xf>
    <xf numFmtId="1" fontId="65" fillId="0" borderId="5" xfId="0" applyNumberFormat="1" applyFont="1" applyBorder="1" applyAlignment="1">
      <alignment horizontal="center" vertical="top" wrapText="1"/>
    </xf>
    <xf numFmtId="1" fontId="65" fillId="0" borderId="1" xfId="0" applyNumberFormat="1" applyFont="1" applyBorder="1" applyAlignment="1">
      <alignment horizontal="center" vertical="top" wrapText="1"/>
    </xf>
    <xf numFmtId="0" fontId="65" fillId="0" borderId="14" xfId="0" applyFont="1" applyBorder="1" applyAlignment="1">
      <alignment horizontal="center" vertical="top" wrapText="1"/>
    </xf>
    <xf numFmtId="49" fontId="65" fillId="0" borderId="14" xfId="0" applyNumberFormat="1" applyFont="1" applyBorder="1" applyAlignment="1">
      <alignment horizontal="center" vertical="top" wrapText="1"/>
    </xf>
    <xf numFmtId="0" fontId="65" fillId="0" borderId="7" xfId="0" applyFont="1" applyBorder="1" applyAlignment="1">
      <alignment horizontal="center" vertical="top" wrapText="1"/>
    </xf>
    <xf numFmtId="1" fontId="93" fillId="0" borderId="7" xfId="0" applyNumberFormat="1" applyFont="1" applyBorder="1" applyAlignment="1">
      <alignment horizontal="center" vertical="top" wrapText="1"/>
    </xf>
    <xf numFmtId="1" fontId="93" fillId="0" borderId="18" xfId="0" applyNumberFormat="1" applyFont="1" applyBorder="1" applyAlignment="1">
      <alignment horizontal="center" vertical="top" wrapText="1"/>
    </xf>
    <xf numFmtId="1" fontId="65" fillId="0" borderId="14" xfId="0" applyNumberFormat="1" applyFont="1" applyBorder="1" applyAlignment="1">
      <alignment horizontal="center" vertical="top" wrapText="1"/>
    </xf>
    <xf numFmtId="0" fontId="9" fillId="0" borderId="0" xfId="0" applyFont="1" applyAlignment="1">
      <alignment horizontal="center" vertical="center" wrapText="1"/>
    </xf>
    <xf numFmtId="0" fontId="37" fillId="0" borderId="12" xfId="0" applyFont="1" applyBorder="1" applyAlignment="1">
      <alignment horizontal="center" vertical="top" wrapText="1"/>
    </xf>
    <xf numFmtId="49" fontId="37" fillId="0" borderId="12" xfId="0" applyNumberFormat="1" applyFont="1" applyBorder="1" applyAlignment="1">
      <alignment horizontal="center" vertical="top" wrapText="1"/>
    </xf>
    <xf numFmtId="0" fontId="96" fillId="0" borderId="0" xfId="0" applyFont="1" applyAlignment="1">
      <alignment horizontal="center" vertical="center" wrapText="1"/>
    </xf>
    <xf numFmtId="0" fontId="9" fillId="0" borderId="14" xfId="0" applyFont="1" applyBorder="1" applyAlignment="1">
      <alignment horizontal="center" vertical="center" wrapText="1"/>
    </xf>
    <xf numFmtId="0" fontId="59" fillId="0" borderId="14" xfId="2" applyFont="1" applyBorder="1" applyAlignment="1">
      <alignment vertical="center" wrapText="1"/>
    </xf>
    <xf numFmtId="0" fontId="37" fillId="0" borderId="14" xfId="0" applyFont="1" applyBorder="1" applyAlignment="1">
      <alignment vertical="top"/>
    </xf>
    <xf numFmtId="0" fontId="36" fillId="0" borderId="14" xfId="0" applyFont="1" applyBorder="1" applyAlignment="1">
      <alignment horizontal="center" vertical="top"/>
    </xf>
    <xf numFmtId="3" fontId="36" fillId="0" borderId="14" xfId="0" applyNumberFormat="1" applyFont="1" applyBorder="1" applyAlignment="1">
      <alignment horizontal="center" vertical="top"/>
    </xf>
    <xf numFmtId="0" fontId="51" fillId="0" borderId="14" xfId="2" applyBorder="1" applyAlignment="1">
      <alignment vertical="center" wrapText="1"/>
    </xf>
    <xf numFmtId="0" fontId="97" fillId="0" borderId="0" xfId="0" applyFont="1" applyAlignment="1">
      <alignment horizontal="center" vertical="center" wrapText="1"/>
    </xf>
    <xf numFmtId="0" fontId="98" fillId="0" borderId="5" xfId="0" applyFont="1" applyBorder="1"/>
    <xf numFmtId="0" fontId="37" fillId="0" borderId="21" xfId="0" applyFont="1" applyBorder="1" applyAlignment="1">
      <alignment horizontal="left" vertical="top" wrapText="1"/>
    </xf>
    <xf numFmtId="0" fontId="37" fillId="0" borderId="14" xfId="0" applyFont="1" applyBorder="1" applyAlignment="1">
      <alignment horizontal="center" vertical="center" wrapText="1"/>
    </xf>
    <xf numFmtId="0" fontId="99" fillId="0" borderId="14" xfId="0" applyFont="1" applyBorder="1" applyAlignment="1">
      <alignment horizontal="center" vertical="center" wrapText="1"/>
    </xf>
    <xf numFmtId="0" fontId="99" fillId="0" borderId="14" xfId="0" applyFont="1" applyBorder="1" applyAlignment="1">
      <alignment vertical="center"/>
    </xf>
    <xf numFmtId="0" fontId="99" fillId="0" borderId="14" xfId="0" applyFont="1" applyBorder="1"/>
    <xf numFmtId="0" fontId="38" fillId="0" borderId="14" xfId="0" applyFont="1" applyBorder="1" applyAlignment="1">
      <alignment horizontal="center" vertical="center" wrapText="1"/>
    </xf>
    <xf numFmtId="2" fontId="16" fillId="0" borderId="14" xfId="0" applyNumberFormat="1" applyFont="1" applyBorder="1" applyAlignment="1">
      <alignment horizontal="center" vertical="top" wrapText="1"/>
    </xf>
    <xf numFmtId="0" fontId="99" fillId="0" borderId="14" xfId="0" applyFont="1" applyBorder="1" applyAlignment="1">
      <alignment wrapText="1"/>
    </xf>
    <xf numFmtId="0" fontId="51" fillId="0" borderId="6" xfId="2" applyBorder="1" applyAlignment="1">
      <alignment horizontal="center" vertical="center" wrapText="1"/>
    </xf>
    <xf numFmtId="0" fontId="40" fillId="0" borderId="4" xfId="0" applyFont="1" applyBorder="1" applyAlignment="1">
      <alignment horizontal="center" vertical="center" wrapText="1"/>
    </xf>
    <xf numFmtId="0" fontId="92" fillId="0" borderId="14" xfId="0" applyFont="1" applyBorder="1" applyAlignment="1">
      <alignment horizontal="center" vertical="center"/>
    </xf>
    <xf numFmtId="0" fontId="8" fillId="0" borderId="0" xfId="0" applyFont="1" applyAlignment="1">
      <alignment vertical="center"/>
    </xf>
    <xf numFmtId="0" fontId="101" fillId="0" borderId="0" xfId="0" applyFont="1" applyAlignment="1">
      <alignment vertical="center"/>
    </xf>
    <xf numFmtId="0" fontId="38" fillId="13" borderId="3" xfId="0" applyFont="1" applyFill="1" applyBorder="1" applyAlignment="1">
      <alignment horizontal="center" vertical="top" wrapText="1"/>
    </xf>
    <xf numFmtId="0" fontId="40" fillId="13" borderId="3" xfId="0" applyFont="1" applyFill="1" applyBorder="1" applyAlignment="1">
      <alignment horizontal="center" vertical="top" wrapText="1"/>
    </xf>
    <xf numFmtId="0" fontId="102" fillId="0" borderId="0" xfId="0" applyFont="1"/>
    <xf numFmtId="0" fontId="82" fillId="0" borderId="0" xfId="0" applyFont="1" applyAlignment="1">
      <alignment vertical="center"/>
    </xf>
    <xf numFmtId="0" fontId="37" fillId="0" borderId="0" xfId="0" applyFont="1" applyAlignment="1">
      <alignment vertical="center"/>
    </xf>
    <xf numFmtId="0" fontId="51" fillId="0" borderId="0" xfId="2"/>
    <xf numFmtId="0" fontId="38" fillId="0" borderId="0" xfId="0" applyFont="1" applyAlignment="1">
      <alignment horizontal="left" vertical="top" wrapText="1"/>
    </xf>
    <xf numFmtId="1" fontId="37" fillId="0" borderId="0" xfId="0" applyNumberFormat="1" applyFont="1" applyAlignment="1">
      <alignment horizontal="center" vertical="top" wrapText="1"/>
    </xf>
    <xf numFmtId="2" fontId="37" fillId="0" borderId="0" xfId="0" applyNumberFormat="1" applyFont="1" applyAlignment="1">
      <alignment horizontal="center" vertical="top" wrapText="1"/>
    </xf>
    <xf numFmtId="0" fontId="106" fillId="0" borderId="5" xfId="2" applyFont="1" applyBorder="1" applyAlignment="1">
      <alignment vertical="top" wrapText="1"/>
    </xf>
    <xf numFmtId="0" fontId="107" fillId="0" borderId="5" xfId="2" applyFont="1" applyBorder="1" applyAlignment="1">
      <alignment horizontal="center" vertical="top" wrapText="1"/>
    </xf>
    <xf numFmtId="0" fontId="0" fillId="0" borderId="0" xfId="0" applyAlignment="1">
      <alignment vertical="top"/>
    </xf>
    <xf numFmtId="0" fontId="37" fillId="0" borderId="5" xfId="0" applyFont="1" applyBorder="1" applyAlignment="1">
      <alignment vertical="top"/>
    </xf>
    <xf numFmtId="0" fontId="36" fillId="0" borderId="5" xfId="0" applyFont="1" applyBorder="1" applyAlignment="1">
      <alignment horizontal="center" vertical="top"/>
    </xf>
    <xf numFmtId="49" fontId="37" fillId="0" borderId="1" xfId="0" applyNumberFormat="1" applyFont="1" applyBorder="1" applyAlignment="1">
      <alignment horizontal="center" vertical="top" wrapText="1"/>
    </xf>
    <xf numFmtId="0" fontId="0" fillId="0" borderId="14" xfId="0" applyBorder="1" applyAlignment="1">
      <alignment vertical="top"/>
    </xf>
    <xf numFmtId="0" fontId="37" fillId="0" borderId="3" xfId="0" applyFont="1" applyBorder="1" applyAlignment="1">
      <alignment vertical="top"/>
    </xf>
    <xf numFmtId="49" fontId="37" fillId="0" borderId="18" xfId="0" applyNumberFormat="1" applyFont="1" applyBorder="1" applyAlignment="1">
      <alignment horizontal="center" vertical="top" wrapText="1"/>
    </xf>
    <xf numFmtId="0" fontId="0" fillId="0" borderId="16" xfId="0" applyBorder="1" applyAlignment="1">
      <alignment vertical="top"/>
    </xf>
    <xf numFmtId="0" fontId="37" fillId="0" borderId="6" xfId="0" applyFont="1" applyBorder="1" applyAlignment="1">
      <alignment vertical="top"/>
    </xf>
    <xf numFmtId="0" fontId="37" fillId="0" borderId="7" xfId="0" applyFont="1" applyBorder="1" applyAlignment="1">
      <alignment vertical="top"/>
    </xf>
    <xf numFmtId="0" fontId="36" fillId="0" borderId="7" xfId="0" applyFont="1" applyBorder="1" applyAlignment="1">
      <alignment horizontal="center" vertical="top"/>
    </xf>
    <xf numFmtId="0" fontId="46" fillId="0" borderId="14" xfId="2" applyFont="1" applyBorder="1" applyAlignment="1">
      <alignment vertical="top" wrapText="1"/>
    </xf>
    <xf numFmtId="0" fontId="46" fillId="0" borderId="11" xfId="2" applyFont="1" applyBorder="1" applyAlignment="1">
      <alignment horizontal="left" vertical="top" wrapText="1"/>
    </xf>
    <xf numFmtId="0" fontId="37" fillId="0" borderId="14" xfId="0" applyFont="1" applyBorder="1" applyAlignment="1">
      <alignment wrapText="1"/>
    </xf>
    <xf numFmtId="0" fontId="37" fillId="0" borderId="21" xfId="0" applyFont="1" applyBorder="1" applyAlignment="1">
      <alignment vertical="top" wrapText="1"/>
    </xf>
    <xf numFmtId="0" fontId="0" fillId="0" borderId="16" xfId="0" applyBorder="1" applyAlignment="1">
      <alignment horizontal="right" vertical="top"/>
    </xf>
    <xf numFmtId="0" fontId="37" fillId="0" borderId="6" xfId="0" applyFont="1" applyBorder="1" applyAlignment="1">
      <alignment horizontal="right" vertical="top"/>
    </xf>
    <xf numFmtId="0" fontId="37" fillId="0" borderId="7" xfId="0" applyFont="1" applyBorder="1" applyAlignment="1">
      <alignment horizontal="right" vertical="top"/>
    </xf>
    <xf numFmtId="0" fontId="36" fillId="0" borderId="7" xfId="0" applyFont="1" applyBorder="1" applyAlignment="1">
      <alignment horizontal="right" vertical="top"/>
    </xf>
    <xf numFmtId="0" fontId="37" fillId="0" borderId="7" xfId="0" applyFont="1" applyBorder="1" applyAlignment="1">
      <alignment horizontal="right" vertical="top" wrapText="1"/>
    </xf>
    <xf numFmtId="0" fontId="37" fillId="4" borderId="6" xfId="0" applyFont="1" applyFill="1" applyBorder="1" applyAlignment="1">
      <alignment vertical="top" wrapText="1"/>
    </xf>
    <xf numFmtId="49" fontId="37" fillId="0" borderId="18" xfId="0" applyNumberFormat="1" applyFont="1" applyBorder="1" applyAlignment="1">
      <alignment vertical="top" wrapText="1"/>
    </xf>
    <xf numFmtId="0" fontId="37" fillId="0" borderId="14" xfId="0" applyFont="1" applyBorder="1" applyAlignment="1">
      <alignment horizontal="center" vertical="top"/>
    </xf>
    <xf numFmtId="0" fontId="37" fillId="0" borderId="0" xfId="0" applyFont="1" applyAlignment="1">
      <alignment horizontal="center" vertical="top"/>
    </xf>
    <xf numFmtId="0" fontId="38" fillId="0" borderId="22" xfId="0" applyFont="1" applyBorder="1" applyAlignment="1">
      <alignment horizontal="center" vertical="center" wrapText="1"/>
    </xf>
    <xf numFmtId="0" fontId="63" fillId="0" borderId="23" xfId="0" applyFont="1" applyBorder="1" applyAlignment="1">
      <alignment horizontal="right" vertical="center"/>
    </xf>
    <xf numFmtId="0" fontId="38" fillId="0" borderId="24" xfId="0" applyFont="1" applyBorder="1" applyAlignment="1">
      <alignment horizontal="right" vertical="center"/>
    </xf>
    <xf numFmtId="0" fontId="40" fillId="0" borderId="24" xfId="0" applyFont="1" applyBorder="1" applyAlignment="1">
      <alignment horizontal="center" vertical="center"/>
    </xf>
    <xf numFmtId="0" fontId="38" fillId="0" borderId="24" xfId="0" applyFont="1" applyBorder="1" applyAlignment="1">
      <alignment horizontal="right" vertical="center" wrapText="1"/>
    </xf>
    <xf numFmtId="0" fontId="38" fillId="0" borderId="25" xfId="0" applyFont="1" applyBorder="1" applyAlignment="1">
      <alignment vertical="center" wrapText="1"/>
    </xf>
    <xf numFmtId="0" fontId="38" fillId="13" borderId="24" xfId="0" applyFont="1" applyFill="1" applyBorder="1" applyAlignment="1">
      <alignment vertical="center" wrapText="1"/>
    </xf>
    <xf numFmtId="0" fontId="38" fillId="0" borderId="24" xfId="0" applyFont="1" applyBorder="1" applyAlignment="1">
      <alignment vertical="center" wrapText="1"/>
    </xf>
    <xf numFmtId="0" fontId="51" fillId="0" borderId="24" xfId="2" applyBorder="1" applyAlignment="1">
      <alignment vertical="center" wrapText="1"/>
    </xf>
    <xf numFmtId="0" fontId="63" fillId="0" borderId="26" xfId="0" applyFont="1" applyBorder="1" applyAlignment="1">
      <alignment horizontal="right" vertical="center"/>
    </xf>
    <xf numFmtId="0" fontId="38" fillId="0" borderId="24" xfId="0" applyFont="1" applyBorder="1" applyAlignment="1">
      <alignment horizontal="center" vertical="center" wrapText="1"/>
    </xf>
    <xf numFmtId="0" fontId="63" fillId="0" borderId="0" xfId="0" applyFont="1" applyAlignment="1">
      <alignment horizontal="right" vertical="center"/>
    </xf>
    <xf numFmtId="0" fontId="38" fillId="0" borderId="25" xfId="0" applyFont="1" applyBorder="1" applyAlignment="1">
      <alignment horizontal="right" vertical="center"/>
    </xf>
    <xf numFmtId="0" fontId="38" fillId="0" borderId="27" xfId="0" applyFont="1" applyBorder="1" applyAlignment="1">
      <alignment vertical="center" wrapText="1"/>
    </xf>
    <xf numFmtId="0" fontId="38" fillId="13" borderId="28" xfId="0" applyFont="1" applyFill="1" applyBorder="1" applyAlignment="1">
      <alignment vertical="center" wrapText="1"/>
    </xf>
    <xf numFmtId="0" fontId="38" fillId="0" borderId="28" xfId="0" applyFont="1" applyBorder="1" applyAlignment="1">
      <alignment vertical="center" wrapText="1"/>
    </xf>
    <xf numFmtId="0" fontId="38" fillId="0" borderId="28" xfId="0" applyFont="1" applyBorder="1" applyAlignment="1">
      <alignment horizontal="center" vertical="center" wrapText="1"/>
    </xf>
    <xf numFmtId="0" fontId="38" fillId="0" borderId="0" xfId="0" applyFont="1" applyAlignment="1">
      <alignment horizontal="center" vertical="center" wrapText="1"/>
    </xf>
    <xf numFmtId="0" fontId="63" fillId="0" borderId="14" xfId="0" applyFont="1" applyBorder="1" applyAlignment="1">
      <alignment horizontal="right" vertical="center"/>
    </xf>
    <xf numFmtId="0" fontId="38" fillId="0" borderId="28" xfId="0" applyFont="1" applyBorder="1" applyAlignment="1">
      <alignment horizontal="right" vertical="center"/>
    </xf>
    <xf numFmtId="0" fontId="40" fillId="0" borderId="28" xfId="0" applyFont="1" applyBorder="1" applyAlignment="1">
      <alignment horizontal="center" vertical="center"/>
    </xf>
    <xf numFmtId="0" fontId="38" fillId="0" borderId="28" xfId="0" applyFont="1" applyBorder="1" applyAlignment="1">
      <alignment horizontal="right" vertical="center" wrapText="1"/>
    </xf>
    <xf numFmtId="0" fontId="38" fillId="0" borderId="29" xfId="0" applyFont="1" applyBorder="1" applyAlignment="1">
      <alignment vertical="center" wrapText="1"/>
    </xf>
    <xf numFmtId="0" fontId="38" fillId="13" borderId="30" xfId="0" applyFont="1" applyFill="1" applyBorder="1" applyAlignment="1">
      <alignment vertical="center" wrapText="1"/>
    </xf>
    <xf numFmtId="0" fontId="38" fillId="0" borderId="30" xfId="0" applyFont="1" applyBorder="1" applyAlignment="1">
      <alignment vertical="center" wrapText="1"/>
    </xf>
    <xf numFmtId="0" fontId="38" fillId="0" borderId="30" xfId="0" applyFont="1" applyBorder="1" applyAlignment="1">
      <alignment horizontal="center" vertical="center" wrapText="1"/>
    </xf>
    <xf numFmtId="0" fontId="38" fillId="0" borderId="31" xfId="0" applyFont="1" applyBorder="1" applyAlignment="1">
      <alignment horizontal="center" vertical="center" wrapText="1"/>
    </xf>
    <xf numFmtId="0" fontId="63" fillId="0" borderId="20" xfId="0" applyFont="1" applyBorder="1" applyAlignment="1">
      <alignment horizontal="right" vertical="center"/>
    </xf>
    <xf numFmtId="0" fontId="38" fillId="0" borderId="30" xfId="0" applyFont="1" applyBorder="1" applyAlignment="1">
      <alignment horizontal="right" vertical="center"/>
    </xf>
    <xf numFmtId="0" fontId="40" fillId="0" borderId="30" xfId="0" applyFont="1" applyBorder="1" applyAlignment="1">
      <alignment horizontal="center" vertical="center"/>
    </xf>
    <xf numFmtId="0" fontId="38" fillId="0" borderId="30" xfId="0" applyFont="1" applyBorder="1" applyAlignment="1">
      <alignment horizontal="right" vertical="center" wrapText="1"/>
    </xf>
    <xf numFmtId="0" fontId="38" fillId="0" borderId="14" xfId="0" applyFont="1" applyBorder="1" applyAlignment="1">
      <alignment vertical="center" wrapText="1"/>
    </xf>
    <xf numFmtId="0" fontId="38" fillId="13" borderId="14" xfId="0" applyFont="1" applyFill="1" applyBorder="1" applyAlignment="1">
      <alignment vertical="center" wrapText="1"/>
    </xf>
    <xf numFmtId="0" fontId="38" fillId="0" borderId="14" xfId="0" applyFont="1" applyBorder="1" applyAlignment="1">
      <alignment horizontal="right" vertical="center"/>
    </xf>
    <xf numFmtId="0" fontId="40" fillId="0" borderId="14" xfId="0" applyFont="1" applyBorder="1" applyAlignment="1">
      <alignment horizontal="center" vertical="center"/>
    </xf>
    <xf numFmtId="0" fontId="38" fillId="0" borderId="14" xfId="0" applyFont="1" applyBorder="1" applyAlignment="1">
      <alignment horizontal="right" vertical="center" wrapText="1"/>
    </xf>
    <xf numFmtId="0" fontId="107" fillId="0" borderId="14" xfId="2" applyFont="1" applyBorder="1" applyAlignment="1">
      <alignment vertical="center" wrapText="1"/>
    </xf>
    <xf numFmtId="0" fontId="40" fillId="0" borderId="14" xfId="0" applyFont="1" applyBorder="1" applyAlignment="1">
      <alignment horizontal="right" vertical="center"/>
    </xf>
    <xf numFmtId="0" fontId="108" fillId="0" borderId="14" xfId="0" applyFont="1" applyBorder="1" applyAlignment="1">
      <alignment horizontal="center" vertical="center" wrapText="1"/>
    </xf>
    <xf numFmtId="0" fontId="46" fillId="0" borderId="5" xfId="2" applyFont="1" applyBorder="1" applyAlignment="1">
      <alignment horizontal="left" vertical="top" wrapText="1"/>
    </xf>
    <xf numFmtId="0" fontId="37" fillId="0" borderId="5" xfId="0" applyFont="1" applyBorder="1" applyAlignment="1">
      <alignment horizontal="center" vertical="top"/>
    </xf>
    <xf numFmtId="2" fontId="36" fillId="0" borderId="5" xfId="0" applyNumberFormat="1" applyFont="1" applyBorder="1" applyAlignment="1">
      <alignment vertical="top" wrapText="1"/>
    </xf>
    <xf numFmtId="0" fontId="109" fillId="0" borderId="5" xfId="0" applyFont="1" applyBorder="1" applyAlignment="1">
      <alignment horizontal="center" vertical="top" wrapText="1"/>
    </xf>
    <xf numFmtId="2" fontId="36" fillId="0" borderId="5" xfId="0" applyNumberFormat="1" applyFont="1" applyBorder="1" applyAlignment="1">
      <alignment horizontal="center" vertical="top" wrapText="1"/>
    </xf>
    <xf numFmtId="49" fontId="51" fillId="0" borderId="5" xfId="2" applyNumberFormat="1" applyBorder="1" applyAlignment="1">
      <alignment horizontal="center" vertical="top" wrapText="1"/>
    </xf>
    <xf numFmtId="0" fontId="8" fillId="0" borderId="0" xfId="0" applyFont="1" applyAlignment="1">
      <alignment vertical="top" wrapText="1"/>
    </xf>
    <xf numFmtId="0" fontId="51" fillId="0" borderId="5" xfId="2" applyFill="1" applyBorder="1" applyAlignment="1">
      <alignment horizontal="center" vertical="top" wrapText="1"/>
    </xf>
    <xf numFmtId="49" fontId="51" fillId="0" borderId="5" xfId="2" applyNumberFormat="1" applyFill="1" applyBorder="1" applyAlignment="1">
      <alignment horizontal="center" vertical="top" wrapText="1"/>
    </xf>
    <xf numFmtId="0" fontId="0" fillId="0" borderId="32" xfId="0" applyBorder="1" applyAlignment="1">
      <alignment horizontal="left" vertical="top" wrapText="1"/>
    </xf>
    <xf numFmtId="0" fontId="38" fillId="0" borderId="0" xfId="0" applyFont="1" applyAlignment="1">
      <alignment vertical="top" wrapText="1"/>
    </xf>
    <xf numFmtId="1" fontId="106" fillId="0" borderId="5" xfId="2" applyNumberFormat="1" applyFont="1" applyBorder="1" applyAlignment="1">
      <alignment horizontal="center" vertical="top" wrapText="1"/>
    </xf>
    <xf numFmtId="0" fontId="0" fillId="0" borderId="14" xfId="0" applyBorder="1" applyAlignment="1">
      <alignment horizontal="left" vertical="top" wrapText="1"/>
    </xf>
    <xf numFmtId="0" fontId="100" fillId="0" borderId="14" xfId="0" applyFont="1" applyBorder="1" applyAlignment="1">
      <alignment vertical="center" wrapText="1"/>
    </xf>
    <xf numFmtId="2" fontId="37" fillId="0" borderId="14" xfId="0" applyNumberFormat="1" applyFont="1" applyBorder="1" applyAlignment="1">
      <alignment horizontal="center" vertical="top" wrapText="1"/>
    </xf>
    <xf numFmtId="0" fontId="46" fillId="12" borderId="14" xfId="0" applyFont="1" applyFill="1" applyBorder="1" applyAlignment="1">
      <alignment horizontal="left" vertical="top" wrapText="1"/>
    </xf>
    <xf numFmtId="0" fontId="41" fillId="12" borderId="14" xfId="0" applyFont="1" applyFill="1" applyBorder="1" applyAlignment="1">
      <alignment vertical="center" wrapText="1"/>
    </xf>
    <xf numFmtId="1" fontId="45" fillId="12" borderId="14" xfId="0" applyNumberFormat="1" applyFont="1" applyFill="1" applyBorder="1" applyAlignment="1">
      <alignment horizontal="center" vertical="top" wrapText="1"/>
    </xf>
    <xf numFmtId="2" fontId="45" fillId="12" borderId="14" xfId="0" applyNumberFormat="1" applyFont="1" applyFill="1" applyBorder="1" applyAlignment="1">
      <alignment horizontal="center" vertical="top" wrapText="1"/>
    </xf>
    <xf numFmtId="2" fontId="36" fillId="0" borderId="14" xfId="0" applyNumberFormat="1" applyFont="1" applyBorder="1" applyAlignment="1">
      <alignment horizontal="center" vertical="top" wrapText="1"/>
    </xf>
    <xf numFmtId="0" fontId="110" fillId="0" borderId="14" xfId="0" applyFont="1" applyBorder="1" applyAlignment="1">
      <alignment vertical="top" wrapText="1"/>
    </xf>
    <xf numFmtId="0" fontId="110" fillId="0" borderId="14" xfId="0" applyFont="1" applyBorder="1" applyAlignment="1">
      <alignment horizontal="left" vertical="top" wrapText="1"/>
    </xf>
    <xf numFmtId="0" fontId="42" fillId="0" borderId="14" xfId="0" applyFont="1" applyBorder="1" applyAlignment="1">
      <alignment wrapText="1"/>
    </xf>
    <xf numFmtId="0" fontId="42" fillId="0" borderId="14" xfId="0" applyFont="1" applyBorder="1" applyAlignment="1">
      <alignment horizontal="center" vertical="top" wrapText="1"/>
    </xf>
    <xf numFmtId="0" fontId="8" fillId="0" borderId="14" xfId="0" applyFont="1" applyBorder="1" applyAlignment="1">
      <alignment vertical="top" wrapText="1"/>
    </xf>
    <xf numFmtId="0" fontId="8" fillId="0" borderId="14" xfId="0" applyFont="1" applyBorder="1" applyAlignment="1">
      <alignment horizontal="center" vertical="top" wrapText="1"/>
    </xf>
    <xf numFmtId="2" fontId="37" fillId="12" borderId="14" xfId="0" applyNumberFormat="1" applyFont="1" applyFill="1" applyBorder="1" applyAlignment="1">
      <alignment horizontal="center" vertical="top" wrapText="1"/>
    </xf>
    <xf numFmtId="1" fontId="111" fillId="0" borderId="14" xfId="0" applyNumberFormat="1" applyFont="1" applyBorder="1" applyAlignment="1">
      <alignment horizontal="center" vertical="top" wrapText="1"/>
    </xf>
    <xf numFmtId="1" fontId="37" fillId="0" borderId="14" xfId="0" applyNumberFormat="1" applyFont="1" applyBorder="1" applyAlignment="1">
      <alignment horizontal="center" vertical="top" wrapText="1"/>
    </xf>
    <xf numFmtId="0" fontId="51" fillId="0" borderId="5" xfId="2" applyBorder="1" applyAlignment="1" applyProtection="1">
      <alignment horizontal="left" vertical="top" wrapText="1"/>
    </xf>
    <xf numFmtId="0" fontId="112" fillId="0" borderId="6" xfId="2" applyFont="1" applyBorder="1" applyAlignment="1" applyProtection="1">
      <alignment horizontal="center" vertical="center" wrapText="1"/>
    </xf>
    <xf numFmtId="0" fontId="92" fillId="0" borderId="16" xfId="0" applyFont="1" applyBorder="1" applyAlignment="1">
      <alignment horizontal="center" vertical="center"/>
    </xf>
    <xf numFmtId="49" fontId="37" fillId="4" borderId="5" xfId="0" applyNumberFormat="1" applyFont="1" applyFill="1" applyBorder="1" applyAlignment="1">
      <alignment horizontal="center" vertical="top" wrapText="1"/>
    </xf>
    <xf numFmtId="49" fontId="37" fillId="0" borderId="5" xfId="0" applyNumberFormat="1" applyFont="1" applyBorder="1" applyAlignment="1">
      <alignment vertical="top" wrapText="1"/>
    </xf>
    <xf numFmtId="1" fontId="36" fillId="0" borderId="1" xfId="0" applyNumberFormat="1" applyFont="1" applyBorder="1" applyAlignment="1">
      <alignment horizontal="center" vertical="top" wrapText="1"/>
    </xf>
    <xf numFmtId="0" fontId="98" fillId="0" borderId="5" xfId="0" applyFont="1" applyBorder="1" applyAlignment="1">
      <alignment vertical="top"/>
    </xf>
    <xf numFmtId="0" fontId="60" fillId="0" borderId="5" xfId="0" applyFont="1" applyBorder="1" applyAlignment="1">
      <alignment horizontal="center" vertical="top"/>
    </xf>
    <xf numFmtId="0" fontId="14" fillId="0" borderId="5" xfId="2" applyFont="1" applyBorder="1" applyAlignment="1" applyProtection="1">
      <alignment horizontal="left" vertical="top" wrapText="1"/>
    </xf>
    <xf numFmtId="1" fontId="37" fillId="4" borderId="5" xfId="0" applyNumberFormat="1" applyFont="1" applyFill="1" applyBorder="1" applyAlignment="1">
      <alignment horizontal="center" vertical="top" wrapText="1"/>
    </xf>
    <xf numFmtId="0" fontId="46" fillId="0" borderId="1" xfId="0" applyFont="1" applyBorder="1" applyAlignment="1">
      <alignment horizontal="right" vertical="top" wrapText="1"/>
    </xf>
    <xf numFmtId="0" fontId="113" fillId="0" borderId="5" xfId="0" applyFont="1" applyBorder="1" applyAlignment="1">
      <alignment vertical="top" wrapText="1"/>
    </xf>
    <xf numFmtId="0" fontId="98" fillId="0" borderId="5" xfId="0" applyFont="1" applyBorder="1" applyAlignment="1">
      <alignment vertical="top" wrapText="1"/>
    </xf>
    <xf numFmtId="1" fontId="45" fillId="4" borderId="5" xfId="0" applyNumberFormat="1" applyFont="1" applyFill="1" applyBorder="1" applyAlignment="1">
      <alignment vertical="top" wrapText="1"/>
    </xf>
    <xf numFmtId="1" fontId="45" fillId="4" borderId="1" xfId="0" applyNumberFormat="1" applyFont="1" applyFill="1" applyBorder="1" applyAlignment="1">
      <alignment horizontal="center" vertical="top" wrapText="1"/>
    </xf>
    <xf numFmtId="0" fontId="50" fillId="0" borderId="5" xfId="0" applyFont="1" applyBorder="1" applyAlignment="1">
      <alignment vertical="top" wrapText="1"/>
    </xf>
    <xf numFmtId="0" fontId="60" fillId="0" borderId="5" xfId="0" applyFont="1" applyBorder="1" applyAlignment="1">
      <alignment vertical="top" wrapText="1"/>
    </xf>
    <xf numFmtId="1" fontId="45" fillId="0" borderId="5" xfId="0" applyNumberFormat="1" applyFont="1" applyBorder="1" applyAlignment="1">
      <alignment horizontal="left" vertical="top" wrapText="1"/>
    </xf>
    <xf numFmtId="1" fontId="45" fillId="0" borderId="1" xfId="0" applyNumberFormat="1" applyFont="1" applyBorder="1" applyAlignment="1">
      <alignment horizontal="center" vertical="top" wrapText="1"/>
    </xf>
    <xf numFmtId="0" fontId="60" fillId="12" borderId="5" xfId="0" applyFont="1" applyFill="1" applyBorder="1" applyAlignment="1">
      <alignment vertical="top" wrapText="1"/>
    </xf>
    <xf numFmtId="0" fontId="37" fillId="12" borderId="7" xfId="0" applyFont="1" applyFill="1" applyBorder="1" applyAlignment="1">
      <alignment vertical="top" wrapText="1"/>
    </xf>
    <xf numFmtId="0" fontId="0" fillId="0" borderId="14" xfId="0" applyBorder="1" applyAlignment="1">
      <alignment vertical="top" wrapText="1"/>
    </xf>
    <xf numFmtId="2" fontId="17" fillId="0" borderId="12" xfId="0" applyNumberFormat="1" applyFont="1" applyBorder="1" applyAlignment="1">
      <alignment horizontal="center" vertical="top" wrapText="1"/>
    </xf>
    <xf numFmtId="0" fontId="46" fillId="0" borderId="0" xfId="2" applyFont="1" applyAlignment="1">
      <alignment vertical="top" wrapText="1"/>
    </xf>
    <xf numFmtId="0" fontId="114" fillId="0" borderId="0" xfId="0" applyFont="1" applyAlignment="1">
      <alignment vertical="top" wrapText="1"/>
    </xf>
    <xf numFmtId="0" fontId="115" fillId="0" borderId="0" xfId="0" applyFont="1" applyAlignment="1">
      <alignment vertical="top" wrapText="1"/>
    </xf>
    <xf numFmtId="0" fontId="117" fillId="0" borderId="0" xfId="0" applyFont="1" applyAlignment="1">
      <alignment vertical="top" wrapText="1"/>
    </xf>
    <xf numFmtId="0" fontId="60" fillId="0" borderId="5" xfId="0" applyFont="1" applyBorder="1" applyAlignment="1">
      <alignment horizontal="center" vertical="top" wrapText="1"/>
    </xf>
    <xf numFmtId="0" fontId="118" fillId="0" borderId="0" xfId="0" applyFont="1" applyAlignment="1">
      <alignment wrapText="1"/>
    </xf>
    <xf numFmtId="0" fontId="37" fillId="0" borderId="1" xfId="0" applyFont="1" applyBorder="1" applyAlignment="1">
      <alignment horizontal="center" vertical="top" wrapText="1"/>
    </xf>
    <xf numFmtId="1" fontId="36" fillId="4" borderId="5" xfId="0" applyNumberFormat="1" applyFont="1" applyFill="1" applyBorder="1" applyAlignment="1">
      <alignment horizontal="center" vertical="top" wrapText="1"/>
    </xf>
    <xf numFmtId="2" fontId="36" fillId="4" borderId="1" xfId="0" applyNumberFormat="1" applyFont="1" applyFill="1" applyBorder="1" applyAlignment="1">
      <alignment horizontal="center" vertical="top" wrapText="1"/>
    </xf>
    <xf numFmtId="1" fontId="40" fillId="0" borderId="5" xfId="0" applyNumberFormat="1" applyFont="1" applyBorder="1" applyAlignment="1">
      <alignment horizontal="center" vertical="top" wrapText="1"/>
    </xf>
    <xf numFmtId="2" fontId="40" fillId="0" borderId="1" xfId="0" applyNumberFormat="1" applyFont="1" applyBorder="1" applyAlignment="1">
      <alignment horizontal="center" vertical="top" wrapText="1"/>
    </xf>
    <xf numFmtId="0" fontId="51" fillId="0" borderId="6" xfId="2" applyBorder="1" applyAlignment="1" applyProtection="1">
      <alignment vertical="top" wrapText="1"/>
    </xf>
    <xf numFmtId="0" fontId="51" fillId="0" borderId="5" xfId="2" applyBorder="1" applyAlignment="1" applyProtection="1">
      <alignment vertical="top" wrapText="1"/>
    </xf>
    <xf numFmtId="0" fontId="119" fillId="0" borderId="14" xfId="2" applyFont="1" applyBorder="1" applyAlignment="1" applyProtection="1">
      <alignment horizontal="left" vertical="top" wrapText="1"/>
    </xf>
    <xf numFmtId="0" fontId="119" fillId="0" borderId="0" xfId="2" applyFont="1" applyAlignment="1" applyProtection="1"/>
    <xf numFmtId="1" fontId="36" fillId="4" borderId="5" xfId="0" applyNumberFormat="1" applyFont="1" applyFill="1" applyBorder="1" applyAlignment="1">
      <alignment vertical="top" wrapText="1"/>
    </xf>
    <xf numFmtId="0" fontId="60" fillId="0" borderId="5" xfId="0" applyFont="1" applyBorder="1" applyAlignment="1">
      <alignment wrapText="1"/>
    </xf>
    <xf numFmtId="0" fontId="51" fillId="4" borderId="5" xfId="2" applyFill="1" applyBorder="1" applyAlignment="1" applyProtection="1">
      <alignment vertical="top" wrapText="1"/>
    </xf>
    <xf numFmtId="14" fontId="37" fillId="0" borderId="1" xfId="0" applyNumberFormat="1" applyFont="1" applyBorder="1" applyAlignment="1">
      <alignment vertical="top" wrapText="1"/>
    </xf>
    <xf numFmtId="0" fontId="37" fillId="0" borderId="0" xfId="0" applyFont="1" applyAlignment="1">
      <alignment horizontal="left" vertical="top" wrapText="1"/>
    </xf>
    <xf numFmtId="0" fontId="120" fillId="0" borderId="33" xfId="0" applyFont="1" applyBorder="1" applyAlignment="1">
      <alignment horizontal="left" vertical="top"/>
    </xf>
    <xf numFmtId="0" fontId="120" fillId="0" borderId="34" xfId="0" applyFont="1" applyBorder="1" applyAlignment="1">
      <alignment horizontal="left" vertical="top"/>
    </xf>
    <xf numFmtId="0" fontId="121" fillId="0" borderId="14" xfId="0" applyFont="1" applyBorder="1"/>
    <xf numFmtId="0" fontId="40" fillId="0" borderId="0" xfId="0" applyFont="1" applyAlignment="1">
      <alignment vertical="top" wrapText="1"/>
    </xf>
    <xf numFmtId="0" fontId="38" fillId="0" borderId="0" xfId="0" applyFont="1" applyAlignment="1">
      <alignment horizontal="center" vertical="top" wrapText="1"/>
    </xf>
    <xf numFmtId="0" fontId="121" fillId="0" borderId="0" xfId="0" applyFont="1"/>
    <xf numFmtId="2" fontId="40" fillId="0" borderId="0" xfId="0" applyNumberFormat="1" applyFont="1" applyAlignment="1">
      <alignment horizontal="center" vertical="top" wrapText="1"/>
    </xf>
    <xf numFmtId="0" fontId="38" fillId="0" borderId="0" xfId="0" applyFont="1" applyAlignment="1">
      <alignment wrapText="1"/>
    </xf>
    <xf numFmtId="2" fontId="38" fillId="0" borderId="0" xfId="0" applyNumberFormat="1" applyFont="1" applyAlignment="1">
      <alignment vertical="top" wrapText="1"/>
    </xf>
    <xf numFmtId="2" fontId="37" fillId="12" borderId="5" xfId="0" applyNumberFormat="1" applyFont="1" applyFill="1" applyBorder="1" applyAlignment="1">
      <alignment horizontal="center" vertical="top" wrapText="1"/>
    </xf>
    <xf numFmtId="1" fontId="37" fillId="0" borderId="7" xfId="0" applyNumberFormat="1" applyFont="1" applyBorder="1" applyAlignment="1">
      <alignment horizontal="center" vertical="top" wrapText="1"/>
    </xf>
    <xf numFmtId="0" fontId="40" fillId="0" borderId="14" xfId="0" applyFont="1" applyBorder="1" applyAlignment="1">
      <alignment vertical="top" wrapText="1"/>
    </xf>
    <xf numFmtId="2" fontId="37" fillId="0" borderId="3" xfId="0" applyNumberFormat="1" applyFont="1" applyBorder="1" applyAlignment="1">
      <alignment horizontal="center" vertical="top" wrapText="1"/>
    </xf>
    <xf numFmtId="0" fontId="37" fillId="12" borderId="5" xfId="0" applyFont="1" applyFill="1" applyBorder="1" applyAlignment="1">
      <alignment vertical="top" wrapText="1"/>
    </xf>
    <xf numFmtId="0" fontId="37" fillId="14" borderId="5" xfId="0" applyFont="1" applyFill="1" applyBorder="1" applyAlignment="1">
      <alignment vertical="top" wrapText="1"/>
    </xf>
    <xf numFmtId="0" fontId="37" fillId="12" borderId="5" xfId="0" applyFont="1" applyFill="1" applyBorder="1" applyAlignment="1">
      <alignment horizontal="left" vertical="top" wrapText="1"/>
    </xf>
    <xf numFmtId="0" fontId="37" fillId="12" borderId="5" xfId="0" applyFont="1" applyFill="1" applyBorder="1" applyAlignment="1">
      <alignment horizontal="center" vertical="top" wrapText="1"/>
    </xf>
    <xf numFmtId="49" fontId="37" fillId="12" borderId="5" xfId="0" applyNumberFormat="1" applyFont="1" applyFill="1" applyBorder="1" applyAlignment="1">
      <alignment horizontal="center" vertical="center" wrapText="1"/>
    </xf>
    <xf numFmtId="0" fontId="37" fillId="0" borderId="0" xfId="0" applyFont="1" applyAlignment="1">
      <alignment vertical="top" wrapText="1"/>
    </xf>
    <xf numFmtId="0" fontId="37" fillId="12" borderId="5" xfId="0" applyFont="1" applyFill="1" applyBorder="1" applyAlignment="1">
      <alignment wrapText="1"/>
    </xf>
    <xf numFmtId="0" fontId="37" fillId="14" borderId="5" xfId="0" applyFont="1" applyFill="1" applyBorder="1" applyAlignment="1">
      <alignment wrapText="1"/>
    </xf>
    <xf numFmtId="0" fontId="37" fillId="12" borderId="5" xfId="0" applyFont="1" applyFill="1" applyBorder="1" applyAlignment="1">
      <alignment horizontal="left" wrapText="1"/>
    </xf>
    <xf numFmtId="0" fontId="51" fillId="12" borderId="5" xfId="2" applyFill="1" applyBorder="1" applyAlignment="1">
      <alignment horizontal="center" wrapText="1"/>
    </xf>
    <xf numFmtId="0" fontId="37" fillId="0" borderId="5" xfId="0" applyFont="1" applyBorder="1" applyAlignment="1">
      <alignment horizontal="left" wrapText="1"/>
    </xf>
    <xf numFmtId="0" fontId="98" fillId="0" borderId="5" xfId="0" applyFont="1" applyBorder="1" applyAlignment="1">
      <alignment horizontal="center" vertical="center"/>
    </xf>
    <xf numFmtId="1" fontId="40" fillId="0" borderId="5" xfId="0" applyNumberFormat="1" applyFont="1" applyBorder="1" applyAlignment="1">
      <alignment horizontal="center" vertical="center" wrapText="1"/>
    </xf>
    <xf numFmtId="2" fontId="40" fillId="0" borderId="1" xfId="0" applyNumberFormat="1" applyFont="1" applyBorder="1" applyAlignment="1">
      <alignment horizontal="center" vertical="center" wrapText="1"/>
    </xf>
    <xf numFmtId="0" fontId="60" fillId="0" borderId="5" xfId="0" applyFont="1" applyBorder="1" applyAlignment="1">
      <alignment horizontal="center" vertical="center" wrapText="1"/>
    </xf>
    <xf numFmtId="0" fontId="61" fillId="12" borderId="5" xfId="0" applyFont="1" applyFill="1" applyBorder="1" applyAlignment="1">
      <alignment vertical="center" wrapText="1"/>
    </xf>
    <xf numFmtId="0" fontId="61" fillId="14" borderId="5" xfId="0" applyFont="1" applyFill="1" applyBorder="1" applyAlignment="1">
      <alignment vertical="center" wrapText="1"/>
    </xf>
    <xf numFmtId="0" fontId="61" fillId="12" borderId="5" xfId="0" applyFont="1" applyFill="1" applyBorder="1" applyAlignment="1">
      <alignment horizontal="left" vertical="center" wrapText="1"/>
    </xf>
    <xf numFmtId="0" fontId="46" fillId="0" borderId="5" xfId="0" applyFont="1" applyBorder="1" applyAlignment="1">
      <alignment horizontal="left" vertical="center" wrapText="1"/>
    </xf>
    <xf numFmtId="0" fontId="46" fillId="0" borderId="5" xfId="0" applyFont="1" applyBorder="1" applyAlignment="1">
      <alignment horizontal="center" vertical="center" wrapText="1"/>
    </xf>
    <xf numFmtId="0" fontId="46" fillId="0" borderId="1" xfId="0" applyFont="1" applyBorder="1" applyAlignment="1">
      <alignment horizontal="center" vertical="center" wrapText="1"/>
    </xf>
    <xf numFmtId="0" fontId="113" fillId="0" borderId="5" xfId="0" applyFont="1" applyBorder="1" applyAlignment="1">
      <alignment horizontal="center" vertical="center"/>
    </xf>
    <xf numFmtId="2" fontId="40" fillId="0" borderId="5" xfId="0" applyNumberFormat="1" applyFont="1" applyBorder="1" applyAlignment="1">
      <alignment horizontal="center" vertical="center" wrapText="1"/>
    </xf>
    <xf numFmtId="14" fontId="37" fillId="0" borderId="5" xfId="0" applyNumberFormat="1" applyFont="1" applyBorder="1" applyAlignment="1">
      <alignment horizontal="left" vertical="top" wrapText="1"/>
    </xf>
    <xf numFmtId="0" fontId="0" fillId="0" borderId="0" xfId="0" applyAlignment="1">
      <alignment vertical="top" wrapText="1"/>
    </xf>
    <xf numFmtId="0" fontId="123" fillId="4" borderId="6" xfId="0" applyFont="1" applyFill="1" applyBorder="1" applyAlignment="1">
      <alignment horizontal="center" vertical="top" wrapText="1"/>
    </xf>
    <xf numFmtId="0" fontId="123" fillId="0" borderId="6" xfId="0" applyFont="1" applyBorder="1" applyAlignment="1">
      <alignment horizontal="center" vertical="top" wrapText="1"/>
    </xf>
    <xf numFmtId="0" fontId="124" fillId="0" borderId="0" xfId="0" applyFont="1" applyAlignment="1">
      <alignment vertical="top"/>
    </xf>
    <xf numFmtId="0" fontId="126" fillId="0" borderId="6" xfId="0" applyFont="1" applyBorder="1" applyAlignment="1">
      <alignment vertical="top" wrapText="1"/>
    </xf>
    <xf numFmtId="2" fontId="37" fillId="0" borderId="6" xfId="0" applyNumberFormat="1" applyFont="1" applyBorder="1" applyAlignment="1">
      <alignment vertical="top" wrapText="1"/>
    </xf>
    <xf numFmtId="49" fontId="123" fillId="0" borderId="6" xfId="0" applyNumberFormat="1" applyFont="1" applyBorder="1" applyAlignment="1">
      <alignment horizontal="center" vertical="top" wrapText="1"/>
    </xf>
    <xf numFmtId="0" fontId="123" fillId="0" borderId="5" xfId="0" applyFont="1" applyBorder="1" applyAlignment="1">
      <alignment horizontal="center" vertical="top" wrapText="1"/>
    </xf>
    <xf numFmtId="1" fontId="127" fillId="0" borderId="5" xfId="0" applyNumberFormat="1" applyFont="1" applyBorder="1" applyAlignment="1">
      <alignment horizontal="center" vertical="top" wrapText="1"/>
    </xf>
    <xf numFmtId="1" fontId="127" fillId="0" borderId="13" xfId="0" applyNumberFormat="1" applyFont="1" applyBorder="1" applyAlignment="1">
      <alignment horizontal="center" vertical="top" wrapText="1"/>
    </xf>
    <xf numFmtId="4" fontId="127" fillId="0" borderId="15" xfId="0" applyNumberFormat="1" applyFont="1" applyBorder="1" applyAlignment="1">
      <alignment horizontal="center" vertical="top" wrapText="1"/>
    </xf>
    <xf numFmtId="0" fontId="126" fillId="0" borderId="14" xfId="0" applyFont="1" applyBorder="1"/>
    <xf numFmtId="0" fontId="126" fillId="0" borderId="14" xfId="0" applyFont="1" applyBorder="1" applyAlignment="1">
      <alignment vertical="top"/>
    </xf>
    <xf numFmtId="0" fontId="7" fillId="0" borderId="0" xfId="0" applyFont="1" applyAlignment="1">
      <alignment vertical="top"/>
    </xf>
    <xf numFmtId="0" fontId="124" fillId="0" borderId="0" xfId="0" applyFont="1" applyAlignment="1">
      <alignment vertical="top" wrapText="1"/>
    </xf>
    <xf numFmtId="0" fontId="123" fillId="0" borderId="5" xfId="0" applyFont="1" applyBorder="1" applyAlignment="1">
      <alignment vertical="top" wrapText="1"/>
    </xf>
    <xf numFmtId="0" fontId="123" fillId="0" borderId="5" xfId="0" applyFont="1" applyBorder="1" applyAlignment="1">
      <alignment vertical="top"/>
    </xf>
    <xf numFmtId="0" fontId="127" fillId="0" borderId="5" xfId="0" applyFont="1" applyBorder="1" applyAlignment="1">
      <alignment horizontal="center" vertical="top"/>
    </xf>
    <xf numFmtId="0" fontId="78" fillId="0" borderId="0" xfId="0" applyFont="1" applyAlignment="1">
      <alignment wrapText="1"/>
    </xf>
    <xf numFmtId="3" fontId="127" fillId="0" borderId="5" xfId="0" applyNumberFormat="1" applyFont="1" applyBorder="1" applyAlignment="1">
      <alignment horizontal="center" vertical="top"/>
    </xf>
    <xf numFmtId="4" fontId="127" fillId="0" borderId="5" xfId="0" applyNumberFormat="1" applyFont="1" applyBorder="1" applyAlignment="1">
      <alignment horizontal="center" vertical="top" wrapText="1"/>
    </xf>
    <xf numFmtId="0" fontId="78" fillId="0" borderId="0" xfId="0" applyFont="1" applyAlignment="1">
      <alignment vertical="top" wrapText="1"/>
    </xf>
    <xf numFmtId="0" fontId="42" fillId="0" borderId="0" xfId="2" applyFont="1" applyAlignment="1">
      <alignment vertical="top" wrapText="1"/>
    </xf>
    <xf numFmtId="0" fontId="123" fillId="0" borderId="5" xfId="0" applyFont="1" applyBorder="1" applyAlignment="1">
      <alignment horizontal="left" vertical="top" wrapText="1"/>
    </xf>
    <xf numFmtId="1" fontId="127" fillId="0" borderId="5" xfId="0" applyNumberFormat="1" applyFont="1" applyBorder="1" applyAlignment="1">
      <alignment horizontal="left" vertical="top" wrapText="1"/>
    </xf>
    <xf numFmtId="2" fontId="127" fillId="0" borderId="1" xfId="0" applyNumberFormat="1" applyFont="1" applyBorder="1" applyAlignment="1">
      <alignment horizontal="center" vertical="top" wrapText="1"/>
    </xf>
    <xf numFmtId="0" fontId="129" fillId="0" borderId="5" xfId="0" applyFont="1" applyBorder="1" applyAlignment="1">
      <alignment wrapText="1"/>
    </xf>
    <xf numFmtId="0" fontId="78" fillId="0" borderId="0" xfId="0" applyFont="1"/>
    <xf numFmtId="0" fontId="8" fillId="0" borderId="0" xfId="0" applyFont="1" applyAlignment="1">
      <alignment vertical="top"/>
    </xf>
    <xf numFmtId="3" fontId="127" fillId="0" borderId="5" xfId="0" applyNumberFormat="1" applyFont="1" applyBorder="1" applyAlignment="1">
      <alignment horizontal="center" vertical="top" wrapText="1"/>
    </xf>
    <xf numFmtId="0" fontId="7" fillId="0" borderId="0" xfId="0" applyFont="1"/>
    <xf numFmtId="1" fontId="127" fillId="0" borderId="12" xfId="0" applyNumberFormat="1" applyFont="1" applyBorder="1" applyAlignment="1">
      <alignment horizontal="center" vertical="top" wrapText="1"/>
    </xf>
    <xf numFmtId="0" fontId="8" fillId="0" borderId="0" xfId="0" applyFont="1" applyAlignment="1">
      <alignment wrapText="1"/>
    </xf>
    <xf numFmtId="0" fontId="123" fillId="0" borderId="1" xfId="0" applyFont="1" applyBorder="1" applyAlignment="1">
      <alignment horizontal="right" vertical="top" wrapText="1"/>
    </xf>
    <xf numFmtId="0" fontId="130" fillId="0" borderId="5" xfId="0" applyFont="1" applyBorder="1" applyAlignment="1">
      <alignment vertical="top"/>
    </xf>
    <xf numFmtId="0" fontId="123" fillId="4" borderId="5" xfId="0" applyFont="1" applyFill="1" applyBorder="1" applyAlignment="1">
      <alignment horizontal="left" vertical="top" wrapText="1"/>
    </xf>
    <xf numFmtId="1" fontId="127" fillId="4" borderId="5" xfId="0" applyNumberFormat="1" applyFont="1" applyFill="1" applyBorder="1" applyAlignment="1">
      <alignment vertical="top" wrapText="1"/>
    </xf>
    <xf numFmtId="2" fontId="127" fillId="4" borderId="1" xfId="0" applyNumberFormat="1" applyFont="1" applyFill="1" applyBorder="1" applyAlignment="1">
      <alignment horizontal="right" vertical="top" wrapText="1"/>
    </xf>
    <xf numFmtId="0" fontId="129" fillId="0" borderId="5" xfId="0" applyFont="1" applyBorder="1" applyAlignment="1">
      <alignment vertical="top" wrapText="1"/>
    </xf>
    <xf numFmtId="0" fontId="126" fillId="0" borderId="5" xfId="0" applyFont="1" applyBorder="1" applyAlignment="1">
      <alignment horizontal="left" vertical="top" wrapText="1"/>
    </xf>
    <xf numFmtId="1" fontId="131" fillId="0" borderId="5" xfId="0" applyNumberFormat="1" applyFont="1" applyBorder="1" applyAlignment="1">
      <alignment horizontal="center" vertical="top" wrapText="1"/>
    </xf>
    <xf numFmtId="2" fontId="131" fillId="0" borderId="1" xfId="0" applyNumberFormat="1" applyFont="1" applyBorder="1" applyAlignment="1">
      <alignment horizontal="center" vertical="top" wrapText="1"/>
    </xf>
    <xf numFmtId="0" fontId="129" fillId="0" borderId="5" xfId="0" applyFont="1" applyBorder="1"/>
    <xf numFmtId="2" fontId="123" fillId="0" borderId="5" xfId="0" applyNumberFormat="1" applyFont="1" applyBorder="1" applyAlignment="1">
      <alignment horizontal="center" vertical="top" wrapText="1"/>
    </xf>
    <xf numFmtId="1" fontId="123" fillId="0" borderId="5" xfId="0" applyNumberFormat="1" applyFont="1" applyBorder="1" applyAlignment="1">
      <alignment horizontal="center" vertical="top" wrapText="1"/>
    </xf>
    <xf numFmtId="0" fontId="132" fillId="0" borderId="0" xfId="0" applyFont="1" applyAlignment="1">
      <alignment horizontal="justify" vertical="top"/>
    </xf>
    <xf numFmtId="0" fontId="132" fillId="0" borderId="0" xfId="0" applyFont="1" applyAlignment="1">
      <alignment vertical="top" wrapText="1"/>
    </xf>
    <xf numFmtId="3" fontId="8" fillId="0" borderId="14" xfId="1" applyNumberFormat="1" applyFont="1" applyBorder="1" applyAlignment="1" applyProtection="1">
      <alignment horizontal="center" vertical="center"/>
      <protection locked="0"/>
    </xf>
    <xf numFmtId="2" fontId="11" fillId="0" borderId="14" xfId="1" applyNumberFormat="1" applyBorder="1" applyAlignment="1" applyProtection="1">
      <alignment horizontal="center" vertical="center"/>
      <protection locked="0"/>
    </xf>
    <xf numFmtId="0" fontId="65" fillId="0" borderId="14" xfId="0" applyFont="1" applyBorder="1" applyAlignment="1">
      <alignment horizontal="center" vertical="center" wrapText="1"/>
    </xf>
    <xf numFmtId="0" fontId="134" fillId="0" borderId="14" xfId="2" applyFont="1" applyBorder="1" applyAlignment="1">
      <alignment horizontal="center" vertical="center" wrapText="1"/>
    </xf>
    <xf numFmtId="0" fontId="94" fillId="0" borderId="14" xfId="0" applyFont="1" applyBorder="1" applyAlignment="1">
      <alignment horizontal="center"/>
    </xf>
    <xf numFmtId="1" fontId="93" fillId="0" borderId="14" xfId="0" applyNumberFormat="1" applyFont="1" applyBorder="1" applyAlignment="1">
      <alignment horizontal="center" vertical="top" wrapText="1"/>
    </xf>
    <xf numFmtId="4" fontId="93" fillId="0" borderId="35" xfId="0" applyNumberFormat="1" applyFont="1" applyBorder="1" applyAlignment="1">
      <alignment horizontal="center" vertical="top" wrapText="1"/>
    </xf>
    <xf numFmtId="0" fontId="92" fillId="0" borderId="14" xfId="2" applyFont="1" applyBorder="1" applyAlignment="1">
      <alignment vertical="center" wrapText="1"/>
    </xf>
    <xf numFmtId="0" fontId="93" fillId="4" borderId="14"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4" borderId="14" xfId="0" applyFont="1" applyFill="1" applyBorder="1" applyAlignment="1">
      <alignment horizontal="center" vertical="center" wrapText="1"/>
    </xf>
    <xf numFmtId="0" fontId="82" fillId="0" borderId="14" xfId="0" applyFont="1" applyBorder="1" applyAlignment="1">
      <alignment horizontal="center" vertical="center"/>
    </xf>
    <xf numFmtId="1" fontId="65" fillId="0" borderId="14" xfId="0" applyNumberFormat="1" applyFont="1" applyBorder="1" applyAlignment="1">
      <alignment horizontal="center" vertical="center" wrapText="1"/>
    </xf>
    <xf numFmtId="4" fontId="93" fillId="0" borderId="4" xfId="0" applyNumberFormat="1" applyFont="1" applyBorder="1" applyAlignment="1">
      <alignment horizontal="center" vertical="center" wrapText="1"/>
    </xf>
    <xf numFmtId="0" fontId="94" fillId="0" borderId="14" xfId="0" applyFont="1" applyBorder="1" applyAlignment="1">
      <alignment horizontal="center" vertical="center" wrapText="1"/>
    </xf>
    <xf numFmtId="0" fontId="65" fillId="0" borderId="14" xfId="0" applyFont="1" applyBorder="1"/>
    <xf numFmtId="1" fontId="135" fillId="0" borderId="14" xfId="0" applyNumberFormat="1" applyFont="1" applyBorder="1" applyAlignment="1">
      <alignment horizontal="center" vertical="top" wrapText="1"/>
    </xf>
    <xf numFmtId="4" fontId="135" fillId="0" borderId="17" xfId="0" applyNumberFormat="1" applyFont="1" applyBorder="1" applyAlignment="1">
      <alignment horizontal="center" vertical="top" wrapText="1"/>
    </xf>
    <xf numFmtId="0" fontId="92" fillId="0" borderId="14" xfId="2" applyFont="1" applyBorder="1" applyAlignment="1">
      <alignment horizontal="center" vertical="center" wrapText="1"/>
    </xf>
    <xf numFmtId="0" fontId="92" fillId="0" borderId="14" xfId="0" applyFont="1" applyBorder="1" applyAlignment="1">
      <alignment horizontal="center" vertical="center" wrapText="1"/>
    </xf>
    <xf numFmtId="0" fontId="92" fillId="0" borderId="14" xfId="0" applyFont="1" applyBorder="1" applyAlignment="1">
      <alignment horizontal="center" vertical="top" wrapText="1"/>
    </xf>
    <xf numFmtId="0" fontId="92" fillId="0" borderId="14" xfId="0" applyFont="1" applyBorder="1" applyAlignment="1">
      <alignment vertical="top" wrapText="1"/>
    </xf>
    <xf numFmtId="0" fontId="78" fillId="0" borderId="14" xfId="0" applyFont="1" applyBorder="1"/>
    <xf numFmtId="0" fontId="65" fillId="0" borderId="14" xfId="0" applyFont="1" applyBorder="1" applyAlignment="1">
      <alignment horizontal="center"/>
    </xf>
    <xf numFmtId="1" fontId="92" fillId="0" borderId="14" xfId="0" applyNumberFormat="1" applyFont="1" applyBorder="1" applyAlignment="1">
      <alignment horizontal="center" vertical="top" wrapText="1"/>
    </xf>
    <xf numFmtId="4" fontId="45" fillId="0" borderId="35" xfId="0" applyNumberFormat="1" applyFont="1" applyBorder="1" applyAlignment="1">
      <alignment horizontal="center" vertical="top" wrapText="1"/>
    </xf>
    <xf numFmtId="0" fontId="136" fillId="0" borderId="16" xfId="0" applyFont="1" applyBorder="1" applyAlignment="1">
      <alignment horizontal="center" vertical="center" wrapText="1"/>
    </xf>
    <xf numFmtId="0" fontId="91" fillId="0" borderId="0" xfId="0" applyFont="1" applyAlignment="1">
      <alignment horizontal="center" vertical="center" wrapText="1"/>
    </xf>
    <xf numFmtId="165" fontId="136" fillId="0" borderId="16" xfId="0" applyNumberFormat="1" applyFont="1" applyBorder="1" applyAlignment="1">
      <alignment horizontal="center" vertical="center" wrapText="1"/>
    </xf>
    <xf numFmtId="0" fontId="134" fillId="0" borderId="0" xfId="2" applyFont="1" applyAlignment="1">
      <alignment horizontal="left" vertical="center" wrapText="1"/>
    </xf>
    <xf numFmtId="0" fontId="65" fillId="0" borderId="5" xfId="0" applyFont="1" applyBorder="1" applyAlignment="1">
      <alignment vertical="top" wrapText="1"/>
    </xf>
    <xf numFmtId="0" fontId="138" fillId="0" borderId="0" xfId="0" applyFont="1"/>
    <xf numFmtId="0" fontId="65" fillId="0" borderId="5" xfId="0" applyFont="1" applyBorder="1" applyAlignment="1">
      <alignment vertical="top"/>
    </xf>
    <xf numFmtId="0" fontId="93" fillId="0" borderId="5" xfId="0" applyFont="1" applyBorder="1" applyAlignment="1">
      <alignment horizontal="center" vertical="top"/>
    </xf>
    <xf numFmtId="0" fontId="65" fillId="0" borderId="14" xfId="0" applyFont="1" applyBorder="1" applyAlignment="1">
      <alignment horizontal="center" vertical="center"/>
    </xf>
    <xf numFmtId="0" fontId="8" fillId="0" borderId="14" xfId="0" applyFont="1" applyBorder="1" applyAlignment="1">
      <alignment horizontal="center" vertical="center" wrapText="1"/>
    </xf>
    <xf numFmtId="4" fontId="36" fillId="0" borderId="3" xfId="0" applyNumberFormat="1" applyFont="1" applyBorder="1" applyAlignment="1">
      <alignment horizontal="center" vertical="top" wrapText="1"/>
    </xf>
    <xf numFmtId="0" fontId="139" fillId="0" borderId="0" xfId="0" applyFont="1" applyAlignment="1">
      <alignment horizontal="center" vertical="center" wrapText="1"/>
    </xf>
    <xf numFmtId="0" fontId="98" fillId="0" borderId="14" xfId="0" applyFont="1" applyBorder="1"/>
    <xf numFmtId="0" fontId="140" fillId="0" borderId="0" xfId="0" applyFont="1" applyAlignment="1">
      <alignment vertical="top" wrapText="1"/>
    </xf>
    <xf numFmtId="43" fontId="36" fillId="0" borderId="5" xfId="3" applyFont="1" applyBorder="1" applyAlignment="1">
      <alignment horizontal="center" vertical="top" wrapText="1"/>
    </xf>
    <xf numFmtId="43" fontId="37" fillId="0" borderId="5" xfId="3" applyFont="1" applyBorder="1" applyAlignment="1">
      <alignment horizontal="center" vertical="top" wrapText="1"/>
    </xf>
    <xf numFmtId="1" fontId="37" fillId="0" borderId="21" xfId="0" applyNumberFormat="1" applyFont="1" applyBorder="1" applyAlignment="1">
      <alignment horizontal="center" vertical="top" wrapText="1"/>
    </xf>
    <xf numFmtId="0" fontId="141" fillId="0" borderId="0" xfId="0" applyFont="1" applyAlignment="1">
      <alignment vertical="top"/>
    </xf>
    <xf numFmtId="0" fontId="44" fillId="0" borderId="5" xfId="0" applyFont="1" applyBorder="1" applyAlignment="1">
      <alignment horizontal="left" vertical="top" wrapText="1"/>
    </xf>
    <xf numFmtId="2" fontId="44" fillId="0" borderId="5" xfId="0" applyNumberFormat="1" applyFont="1" applyBorder="1" applyAlignment="1">
      <alignment vertical="top" wrapText="1"/>
    </xf>
    <xf numFmtId="0" fontId="142" fillId="0" borderId="5" xfId="0" applyFont="1" applyBorder="1"/>
    <xf numFmtId="0" fontId="0" fillId="0" borderId="0" xfId="0" applyProtection="1">
      <protection locked="0"/>
    </xf>
    <xf numFmtId="0" fontId="37" fillId="0" borderId="14" xfId="0" applyFont="1" applyBorder="1"/>
    <xf numFmtId="0" fontId="42" fillId="0" borderId="5" xfId="2" applyFont="1" applyBorder="1" applyAlignment="1">
      <alignment horizontal="left" vertical="top" wrapText="1"/>
    </xf>
    <xf numFmtId="0" fontId="92" fillId="0" borderId="0" xfId="0" applyFont="1" applyAlignment="1">
      <alignment horizontal="left" vertical="center" wrapText="1"/>
    </xf>
    <xf numFmtId="0" fontId="38" fillId="0" borderId="5" xfId="0" applyFont="1" applyBorder="1" applyAlignment="1">
      <alignment horizontal="left" vertical="center" wrapText="1"/>
    </xf>
    <xf numFmtId="1" fontId="38" fillId="0" borderId="5" xfId="0" applyNumberFormat="1" applyFont="1" applyBorder="1" applyAlignment="1">
      <alignment horizontal="left" vertical="center" wrapText="1"/>
    </xf>
    <xf numFmtId="2" fontId="38" fillId="0" borderId="1" xfId="0" applyNumberFormat="1" applyFont="1" applyBorder="1" applyAlignment="1">
      <alignment horizontal="right" vertical="center" wrapText="1"/>
    </xf>
    <xf numFmtId="0" fontId="60" fillId="0" borderId="5" xfId="0" applyFont="1" applyBorder="1" applyAlignment="1">
      <alignment horizontal="right" vertical="center"/>
    </xf>
    <xf numFmtId="0" fontId="38" fillId="0" borderId="7" xfId="0" applyFont="1" applyBorder="1" applyAlignment="1">
      <alignment horizontal="left" vertical="top" wrapText="1"/>
    </xf>
    <xf numFmtId="0" fontId="38" fillId="0" borderId="16" xfId="0" applyFont="1" applyBorder="1" applyAlignment="1">
      <alignment horizontal="left" vertical="top" wrapText="1"/>
    </xf>
    <xf numFmtId="0" fontId="37" fillId="0" borderId="18" xfId="0" applyFont="1" applyBorder="1" applyAlignment="1">
      <alignment horizontal="right" vertical="top" wrapText="1"/>
    </xf>
    <xf numFmtId="0" fontId="60" fillId="0" borderId="7" xfId="0" applyFont="1" applyBorder="1"/>
    <xf numFmtId="0" fontId="37" fillId="0" borderId="14" xfId="0" applyFont="1" applyBorder="1" applyAlignment="1">
      <alignment horizontal="right" vertical="top" wrapText="1"/>
    </xf>
    <xf numFmtId="0" fontId="60" fillId="0" borderId="14" xfId="0" applyFont="1" applyBorder="1"/>
    <xf numFmtId="0" fontId="37" fillId="0" borderId="5" xfId="1" applyFont="1" applyBorder="1" applyAlignment="1">
      <alignment vertical="top" wrapText="1"/>
    </xf>
    <xf numFmtId="2" fontId="37" fillId="0" borderId="5" xfId="1" applyNumberFormat="1" applyFont="1" applyBorder="1" applyAlignment="1">
      <alignment vertical="top" wrapText="1"/>
    </xf>
    <xf numFmtId="0" fontId="11" fillId="0" borderId="0" xfId="1" applyAlignment="1">
      <alignment vertical="top"/>
    </xf>
    <xf numFmtId="0" fontId="37" fillId="4" borderId="5" xfId="1" applyFont="1" applyFill="1" applyBorder="1" applyAlignment="1">
      <alignment vertical="top" wrapText="1"/>
    </xf>
    <xf numFmtId="0" fontId="36" fillId="0" borderId="5" xfId="1" applyFont="1" applyBorder="1" applyAlignment="1">
      <alignment horizontal="center" vertical="top" wrapText="1"/>
    </xf>
    <xf numFmtId="0" fontId="37" fillId="0" borderId="1" xfId="1" applyFont="1" applyBorder="1" applyAlignment="1">
      <alignment vertical="top" wrapText="1"/>
    </xf>
    <xf numFmtId="0" fontId="60" fillId="0" borderId="5" xfId="1" applyFont="1" applyBorder="1" applyAlignment="1">
      <alignment wrapText="1"/>
    </xf>
    <xf numFmtId="0" fontId="60" fillId="0" borderId="5" xfId="1" applyFont="1" applyBorder="1"/>
    <xf numFmtId="0" fontId="36" fillId="0" borderId="7" xfId="0" applyFont="1" applyBorder="1" applyAlignment="1">
      <alignment vertical="top" wrapText="1"/>
    </xf>
    <xf numFmtId="0" fontId="146" fillId="0" borderId="5" xfId="4" applyBorder="1" applyAlignment="1" applyProtection="1">
      <alignment horizontal="center" vertical="top" wrapText="1"/>
    </xf>
    <xf numFmtId="0" fontId="37" fillId="0" borderId="1" xfId="0" applyFont="1" applyBorder="1" applyAlignment="1">
      <alignment horizontal="left" vertical="top" wrapText="1"/>
    </xf>
    <xf numFmtId="1" fontId="36" fillId="0" borderId="3" xfId="0" applyNumberFormat="1" applyFont="1" applyBorder="1" applyAlignment="1">
      <alignment horizontal="center" vertical="top" wrapText="1"/>
    </xf>
    <xf numFmtId="0" fontId="51" fillId="0" borderId="5" xfId="2" applyBorder="1" applyAlignment="1" applyProtection="1">
      <alignment horizontal="center" vertical="top" wrapText="1"/>
    </xf>
    <xf numFmtId="0" fontId="106" fillId="0" borderId="0" xfId="2" applyFont="1" applyAlignment="1">
      <alignment vertical="center"/>
    </xf>
    <xf numFmtId="3" fontId="37" fillId="0" borderId="5" xfId="0" applyNumberFormat="1" applyFont="1" applyBorder="1" applyAlignment="1">
      <alignment horizontal="center" vertical="top"/>
    </xf>
    <xf numFmtId="4" fontId="37" fillId="0" borderId="5" xfId="0" applyNumberFormat="1" applyFont="1" applyBorder="1" applyAlignment="1">
      <alignment horizontal="center" vertical="top" wrapText="1"/>
    </xf>
    <xf numFmtId="0" fontId="147" fillId="0" borderId="0" xfId="0" applyFont="1"/>
    <xf numFmtId="0" fontId="37" fillId="0" borderId="5" xfId="0" applyFont="1" applyBorder="1"/>
    <xf numFmtId="0" fontId="38" fillId="0" borderId="5" xfId="0" applyFont="1" applyBorder="1"/>
    <xf numFmtId="0" fontId="37" fillId="0" borderId="5" xfId="0" applyFont="1" applyBorder="1" applyAlignment="1">
      <alignment wrapText="1"/>
    </xf>
    <xf numFmtId="0" fontId="46" fillId="0" borderId="14" xfId="0" applyFont="1" applyBorder="1" applyAlignment="1">
      <alignment horizontal="left" vertical="top" wrapText="1"/>
    </xf>
    <xf numFmtId="0" fontId="106" fillId="0" borderId="14" xfId="2" applyFont="1" applyBorder="1" applyAlignment="1" applyProtection="1">
      <alignment horizontal="left" vertical="top" wrapText="1"/>
    </xf>
    <xf numFmtId="0" fontId="95" fillId="0" borderId="0" xfId="2" applyFont="1" applyAlignment="1">
      <alignment vertical="center"/>
    </xf>
    <xf numFmtId="0" fontId="46" fillId="0" borderId="36" xfId="0" applyFont="1" applyBorder="1" applyAlignment="1">
      <alignment horizontal="left" vertical="top" wrapText="1"/>
    </xf>
    <xf numFmtId="0" fontId="46" fillId="0" borderId="36" xfId="0" applyFont="1" applyBorder="1" applyAlignment="1">
      <alignment horizontal="left" vertical="top"/>
    </xf>
    <xf numFmtId="0" fontId="37" fillId="0" borderId="0" xfId="0" applyFont="1" applyAlignment="1">
      <alignment horizontal="justify" vertical="center"/>
    </xf>
    <xf numFmtId="0" fontId="6" fillId="0" borderId="0" xfId="0" applyFont="1" applyAlignment="1">
      <alignment vertical="top"/>
    </xf>
    <xf numFmtId="2" fontId="37" fillId="4" borderId="5" xfId="0" applyNumberFormat="1" applyFont="1" applyFill="1" applyBorder="1" applyAlignment="1">
      <alignment vertical="top" wrapText="1"/>
    </xf>
    <xf numFmtId="0" fontId="37" fillId="4" borderId="1" xfId="0" applyFont="1" applyFill="1" applyBorder="1" applyAlignment="1">
      <alignment horizontal="center" vertical="top" wrapText="1"/>
    </xf>
    <xf numFmtId="0" fontId="0" fillId="0" borderId="14" xfId="0" applyBorder="1" applyAlignment="1">
      <alignment wrapText="1"/>
    </xf>
    <xf numFmtId="49" fontId="37" fillId="0" borderId="3" xfId="0" applyNumberFormat="1" applyFont="1" applyBorder="1" applyAlignment="1">
      <alignment horizontal="center" vertical="top" wrapText="1"/>
    </xf>
    <xf numFmtId="0" fontId="6" fillId="0" borderId="14" xfId="0" applyFont="1" applyBorder="1" applyAlignment="1">
      <alignment vertical="top" wrapText="1"/>
    </xf>
    <xf numFmtId="0" fontId="0" fillId="0" borderId="0" xfId="0" applyAlignment="1">
      <alignment wrapText="1"/>
    </xf>
    <xf numFmtId="0" fontId="51" fillId="0" borderId="0" xfId="2" applyAlignment="1">
      <alignment wrapText="1"/>
    </xf>
    <xf numFmtId="0" fontId="6" fillId="0" borderId="0" xfId="0" applyFont="1" applyAlignment="1">
      <alignment wrapText="1"/>
    </xf>
    <xf numFmtId="3" fontId="36" fillId="0" borderId="7" xfId="0" applyNumberFormat="1" applyFont="1" applyBorder="1" applyAlignment="1">
      <alignment horizontal="center" vertical="top"/>
    </xf>
    <xf numFmtId="0" fontId="0" fillId="0" borderId="16" xfId="0" applyBorder="1"/>
    <xf numFmtId="0" fontId="0" fillId="0" borderId="16" xfId="0" applyBorder="1" applyAlignment="1">
      <alignment wrapText="1"/>
    </xf>
    <xf numFmtId="0" fontId="6" fillId="0" borderId="16" xfId="0" applyFont="1" applyBorder="1" applyAlignment="1">
      <alignment vertical="top" wrapText="1"/>
    </xf>
    <xf numFmtId="3" fontId="36" fillId="0" borderId="16" xfId="0" applyNumberFormat="1" applyFont="1" applyBorder="1" applyAlignment="1">
      <alignment horizontal="center" vertical="top"/>
    </xf>
    <xf numFmtId="1" fontId="37" fillId="0" borderId="3" xfId="0" applyNumberFormat="1" applyFont="1" applyBorder="1" applyAlignment="1">
      <alignment horizontal="center" vertical="top" wrapText="1"/>
    </xf>
    <xf numFmtId="2" fontId="68" fillId="0" borderId="5" xfId="0" applyNumberFormat="1" applyFont="1" applyBorder="1" applyAlignment="1">
      <alignment horizontal="center" vertical="top" wrapText="1"/>
    </xf>
    <xf numFmtId="2" fontId="68" fillId="0" borderId="7" xfId="0" applyNumberFormat="1" applyFont="1" applyBorder="1" applyAlignment="1">
      <alignment horizontal="center" vertical="top" wrapText="1"/>
    </xf>
    <xf numFmtId="2" fontId="68" fillId="0" borderId="14" xfId="0" applyNumberFormat="1" applyFont="1" applyBorder="1" applyAlignment="1">
      <alignment horizontal="center" vertical="center"/>
    </xf>
    <xf numFmtId="1" fontId="46" fillId="0" borderId="3" xfId="0" applyNumberFormat="1" applyFont="1" applyBorder="1" applyAlignment="1">
      <alignment horizontal="center" vertical="top" wrapText="1"/>
    </xf>
    <xf numFmtId="2" fontId="37" fillId="0" borderId="12" xfId="0" applyNumberFormat="1" applyFont="1" applyBorder="1" applyAlignment="1">
      <alignment horizontal="center" vertical="top" wrapText="1"/>
    </xf>
    <xf numFmtId="0" fontId="38" fillId="0" borderId="16" xfId="0" applyFont="1" applyBorder="1" applyAlignment="1">
      <alignment vertical="top" wrapText="1"/>
    </xf>
    <xf numFmtId="1" fontId="46" fillId="0" borderId="6" xfId="0" applyNumberFormat="1" applyFont="1" applyBorder="1" applyAlignment="1">
      <alignment horizontal="center" vertical="top" wrapText="1"/>
    </xf>
    <xf numFmtId="2" fontId="37" fillId="0" borderId="7" xfId="0" applyNumberFormat="1" applyFont="1" applyBorder="1" applyAlignment="1">
      <alignment horizontal="center" vertical="top" wrapText="1"/>
    </xf>
    <xf numFmtId="0" fontId="6" fillId="0" borderId="14" xfId="0" applyFont="1" applyBorder="1"/>
    <xf numFmtId="0" fontId="37" fillId="0" borderId="34" xfId="0" applyFont="1" applyBorder="1" applyAlignment="1">
      <alignment horizontal="center" vertical="center"/>
    </xf>
    <xf numFmtId="0" fontId="148" fillId="0" borderId="37" xfId="0" applyFont="1" applyBorder="1" applyAlignment="1">
      <alignment horizontal="left" vertical="center" wrapText="1"/>
    </xf>
    <xf numFmtId="0" fontId="148" fillId="0" borderId="20" xfId="0" applyFont="1" applyBorder="1" applyAlignment="1">
      <alignment horizontal="left" vertical="center" wrapText="1"/>
    </xf>
    <xf numFmtId="0" fontId="148" fillId="0" borderId="38" xfId="0" applyFont="1" applyBorder="1" applyAlignment="1">
      <alignment horizontal="left" vertical="center" wrapText="1"/>
    </xf>
    <xf numFmtId="0" fontId="148" fillId="0" borderId="26" xfId="0" applyFont="1" applyBorder="1" applyAlignment="1">
      <alignment horizontal="left" vertical="center" wrapText="1"/>
    </xf>
    <xf numFmtId="14" fontId="37" fillId="0" borderId="14" xfId="0" applyNumberFormat="1" applyFont="1" applyBorder="1" applyAlignment="1">
      <alignment horizontal="left" vertical="top" wrapText="1"/>
    </xf>
    <xf numFmtId="0" fontId="37" fillId="4" borderId="14" xfId="0" applyFont="1" applyFill="1" applyBorder="1" applyAlignment="1">
      <alignment horizontal="left" vertical="top" wrapText="1"/>
    </xf>
    <xf numFmtId="0" fontId="51" fillId="4" borderId="14" xfId="2" applyFill="1" applyBorder="1" applyAlignment="1">
      <alignment horizontal="left" vertical="top" wrapText="1"/>
    </xf>
    <xf numFmtId="2" fontId="36" fillId="4" borderId="14" xfId="0" applyNumberFormat="1" applyFont="1" applyFill="1" applyBorder="1" applyAlignment="1">
      <alignment horizontal="center" vertical="top" wrapText="1"/>
    </xf>
    <xf numFmtId="0" fontId="74" fillId="0" borderId="14" xfId="0" applyFont="1" applyBorder="1" applyAlignment="1">
      <alignment wrapText="1"/>
    </xf>
    <xf numFmtId="14" fontId="0" fillId="0" borderId="14" xfId="0" applyNumberFormat="1" applyBorder="1" applyAlignment="1">
      <alignment horizontal="left" vertical="top"/>
    </xf>
    <xf numFmtId="2" fontId="40" fillId="0" borderId="14" xfId="0" applyNumberFormat="1" applyFont="1" applyBorder="1" applyAlignment="1">
      <alignment horizontal="center" vertical="top" wrapText="1"/>
    </xf>
    <xf numFmtId="0" fontId="106" fillId="0" borderId="5" xfId="2" applyFont="1" applyBorder="1" applyAlignment="1" applyProtection="1">
      <alignment horizontal="center" vertical="top" wrapText="1"/>
    </xf>
    <xf numFmtId="0" fontId="38" fillId="0" borderId="14" xfId="0" applyFont="1" applyBorder="1" applyAlignment="1">
      <alignment horizontal="center" vertical="top"/>
    </xf>
    <xf numFmtId="2" fontId="40" fillId="0" borderId="14" xfId="0" applyNumberFormat="1" applyFont="1" applyBorder="1" applyAlignment="1">
      <alignment horizontal="center" vertical="top"/>
    </xf>
    <xf numFmtId="0" fontId="51" fillId="0" borderId="1" xfId="2" applyBorder="1" applyAlignment="1">
      <alignment vertical="top" wrapText="1"/>
    </xf>
    <xf numFmtId="0" fontId="37" fillId="0" borderId="3" xfId="0" applyFont="1" applyBorder="1" applyAlignment="1">
      <alignment vertical="top" wrapText="1"/>
    </xf>
    <xf numFmtId="0" fontId="37" fillId="0" borderId="12" xfId="0" applyFont="1" applyBorder="1" applyAlignment="1">
      <alignment vertical="top" wrapText="1"/>
    </xf>
    <xf numFmtId="0" fontId="40" fillId="0" borderId="14" xfId="0" applyFont="1" applyBorder="1" applyAlignment="1">
      <alignment horizontal="center" vertical="top"/>
    </xf>
    <xf numFmtId="0" fontId="46" fillId="11" borderId="14" xfId="1" applyFont="1" applyFill="1" applyBorder="1" applyAlignment="1">
      <alignment vertical="top" wrapText="1"/>
    </xf>
    <xf numFmtId="0" fontId="46" fillId="0" borderId="14" xfId="1" applyFont="1" applyBorder="1" applyAlignment="1">
      <alignment horizontal="left" vertical="top" wrapText="1"/>
    </xf>
    <xf numFmtId="0" fontId="51" fillId="0" borderId="5" xfId="2" applyFill="1" applyBorder="1" applyAlignment="1">
      <alignment horizontal="left" vertical="top" wrapText="1"/>
    </xf>
    <xf numFmtId="0" fontId="46" fillId="0" borderId="14" xfId="1" applyFont="1" applyBorder="1" applyAlignment="1">
      <alignment vertical="top" wrapText="1"/>
    </xf>
    <xf numFmtId="0" fontId="46" fillId="0" borderId="0" xfId="1" applyFont="1" applyAlignment="1">
      <alignment horizontal="center" vertical="top" wrapText="1"/>
    </xf>
    <xf numFmtId="0" fontId="38" fillId="0" borderId="9" xfId="0" applyFont="1" applyBorder="1" applyAlignment="1">
      <alignment horizontal="center" vertical="top" wrapText="1"/>
    </xf>
    <xf numFmtId="0" fontId="46" fillId="0" borderId="0" xfId="1" applyFont="1" applyAlignment="1">
      <alignment horizontal="left" vertical="top" wrapText="1"/>
    </xf>
    <xf numFmtId="0" fontId="38" fillId="0" borderId="12" xfId="0" applyFont="1" applyBorder="1" applyAlignment="1">
      <alignment horizontal="center" vertical="top" wrapText="1"/>
    </xf>
    <xf numFmtId="0" fontId="46" fillId="0" borderId="5" xfId="0" applyFont="1" applyBorder="1" applyAlignment="1">
      <alignment vertical="top" wrapText="1"/>
    </xf>
    <xf numFmtId="0" fontId="46" fillId="0" borderId="14" xfId="1" applyFont="1" applyBorder="1" applyAlignment="1">
      <alignment horizontal="center" vertical="top" wrapText="1"/>
    </xf>
    <xf numFmtId="0" fontId="46" fillId="0" borderId="3" xfId="0" applyFont="1" applyBorder="1" applyAlignment="1">
      <alignment horizontal="left" vertical="top" wrapText="1"/>
    </xf>
    <xf numFmtId="0" fontId="38" fillId="0" borderId="3" xfId="0" applyFont="1" applyBorder="1" applyAlignment="1">
      <alignment horizontal="left" vertical="top" wrapText="1"/>
    </xf>
    <xf numFmtId="0" fontId="6" fillId="0" borderId="14" xfId="0" applyFont="1" applyBorder="1" applyAlignment="1">
      <alignment horizontal="center" vertical="top"/>
    </xf>
    <xf numFmtId="0" fontId="38" fillId="0" borderId="4" xfId="0" applyFont="1" applyBorder="1" applyAlignment="1">
      <alignment horizontal="center" vertical="top" wrapText="1"/>
    </xf>
    <xf numFmtId="0" fontId="148" fillId="0" borderId="5" xfId="0" applyFont="1" applyBorder="1" applyAlignment="1">
      <alignment horizontal="center" vertical="center"/>
    </xf>
    <xf numFmtId="4" fontId="37" fillId="0" borderId="7" xfId="0" applyNumberFormat="1" applyFont="1" applyBorder="1" applyAlignment="1">
      <alignment horizontal="center" vertical="center" wrapText="1"/>
    </xf>
    <xf numFmtId="0" fontId="46" fillId="0" borderId="7" xfId="0" applyFont="1" applyBorder="1" applyAlignment="1">
      <alignment horizontal="left" vertical="top" wrapText="1"/>
    </xf>
    <xf numFmtId="0" fontId="37" fillId="0" borderId="18" xfId="0" applyFont="1" applyBorder="1" applyAlignment="1">
      <alignment horizontal="center" vertical="top" wrapText="1"/>
    </xf>
    <xf numFmtId="4" fontId="37" fillId="0" borderId="7" xfId="0" applyNumberFormat="1" applyFont="1" applyBorder="1" applyAlignment="1">
      <alignment horizontal="center" vertical="top" wrapText="1"/>
    </xf>
    <xf numFmtId="0" fontId="84" fillId="0" borderId="14" xfId="0" applyFont="1" applyBorder="1" applyAlignment="1">
      <alignment horizontal="center" vertical="top"/>
    </xf>
    <xf numFmtId="0" fontId="107" fillId="0" borderId="14" xfId="0" applyFont="1" applyBorder="1" applyAlignment="1">
      <alignment vertical="top" wrapText="1"/>
    </xf>
    <xf numFmtId="0" fontId="149" fillId="0" borderId="14" xfId="2" applyFont="1" applyBorder="1" applyAlignment="1">
      <alignment vertical="top" wrapText="1"/>
    </xf>
    <xf numFmtId="0" fontId="84" fillId="0" borderId="14" xfId="0" applyFont="1" applyBorder="1" applyAlignment="1">
      <alignment horizontal="center" vertical="top" wrapText="1"/>
    </xf>
    <xf numFmtId="0" fontId="51" fillId="13" borderId="14" xfId="2" applyFill="1" applyBorder="1" applyAlignment="1" applyProtection="1">
      <alignment vertical="top" wrapText="1"/>
    </xf>
    <xf numFmtId="0" fontId="45" fillId="0" borderId="5" xfId="0" applyFont="1" applyBorder="1" applyAlignment="1">
      <alignment horizontal="center" vertical="center" wrapText="1"/>
    </xf>
    <xf numFmtId="0" fontId="45" fillId="0" borderId="1" xfId="0" applyFont="1" applyBorder="1" applyAlignment="1">
      <alignment horizontal="center" vertical="center" wrapText="1"/>
    </xf>
    <xf numFmtId="0" fontId="60" fillId="0" borderId="5" xfId="0" applyFont="1" applyBorder="1" applyAlignment="1">
      <alignment horizontal="center" vertical="center"/>
    </xf>
    <xf numFmtId="0" fontId="46" fillId="0" borderId="17" xfId="0" applyFont="1" applyBorder="1" applyAlignment="1">
      <alignment vertical="top" wrapText="1"/>
    </xf>
    <xf numFmtId="0" fontId="51" fillId="0" borderId="14" xfId="2" applyBorder="1" applyAlignment="1" applyProtection="1">
      <alignment horizontal="center" vertical="top" wrapText="1"/>
    </xf>
    <xf numFmtId="0" fontId="45" fillId="0" borderId="14" xfId="0" applyFont="1" applyBorder="1" applyAlignment="1">
      <alignment horizontal="center" vertical="top" wrapText="1"/>
    </xf>
    <xf numFmtId="1" fontId="45" fillId="4" borderId="5" xfId="0" applyNumberFormat="1" applyFont="1" applyFill="1" applyBorder="1" applyAlignment="1">
      <alignment horizontal="center" vertical="center" wrapText="1"/>
    </xf>
    <xf numFmtId="2" fontId="45" fillId="4" borderId="1" xfId="0" applyNumberFormat="1" applyFont="1" applyFill="1" applyBorder="1" applyAlignment="1">
      <alignment horizontal="center" vertical="center" wrapText="1"/>
    </xf>
    <xf numFmtId="1" fontId="45" fillId="0" borderId="5" xfId="0" applyNumberFormat="1" applyFont="1" applyBorder="1" applyAlignment="1">
      <alignment horizontal="center" vertical="center" wrapText="1"/>
    </xf>
    <xf numFmtId="0" fontId="46" fillId="0" borderId="14" xfId="2" applyFont="1" applyBorder="1" applyAlignment="1" applyProtection="1">
      <alignment horizontal="left" vertical="top" wrapText="1"/>
    </xf>
    <xf numFmtId="2" fontId="45" fillId="0" borderId="1" xfId="0" applyNumberFormat="1" applyFont="1" applyBorder="1" applyAlignment="1">
      <alignment horizontal="center" vertical="center" wrapText="1"/>
    </xf>
    <xf numFmtId="0" fontId="38" fillId="0" borderId="5" xfId="0" applyFont="1" applyBorder="1" applyAlignment="1">
      <alignment horizontal="center" vertical="center" wrapText="1"/>
    </xf>
    <xf numFmtId="0" fontId="106" fillId="0" borderId="5" xfId="2" applyFont="1" applyBorder="1" applyAlignment="1">
      <alignment horizontal="left" vertical="top" wrapText="1"/>
    </xf>
    <xf numFmtId="2" fontId="37" fillId="0" borderId="5" xfId="0" applyNumberFormat="1" applyFont="1" applyBorder="1" applyAlignment="1">
      <alignment horizontal="center" vertical="center" wrapText="1"/>
    </xf>
    <xf numFmtId="0" fontId="51" fillId="4" borderId="5" xfId="2" applyFill="1" applyBorder="1" applyAlignment="1">
      <alignment horizontal="center" vertical="center" wrapText="1"/>
    </xf>
    <xf numFmtId="0" fontId="51" fillId="0" borderId="5" xfId="2" applyBorder="1" applyAlignment="1">
      <alignment horizontal="center" vertical="center" wrapText="1"/>
    </xf>
    <xf numFmtId="2" fontId="142" fillId="0" borderId="5" xfId="0" applyNumberFormat="1" applyFont="1" applyBorder="1" applyAlignment="1">
      <alignment horizontal="center" vertical="center"/>
    </xf>
    <xf numFmtId="1" fontId="36" fillId="0" borderId="7" xfId="0" applyNumberFormat="1" applyFont="1" applyBorder="1" applyAlignment="1">
      <alignment horizontal="center" vertical="top" wrapText="1"/>
    </xf>
    <xf numFmtId="0" fontId="46" fillId="0" borderId="16" xfId="1" applyFont="1" applyBorder="1" applyAlignment="1">
      <alignment vertical="top" wrapText="1"/>
    </xf>
    <xf numFmtId="0" fontId="38" fillId="0" borderId="21" xfId="0" applyFont="1" applyBorder="1" applyAlignment="1">
      <alignment horizontal="center" vertical="top" wrapText="1"/>
    </xf>
    <xf numFmtId="0" fontId="6" fillId="0" borderId="14" xfId="0" applyFont="1" applyBorder="1" applyAlignment="1">
      <alignment horizontal="center" vertical="top" wrapText="1"/>
    </xf>
    <xf numFmtId="0" fontId="51" fillId="0" borderId="3" xfId="2" applyFill="1" applyBorder="1" applyAlignment="1">
      <alignment horizontal="left" vertical="top" wrapText="1"/>
    </xf>
    <xf numFmtId="0" fontId="51" fillId="0" borderId="3" xfId="2" applyBorder="1" applyAlignment="1">
      <alignment horizontal="center" vertical="top" wrapText="1"/>
    </xf>
    <xf numFmtId="0" fontId="46" fillId="11" borderId="16" xfId="1" applyFont="1" applyFill="1" applyBorder="1" applyAlignment="1">
      <alignment vertical="top" wrapText="1"/>
    </xf>
    <xf numFmtId="0" fontId="46" fillId="0" borderId="16" xfId="1" applyFont="1" applyBorder="1" applyAlignment="1">
      <alignment horizontal="left" vertical="top" wrapText="1"/>
    </xf>
    <xf numFmtId="0" fontId="6" fillId="0" borderId="16" xfId="0" applyFont="1" applyBorder="1" applyAlignment="1">
      <alignment horizontal="center" vertical="top"/>
    </xf>
    <xf numFmtId="0" fontId="38" fillId="0" borderId="6" xfId="0" applyFont="1" applyBorder="1" applyAlignment="1">
      <alignment horizontal="left" vertical="top" wrapText="1"/>
    </xf>
    <xf numFmtId="3" fontId="36" fillId="0" borderId="14" xfId="0" applyNumberFormat="1" applyFont="1" applyBorder="1" applyAlignment="1">
      <alignment horizontal="center" vertical="top" wrapText="1"/>
    </xf>
    <xf numFmtId="0" fontId="46" fillId="0" borderId="15" xfId="0" applyFont="1" applyBorder="1" applyAlignment="1">
      <alignment horizontal="center" vertical="top" wrapText="1"/>
    </xf>
    <xf numFmtId="0" fontId="38" fillId="0" borderId="12" xfId="0" applyFont="1" applyBorder="1" applyAlignment="1">
      <alignment horizontal="left" vertical="top" wrapText="1"/>
    </xf>
    <xf numFmtId="0" fontId="106" fillId="0" borderId="12" xfId="2" applyFont="1" applyBorder="1" applyAlignment="1">
      <alignment horizontal="left" vertical="top" wrapText="1"/>
    </xf>
    <xf numFmtId="1" fontId="60" fillId="0" borderId="5" xfId="0" applyNumberFormat="1" applyFont="1" applyBorder="1" applyAlignment="1">
      <alignment horizontal="center" vertical="center"/>
    </xf>
    <xf numFmtId="2" fontId="40" fillId="12" borderId="1" xfId="0" applyNumberFormat="1" applyFont="1" applyFill="1" applyBorder="1" applyAlignment="1">
      <alignment horizontal="center" vertical="top" wrapText="1"/>
    </xf>
    <xf numFmtId="2" fontId="60" fillId="0" borderId="5" xfId="0" applyNumberFormat="1" applyFont="1" applyBorder="1" applyAlignment="1">
      <alignment horizontal="center" vertical="center"/>
    </xf>
    <xf numFmtId="2" fontId="37" fillId="0" borderId="1" xfId="0" applyNumberFormat="1" applyFont="1" applyBorder="1" applyAlignment="1">
      <alignment horizontal="center" vertical="center" wrapText="1"/>
    </xf>
    <xf numFmtId="0" fontId="37" fillId="0" borderId="0" xfId="0" applyFont="1"/>
    <xf numFmtId="0" fontId="36" fillId="0" borderId="14" xfId="0" applyFont="1" applyBorder="1" applyAlignment="1">
      <alignment horizontal="center" vertical="center"/>
    </xf>
    <xf numFmtId="2" fontId="36" fillId="0" borderId="14" xfId="0" applyNumberFormat="1" applyFont="1" applyBorder="1" applyAlignment="1">
      <alignment horizontal="center" vertical="center"/>
    </xf>
    <xf numFmtId="2" fontId="37" fillId="0" borderId="14" xfId="0" applyNumberFormat="1" applyFont="1" applyBorder="1" applyAlignment="1">
      <alignment horizontal="center" vertical="center"/>
    </xf>
    <xf numFmtId="2" fontId="36" fillId="0" borderId="12" xfId="0" applyNumberFormat="1" applyFont="1" applyBorder="1" applyAlignment="1">
      <alignment horizontal="center" vertical="top" wrapText="1"/>
    </xf>
    <xf numFmtId="0" fontId="38" fillId="0" borderId="7" xfId="0" applyFont="1" applyBorder="1" applyAlignment="1">
      <alignment horizontal="center" vertical="top" wrapText="1"/>
    </xf>
    <xf numFmtId="0" fontId="5" fillId="0" borderId="0" xfId="0" applyFont="1" applyAlignment="1">
      <alignment vertical="top"/>
    </xf>
    <xf numFmtId="0" fontId="5" fillId="0" borderId="0" xfId="0" applyFont="1"/>
    <xf numFmtId="0" fontId="107" fillId="0" borderId="15" xfId="0" applyFont="1" applyBorder="1" applyAlignment="1">
      <alignment vertical="top" wrapText="1"/>
    </xf>
    <xf numFmtId="0" fontId="149" fillId="0" borderId="15" xfId="2" applyFont="1" applyBorder="1" applyAlignment="1">
      <alignment vertical="top" wrapText="1"/>
    </xf>
    <xf numFmtId="0" fontId="84" fillId="0" borderId="15" xfId="0" applyFont="1" applyBorder="1" applyAlignment="1">
      <alignment horizontal="center" vertical="top" wrapText="1"/>
    </xf>
    <xf numFmtId="0" fontId="37" fillId="0" borderId="15" xfId="0" applyFont="1" applyBorder="1" applyAlignment="1">
      <alignment horizontal="center" vertical="top" wrapText="1"/>
    </xf>
    <xf numFmtId="3" fontId="36" fillId="0" borderId="15" xfId="0" applyNumberFormat="1" applyFont="1" applyBorder="1" applyAlignment="1">
      <alignment horizontal="center" vertical="top"/>
    </xf>
    <xf numFmtId="4" fontId="37" fillId="0" borderId="15" xfId="0" applyNumberFormat="1" applyFont="1" applyBorder="1" applyAlignment="1">
      <alignment horizontal="center" vertical="top" wrapText="1"/>
    </xf>
    <xf numFmtId="0" fontId="46" fillId="0" borderId="16" xfId="0" applyFont="1" applyBorder="1" applyAlignment="1">
      <alignment vertical="top" wrapText="1"/>
    </xf>
    <xf numFmtId="2" fontId="37" fillId="0" borderId="16" xfId="0" applyNumberFormat="1" applyFont="1" applyBorder="1" applyAlignment="1">
      <alignment vertical="top" wrapText="1"/>
    </xf>
    <xf numFmtId="0" fontId="51" fillId="0" borderId="16" xfId="2" applyBorder="1" applyAlignment="1" applyProtection="1">
      <alignment horizontal="center" vertical="top" wrapText="1"/>
    </xf>
    <xf numFmtId="1" fontId="60" fillId="0" borderId="5" xfId="0" applyNumberFormat="1" applyFont="1" applyBorder="1"/>
    <xf numFmtId="2" fontId="0" fillId="0" borderId="0" xfId="0" applyNumberFormat="1" applyAlignment="1">
      <alignment horizontal="center" vertical="center"/>
    </xf>
    <xf numFmtId="2" fontId="36" fillId="0" borderId="1" xfId="1" applyNumberFormat="1" applyFont="1" applyBorder="1" applyAlignment="1">
      <alignment horizontal="center" vertical="center" wrapText="1"/>
    </xf>
    <xf numFmtId="0" fontId="120" fillId="0" borderId="33" xfId="1" applyFont="1" applyBorder="1" applyAlignment="1">
      <alignment horizontal="left" vertical="top" wrapText="1"/>
    </xf>
    <xf numFmtId="0" fontId="121" fillId="0" borderId="14" xfId="1" applyFont="1" applyBorder="1" applyAlignment="1">
      <alignment wrapText="1"/>
    </xf>
    <xf numFmtId="2" fontId="36" fillId="0" borderId="18" xfId="1" applyNumberFormat="1" applyFont="1" applyBorder="1" applyAlignment="1">
      <alignment horizontal="center" vertical="center" wrapText="1"/>
    </xf>
    <xf numFmtId="0" fontId="11" fillId="0" borderId="14" xfId="1" applyBorder="1" applyAlignment="1">
      <alignment wrapText="1"/>
    </xf>
    <xf numFmtId="2" fontId="40" fillId="0" borderId="0" xfId="1" applyNumberFormat="1" applyFont="1" applyAlignment="1">
      <alignment horizontal="center" vertical="center" wrapText="1"/>
    </xf>
    <xf numFmtId="0" fontId="37" fillId="0" borderId="18" xfId="0" applyFont="1" applyBorder="1" applyAlignment="1">
      <alignment horizontal="left" vertical="top" wrapText="1"/>
    </xf>
    <xf numFmtId="0" fontId="146" fillId="0" borderId="5" xfId="4" applyFill="1" applyBorder="1" applyAlignment="1" applyProtection="1">
      <alignment vertical="top" wrapText="1"/>
    </xf>
    <xf numFmtId="0" fontId="146" fillId="0" borderId="5" xfId="4" applyFill="1" applyBorder="1" applyAlignment="1" applyProtection="1">
      <alignment horizontal="center" vertical="top" wrapText="1"/>
    </xf>
    <xf numFmtId="0" fontId="6" fillId="0" borderId="14" xfId="0" applyFont="1" applyBorder="1" applyAlignment="1">
      <alignment vertical="top"/>
    </xf>
    <xf numFmtId="0" fontId="146" fillId="0" borderId="3" xfId="4" applyFill="1" applyBorder="1" applyAlignment="1" applyProtection="1">
      <alignment horizontal="center" vertical="top" wrapText="1"/>
    </xf>
    <xf numFmtId="0" fontId="37" fillId="0" borderId="12" xfId="0" applyFont="1" applyBorder="1" applyAlignment="1">
      <alignment horizontal="center" vertical="center" wrapText="1"/>
    </xf>
    <xf numFmtId="0" fontId="59" fillId="0" borderId="5" xfId="4" applyFont="1" applyFill="1" applyBorder="1" applyAlignment="1" applyProtection="1">
      <alignment horizontal="center" vertical="top" wrapText="1"/>
    </xf>
    <xf numFmtId="3" fontId="36" fillId="0" borderId="5" xfId="0" applyNumberFormat="1" applyFont="1" applyBorder="1" applyAlignment="1">
      <alignment horizontal="center" vertical="center"/>
    </xf>
    <xf numFmtId="0" fontId="119" fillId="0" borderId="14" xfId="4" applyFont="1" applyFill="1" applyBorder="1" applyAlignment="1" applyProtection="1">
      <alignment horizontal="center" vertical="top" wrapText="1"/>
    </xf>
    <xf numFmtId="0" fontId="148" fillId="0" borderId="5" xfId="0" applyFont="1" applyBorder="1" applyAlignment="1">
      <alignment vertical="top"/>
    </xf>
    <xf numFmtId="0" fontId="146" fillId="0" borderId="5" xfId="4" applyBorder="1" applyAlignment="1" applyProtection="1">
      <alignment horizontal="left" vertical="top" wrapText="1"/>
    </xf>
    <xf numFmtId="0" fontId="36" fillId="0" borderId="14" xfId="0" applyFont="1" applyBorder="1" applyAlignment="1">
      <alignment vertical="top" wrapText="1"/>
    </xf>
    <xf numFmtId="2" fontId="37" fillId="0" borderId="5" xfId="0" applyNumberFormat="1" applyFont="1" applyBorder="1" applyAlignment="1" applyProtection="1">
      <alignment horizontal="center" vertical="top"/>
      <protection locked="0"/>
    </xf>
    <xf numFmtId="0" fontId="37" fillId="0" borderId="5" xfId="0" applyFont="1" applyBorder="1" applyAlignment="1" applyProtection="1">
      <alignment horizontal="center" vertical="top" wrapText="1"/>
      <protection locked="0"/>
    </xf>
    <xf numFmtId="0" fontId="4" fillId="0" borderId="0" xfId="0" applyFont="1"/>
    <xf numFmtId="49" fontId="37" fillId="0" borderId="6" xfId="0" applyNumberFormat="1" applyFont="1" applyBorder="1" applyAlignment="1">
      <alignment vertical="top" wrapText="1"/>
    </xf>
    <xf numFmtId="1" fontId="37" fillId="0" borderId="13" xfId="0" applyNumberFormat="1" applyFont="1" applyBorder="1" applyAlignment="1">
      <alignment horizontal="center" vertical="top" wrapText="1"/>
    </xf>
    <xf numFmtId="49" fontId="37" fillId="4" borderId="5" xfId="0" applyNumberFormat="1" applyFont="1" applyFill="1" applyBorder="1" applyAlignment="1">
      <alignment vertical="top" wrapText="1"/>
    </xf>
    <xf numFmtId="0" fontId="99" fillId="0" borderId="0" xfId="0" applyFont="1" applyAlignment="1">
      <alignment vertical="top"/>
    </xf>
    <xf numFmtId="1" fontId="111" fillId="0" borderId="5" xfId="0" applyNumberFormat="1" applyFont="1" applyBorder="1" applyAlignment="1">
      <alignment horizontal="center" vertical="top" wrapText="1"/>
    </xf>
    <xf numFmtId="0" fontId="46" fillId="11" borderId="14" xfId="0" applyFont="1" applyFill="1" applyBorder="1" applyAlignment="1">
      <alignment vertical="top" wrapText="1"/>
    </xf>
    <xf numFmtId="0" fontId="46" fillId="11" borderId="0" xfId="0" applyFont="1" applyFill="1" applyAlignment="1">
      <alignment vertical="top" wrapText="1"/>
    </xf>
    <xf numFmtId="0" fontId="154" fillId="0" borderId="14" xfId="0" applyFont="1" applyBorder="1" applyAlignment="1">
      <alignment horizontal="left" vertical="top" wrapText="1"/>
    </xf>
    <xf numFmtId="0" fontId="4" fillId="0" borderId="0" xfId="0" applyFont="1" applyAlignment="1">
      <alignment vertical="top"/>
    </xf>
    <xf numFmtId="0" fontId="80" fillId="0" borderId="0" xfId="0" applyFont="1" applyAlignment="1">
      <alignment vertical="top"/>
    </xf>
    <xf numFmtId="0" fontId="98" fillId="0" borderId="5" xfId="0" applyFont="1" applyBorder="1" applyAlignment="1">
      <alignment horizontal="center" vertical="top"/>
    </xf>
    <xf numFmtId="49" fontId="36" fillId="4" borderId="1" xfId="0" applyNumberFormat="1" applyFont="1" applyFill="1" applyBorder="1" applyAlignment="1">
      <alignment horizontal="center" vertical="top" wrapText="1"/>
    </xf>
    <xf numFmtId="49" fontId="60" fillId="0" borderId="5" xfId="0" applyNumberFormat="1" applyFont="1" applyBorder="1" applyAlignment="1">
      <alignment vertical="top" wrapText="1"/>
    </xf>
    <xf numFmtId="14" fontId="99" fillId="0" borderId="0" xfId="0" applyNumberFormat="1" applyFont="1" applyAlignment="1">
      <alignment vertical="top"/>
    </xf>
    <xf numFmtId="14" fontId="99" fillId="0" borderId="14" xfId="0" applyNumberFormat="1" applyFont="1" applyBorder="1" applyAlignment="1">
      <alignment vertical="top"/>
    </xf>
    <xf numFmtId="0" fontId="51" fillId="0" borderId="1" xfId="2" applyBorder="1" applyAlignment="1">
      <alignment horizontal="left" vertical="top" wrapText="1"/>
    </xf>
    <xf numFmtId="0" fontId="51" fillId="0" borderId="18" xfId="2" applyBorder="1" applyAlignment="1">
      <alignment horizontal="left" vertical="top" wrapText="1"/>
    </xf>
    <xf numFmtId="0" fontId="51" fillId="0" borderId="12" xfId="2" applyBorder="1" applyAlignment="1">
      <alignment horizontal="left" vertical="top" wrapText="1"/>
    </xf>
    <xf numFmtId="14" fontId="155" fillId="0" borderId="0" xfId="0" applyNumberFormat="1" applyFont="1" applyAlignment="1">
      <alignment vertical="top"/>
    </xf>
    <xf numFmtId="0" fontId="156" fillId="0" borderId="18" xfId="0" applyFont="1" applyBorder="1" applyAlignment="1">
      <alignment horizontal="left"/>
    </xf>
    <xf numFmtId="0" fontId="37" fillId="4" borderId="6" xfId="0" applyFont="1" applyFill="1" applyBorder="1" applyAlignment="1">
      <alignment horizontal="center" vertical="center" wrapText="1"/>
    </xf>
    <xf numFmtId="0" fontId="37" fillId="0" borderId="6" xfId="0" applyFont="1" applyBorder="1" applyAlignment="1">
      <alignment horizontal="center" vertical="center" wrapText="1"/>
    </xf>
    <xf numFmtId="49" fontId="37" fillId="0" borderId="6" xfId="0" applyNumberFormat="1" applyFont="1" applyBorder="1" applyAlignment="1">
      <alignment horizontal="center" vertical="center" wrapText="1"/>
    </xf>
    <xf numFmtId="1" fontId="36" fillId="0" borderId="5" xfId="0" applyNumberFormat="1" applyFont="1" applyBorder="1" applyAlignment="1">
      <alignment horizontal="center" vertical="center" wrapText="1"/>
    </xf>
    <xf numFmtId="1" fontId="36" fillId="0" borderId="13" xfId="0" applyNumberFormat="1" applyFont="1" applyBorder="1" applyAlignment="1">
      <alignment horizontal="center" vertical="center" wrapText="1"/>
    </xf>
    <xf numFmtId="4" fontId="36" fillId="0" borderId="15" xfId="0" applyNumberFormat="1" applyFont="1" applyBorder="1" applyAlignment="1">
      <alignment horizontal="center" vertical="center" wrapText="1"/>
    </xf>
    <xf numFmtId="0" fontId="38" fillId="0" borderId="14" xfId="0" applyFont="1" applyBorder="1" applyAlignment="1">
      <alignment horizontal="center" vertical="center"/>
    </xf>
    <xf numFmtId="49" fontId="37" fillId="4" borderId="7" xfId="0" applyNumberFormat="1" applyFont="1" applyFill="1" applyBorder="1" applyAlignment="1">
      <alignment horizontal="center" vertical="center" wrapText="1"/>
    </xf>
    <xf numFmtId="4" fontId="36" fillId="0" borderId="14" xfId="0" applyNumberFormat="1" applyFont="1" applyBorder="1" applyAlignment="1">
      <alignment horizontal="center" vertical="center" wrapText="1"/>
    </xf>
    <xf numFmtId="0" fontId="59" fillId="4" borderId="5" xfId="2" applyFont="1" applyFill="1" applyBorder="1" applyAlignment="1">
      <alignment horizontal="center" vertical="center" wrapText="1"/>
    </xf>
    <xf numFmtId="49" fontId="37" fillId="4" borderId="5" xfId="0" applyNumberFormat="1" applyFont="1" applyFill="1" applyBorder="1" applyAlignment="1">
      <alignment horizontal="center" vertical="center" wrapText="1"/>
    </xf>
    <xf numFmtId="0" fontId="78" fillId="0" borderId="0" xfId="0" applyFont="1" applyAlignment="1">
      <alignment horizontal="center" vertical="center" wrapText="1"/>
    </xf>
    <xf numFmtId="0" fontId="51" fillId="0" borderId="0" xfId="2" applyAlignment="1">
      <alignment horizontal="center" vertical="center" wrapText="1"/>
    </xf>
    <xf numFmtId="0" fontId="102" fillId="0" borderId="0" xfId="0" applyFont="1" applyAlignment="1">
      <alignment wrapText="1"/>
    </xf>
    <xf numFmtId="0" fontId="42" fillId="0" borderId="0" xfId="2" applyFont="1" applyAlignment="1">
      <alignment horizontal="center" vertical="center" wrapText="1"/>
    </xf>
    <xf numFmtId="0" fontId="124" fillId="0" borderId="0" xfId="0" applyFont="1" applyAlignment="1">
      <alignment horizontal="center" vertical="center" wrapText="1"/>
    </xf>
    <xf numFmtId="0" fontId="51" fillId="0" borderId="0" xfId="2" applyAlignment="1">
      <alignment horizontal="left" vertical="center" wrapText="1" indent="1"/>
    </xf>
    <xf numFmtId="0" fontId="102" fillId="0" borderId="0" xfId="0" applyFont="1" applyAlignment="1">
      <alignment vertical="center" wrapText="1"/>
    </xf>
    <xf numFmtId="0" fontId="6" fillId="4" borderId="5" xfId="2" applyFont="1" applyFill="1" applyBorder="1" applyAlignment="1">
      <alignment horizontal="center" vertical="center" wrapText="1"/>
    </xf>
    <xf numFmtId="0" fontId="37" fillId="4" borderId="1" xfId="0" applyFont="1" applyFill="1" applyBorder="1" applyAlignment="1">
      <alignment horizontal="center" vertical="center" wrapText="1"/>
    </xf>
    <xf numFmtId="0" fontId="132" fillId="0" borderId="14" xfId="0" applyFont="1" applyBorder="1" applyAlignment="1">
      <alignment horizontal="center" vertical="center"/>
    </xf>
    <xf numFmtId="0" fontId="37" fillId="0" borderId="3" xfId="0" applyFont="1" applyBorder="1" applyAlignment="1">
      <alignment horizontal="center" vertical="center" wrapText="1"/>
    </xf>
    <xf numFmtId="0" fontId="158" fillId="0" borderId="14" xfId="0" applyFont="1" applyBorder="1" applyAlignment="1">
      <alignment wrapText="1"/>
    </xf>
    <xf numFmtId="0" fontId="37" fillId="4" borderId="3" xfId="0" applyFont="1" applyFill="1" applyBorder="1" applyAlignment="1">
      <alignment horizontal="center" vertical="top" wrapText="1"/>
    </xf>
    <xf numFmtId="49" fontId="37" fillId="4" borderId="12" xfId="0" applyNumberFormat="1" applyFont="1" applyFill="1" applyBorder="1" applyAlignment="1">
      <alignment horizontal="center" vertical="center" wrapText="1"/>
    </xf>
    <xf numFmtId="0" fontId="158" fillId="0" borderId="14" xfId="0" applyFont="1" applyBorder="1" applyAlignment="1">
      <alignment vertical="center" wrapText="1"/>
    </xf>
    <xf numFmtId="0" fontId="6" fillId="0" borderId="0" xfId="0" applyFont="1" applyAlignment="1">
      <alignment horizontal="center" vertical="center"/>
    </xf>
    <xf numFmtId="0" fontId="37" fillId="4" borderId="12" xfId="0" applyFont="1" applyFill="1" applyBorder="1" applyAlignment="1">
      <alignment vertical="top" wrapText="1"/>
    </xf>
    <xf numFmtId="0" fontId="37" fillId="4" borderId="7" xfId="0" applyFont="1" applyFill="1" applyBorder="1" applyAlignment="1">
      <alignment horizontal="center" vertical="center" wrapText="1"/>
    </xf>
    <xf numFmtId="0" fontId="6" fillId="0" borderId="14" xfId="0" applyFont="1" applyBorder="1" applyAlignment="1">
      <alignment horizontal="center" vertical="center"/>
    </xf>
    <xf numFmtId="1" fontId="36" fillId="4" borderId="5" xfId="0" applyNumberFormat="1" applyFont="1" applyFill="1" applyBorder="1" applyAlignment="1">
      <alignment horizontal="center" vertical="center" wrapText="1"/>
    </xf>
    <xf numFmtId="2" fontId="36" fillId="4" borderId="1" xfId="0" applyNumberFormat="1" applyFont="1" applyFill="1" applyBorder="1" applyAlignment="1">
      <alignment horizontal="center" vertical="center" wrapText="1"/>
    </xf>
    <xf numFmtId="0" fontId="21" fillId="0" borderId="5" xfId="0" applyFont="1" applyBorder="1" applyAlignment="1">
      <alignment horizontal="center" vertical="center" wrapText="1"/>
    </xf>
    <xf numFmtId="2" fontId="36" fillId="0" borderId="1" xfId="0" applyNumberFormat="1" applyFont="1" applyBorder="1" applyAlignment="1">
      <alignment horizontal="center" vertical="center" wrapText="1"/>
    </xf>
    <xf numFmtId="0" fontId="159" fillId="0" borderId="0" xfId="0" applyFont="1" applyAlignment="1">
      <alignment wrapText="1"/>
    </xf>
    <xf numFmtId="0" fontId="59" fillId="0" borderId="5" xfId="2" applyFont="1" applyBorder="1" applyAlignment="1">
      <alignment horizontal="left" vertical="top" wrapText="1"/>
    </xf>
    <xf numFmtId="0" fontId="160" fillId="0" borderId="5" xfId="2" applyFont="1" applyBorder="1" applyAlignment="1">
      <alignment horizontal="left" vertical="top" wrapText="1"/>
    </xf>
    <xf numFmtId="0" fontId="102" fillId="0" borderId="0" xfId="0" applyFont="1" applyAlignment="1">
      <alignment horizontal="center" vertical="center" wrapText="1"/>
    </xf>
    <xf numFmtId="0" fontId="21" fillId="0" borderId="5" xfId="0" applyFont="1" applyBorder="1" applyAlignment="1">
      <alignment horizontal="center"/>
    </xf>
    <xf numFmtId="0" fontId="161" fillId="0" borderId="5" xfId="0" applyFont="1" applyBorder="1" applyAlignment="1">
      <alignment horizontal="left" vertical="top" wrapText="1"/>
    </xf>
    <xf numFmtId="0" fontId="162" fillId="0" borderId="5" xfId="2" applyFont="1" applyBorder="1" applyAlignment="1">
      <alignment horizontal="left" vertical="top" wrapText="1"/>
    </xf>
    <xf numFmtId="0" fontId="37" fillId="0" borderId="7" xfId="0" applyFont="1" applyBorder="1" applyAlignment="1">
      <alignment horizontal="center" vertical="center" wrapText="1"/>
    </xf>
    <xf numFmtId="0" fontId="91" fillId="0" borderId="14" xfId="0" applyFont="1" applyBorder="1" applyAlignment="1">
      <alignment horizontal="justify" vertical="center"/>
    </xf>
    <xf numFmtId="2" fontId="37" fillId="0" borderId="3" xfId="0" applyNumberFormat="1" applyFont="1" applyBorder="1" applyAlignment="1">
      <alignment horizontal="center" vertical="center" wrapText="1"/>
    </xf>
    <xf numFmtId="0" fontId="51" fillId="0" borderId="14" xfId="2" applyBorder="1" applyAlignment="1">
      <alignment wrapText="1"/>
    </xf>
    <xf numFmtId="0" fontId="91" fillId="0" borderId="14" xfId="0" applyFont="1" applyBorder="1" applyAlignment="1">
      <alignment vertical="center" wrapText="1"/>
    </xf>
    <xf numFmtId="0" fontId="46" fillId="0" borderId="12" xfId="0" applyFont="1" applyBorder="1" applyAlignment="1">
      <alignment horizontal="center" vertical="center" wrapText="1"/>
    </xf>
    <xf numFmtId="0" fontId="163" fillId="0" borderId="0" xfId="0" applyFont="1" applyAlignment="1">
      <alignment horizontal="center" vertical="center" wrapText="1"/>
    </xf>
    <xf numFmtId="0" fontId="51" fillId="0" borderId="12" xfId="2" applyBorder="1" applyAlignment="1">
      <alignment horizontal="center" vertical="top" wrapText="1"/>
    </xf>
    <xf numFmtId="0" fontId="38" fillId="0" borderId="39" xfId="0" applyFont="1" applyBorder="1" applyAlignment="1">
      <alignment wrapText="1"/>
    </xf>
    <xf numFmtId="0" fontId="38" fillId="0" borderId="40" xfId="0" applyFont="1" applyBorder="1" applyAlignment="1">
      <alignment wrapText="1"/>
    </xf>
    <xf numFmtId="0" fontId="91" fillId="0" borderId="40" xfId="0" applyFont="1" applyBorder="1" applyAlignment="1">
      <alignment vertical="top" wrapText="1"/>
    </xf>
    <xf numFmtId="0" fontId="91" fillId="0" borderId="41" xfId="0" applyFont="1" applyBorder="1" applyAlignment="1">
      <alignment horizontal="center" vertical="top" wrapText="1"/>
    </xf>
    <xf numFmtId="0" fontId="164" fillId="0" borderId="14" xfId="0" applyFont="1" applyBorder="1" applyAlignment="1">
      <alignment horizontal="justify" vertical="center"/>
    </xf>
    <xf numFmtId="0" fontId="91" fillId="0" borderId="0" xfId="0" applyFont="1" applyAlignment="1">
      <alignment horizontal="justify" vertical="center"/>
    </xf>
    <xf numFmtId="0" fontId="91" fillId="0" borderId="14" xfId="0" applyFont="1" applyBorder="1" applyAlignment="1">
      <alignment wrapText="1"/>
    </xf>
    <xf numFmtId="0" fontId="91" fillId="0" borderId="14" xfId="0" applyFont="1" applyBorder="1" applyAlignment="1">
      <alignment horizontal="justify" vertical="center" wrapText="1"/>
    </xf>
    <xf numFmtId="2" fontId="37" fillId="0" borderId="5" xfId="0" applyNumberFormat="1" applyFont="1" applyBorder="1" applyAlignment="1">
      <alignment horizontal="center" vertical="top"/>
    </xf>
    <xf numFmtId="2" fontId="37" fillId="0" borderId="5" xfId="0" applyNumberFormat="1" applyFont="1" applyBorder="1" applyAlignment="1">
      <alignment horizontal="center" vertical="center"/>
    </xf>
    <xf numFmtId="2" fontId="37" fillId="0" borderId="6" xfId="0" applyNumberFormat="1" applyFont="1" applyBorder="1" applyAlignment="1">
      <alignment horizontal="center" vertical="center" wrapText="1"/>
    </xf>
    <xf numFmtId="0" fontId="3" fillId="0" borderId="0" xfId="0" applyFont="1"/>
    <xf numFmtId="0" fontId="165" fillId="0" borderId="5" xfId="0" applyFont="1" applyBorder="1" applyAlignment="1">
      <alignment vertical="top" wrapText="1"/>
    </xf>
    <xf numFmtId="2" fontId="165" fillId="0" borderId="5" xfId="0" applyNumberFormat="1" applyFont="1" applyBorder="1" applyAlignment="1">
      <alignment vertical="top" wrapText="1"/>
    </xf>
    <xf numFmtId="0" fontId="166" fillId="4" borderId="5" xfId="0" applyFont="1" applyFill="1" applyBorder="1" applyAlignment="1">
      <alignment vertical="top" wrapText="1"/>
    </xf>
    <xf numFmtId="0" fontId="167" fillId="0" borderId="5" xfId="0" applyFont="1" applyBorder="1" applyAlignment="1">
      <alignment horizontal="center" vertical="top" wrapText="1"/>
    </xf>
    <xf numFmtId="167" fontId="165" fillId="0" borderId="1" xfId="0" applyNumberFormat="1" applyFont="1" applyBorder="1" applyAlignment="1">
      <alignment vertical="top" wrapText="1"/>
    </xf>
    <xf numFmtId="0" fontId="168" fillId="0" borderId="5" xfId="0" applyFont="1" applyBorder="1"/>
    <xf numFmtId="0" fontId="169" fillId="0" borderId="5" xfId="0" applyFont="1" applyBorder="1" applyAlignment="1">
      <alignment horizontal="center" vertical="center"/>
    </xf>
    <xf numFmtId="0" fontId="170" fillId="4" borderId="0" xfId="0" applyFont="1" applyFill="1"/>
    <xf numFmtId="1" fontId="167" fillId="0" borderId="5" xfId="0" applyNumberFormat="1" applyFont="1" applyBorder="1" applyAlignment="1">
      <alignment horizontal="center" vertical="top" wrapText="1"/>
    </xf>
    <xf numFmtId="2" fontId="165" fillId="0" borderId="5" xfId="0" applyNumberFormat="1" applyFont="1" applyBorder="1" applyAlignment="1">
      <alignment horizontal="center" vertical="top" wrapText="1"/>
    </xf>
    <xf numFmtId="1" fontId="165" fillId="0" borderId="5" xfId="0" applyNumberFormat="1" applyFont="1" applyBorder="1" applyAlignment="1">
      <alignment horizontal="center" vertical="top" wrapText="1"/>
    </xf>
    <xf numFmtId="0" fontId="165" fillId="0" borderId="5" xfId="0" applyFont="1" applyBorder="1" applyAlignment="1">
      <alignment horizontal="left" vertical="top" wrapText="1"/>
    </xf>
    <xf numFmtId="0" fontId="166" fillId="0" borderId="5" xfId="0" applyFont="1" applyBorder="1" applyAlignment="1">
      <alignment horizontal="left" vertical="top" wrapText="1"/>
    </xf>
    <xf numFmtId="0" fontId="170" fillId="4" borderId="5" xfId="0" applyFont="1" applyFill="1" applyBorder="1"/>
    <xf numFmtId="0" fontId="172" fillId="4" borderId="5" xfId="0" applyFont="1" applyFill="1" applyBorder="1"/>
    <xf numFmtId="0" fontId="165" fillId="0" borderId="1" xfId="0" applyFont="1" applyBorder="1" applyAlignment="1">
      <alignment vertical="top" wrapText="1"/>
    </xf>
    <xf numFmtId="0" fontId="173" fillId="0" borderId="12" xfId="0" applyFont="1" applyBorder="1" applyAlignment="1">
      <alignment horizontal="left" vertical="top"/>
    </xf>
    <xf numFmtId="0" fontId="174" fillId="0" borderId="9" xfId="0" applyFont="1" applyBorder="1" applyAlignment="1">
      <alignment horizontal="center"/>
    </xf>
    <xf numFmtId="0" fontId="173" fillId="0" borderId="9" xfId="0" applyFont="1" applyBorder="1" applyAlignment="1">
      <alignment horizontal="left" vertical="top"/>
    </xf>
    <xf numFmtId="1" fontId="173" fillId="0" borderId="9" xfId="0" applyNumberFormat="1" applyFont="1" applyBorder="1" applyAlignment="1">
      <alignment horizontal="center" vertical="top"/>
    </xf>
    <xf numFmtId="2" fontId="173" fillId="0" borderId="9" xfId="0" applyNumberFormat="1" applyFont="1" applyBorder="1" applyAlignment="1">
      <alignment horizontal="center" vertical="top"/>
    </xf>
    <xf numFmtId="0" fontId="175" fillId="0" borderId="5" xfId="0" applyFont="1" applyBorder="1" applyAlignment="1">
      <alignment horizontal="center" vertical="top" wrapText="1"/>
    </xf>
    <xf numFmtId="2" fontId="176" fillId="0" borderId="5" xfId="0" applyNumberFormat="1" applyFont="1" applyBorder="1" applyAlignment="1">
      <alignment horizontal="center" vertical="top" wrapText="1"/>
    </xf>
    <xf numFmtId="4" fontId="2" fillId="0" borderId="14" xfId="1" applyNumberFormat="1" applyFont="1" applyBorder="1" applyAlignment="1" applyProtection="1">
      <alignment horizontal="center" vertical="center"/>
      <protection locked="0"/>
    </xf>
    <xf numFmtId="0" fontId="13" fillId="2" borderId="14" xfId="0" applyFont="1" applyFill="1" applyBorder="1" applyAlignment="1">
      <alignment horizontal="center" vertical="top" wrapText="1"/>
    </xf>
    <xf numFmtId="0" fontId="19" fillId="2" borderId="0" xfId="0" applyFont="1" applyFill="1" applyAlignment="1">
      <alignment horizontal="center" wrapText="1"/>
    </xf>
    <xf numFmtId="0" fontId="14" fillId="0" borderId="0" xfId="0" applyFont="1"/>
    <xf numFmtId="0" fontId="37" fillId="2" borderId="14" xfId="0" applyFont="1" applyFill="1" applyBorder="1" applyAlignment="1">
      <alignment horizontal="left" vertical="top" wrapText="1"/>
    </xf>
    <xf numFmtId="0" fontId="17" fillId="2" borderId="14" xfId="0" applyFont="1" applyFill="1" applyBorder="1" applyAlignment="1">
      <alignment horizontal="left" wrapText="1"/>
    </xf>
    <xf numFmtId="0" fontId="17" fillId="2" borderId="1" xfId="0" applyFont="1" applyFill="1" applyBorder="1" applyAlignment="1">
      <alignment horizontal="left" wrapText="1"/>
    </xf>
    <xf numFmtId="0" fontId="14" fillId="0" borderId="2" xfId="0" applyFont="1" applyBorder="1"/>
    <xf numFmtId="0" fontId="14" fillId="0" borderId="3" xfId="0" applyFont="1" applyBorder="1"/>
    <xf numFmtId="0" fontId="17" fillId="2" borderId="1" xfId="0" applyFont="1" applyFill="1" applyBorder="1" applyAlignment="1">
      <alignment horizontal="left" vertical="top" wrapText="1"/>
    </xf>
    <xf numFmtId="0" fontId="13" fillId="2" borderId="1" xfId="0" applyFont="1" applyFill="1" applyBorder="1" applyAlignment="1">
      <alignment horizontal="center" wrapText="1"/>
    </xf>
    <xf numFmtId="0" fontId="38" fillId="2" borderId="1" xfId="0" applyFont="1" applyFill="1" applyBorder="1" applyAlignment="1">
      <alignment horizontal="left" wrapText="1"/>
    </xf>
    <xf numFmtId="0" fontId="12" fillId="2" borderId="2" xfId="0" applyFont="1" applyFill="1" applyBorder="1" applyAlignment="1">
      <alignment horizontal="left" wrapText="1"/>
    </xf>
    <xf numFmtId="0" fontId="17" fillId="2" borderId="1" xfId="0" applyFont="1" applyFill="1" applyBorder="1" applyAlignment="1">
      <alignment horizontal="left"/>
    </xf>
    <xf numFmtId="0" fontId="17" fillId="2" borderId="2" xfId="0" applyFont="1" applyFill="1" applyBorder="1" applyAlignment="1">
      <alignment horizontal="left"/>
    </xf>
    <xf numFmtId="0" fontId="12" fillId="2" borderId="1" xfId="0" applyFont="1" applyFill="1" applyBorder="1" applyAlignment="1">
      <alignment horizontal="left" wrapText="1"/>
    </xf>
    <xf numFmtId="0" fontId="17" fillId="2" borderId="2" xfId="0" applyFont="1" applyFill="1" applyBorder="1" applyAlignment="1">
      <alignment horizontal="left" wrapText="1"/>
    </xf>
    <xf numFmtId="0" fontId="13" fillId="2" borderId="2" xfId="0" applyFont="1" applyFill="1" applyBorder="1" applyAlignment="1">
      <alignment horizontal="center" wrapText="1"/>
    </xf>
    <xf numFmtId="0" fontId="17" fillId="2" borderId="2" xfId="0" applyFont="1" applyFill="1" applyBorder="1" applyAlignment="1">
      <alignment horizontal="left" vertical="top" wrapText="1"/>
    </xf>
    <xf numFmtId="0" fontId="37" fillId="2" borderId="1" xfId="0" applyFont="1" applyFill="1" applyBorder="1" applyAlignment="1">
      <alignment horizontal="left" wrapText="1"/>
    </xf>
    <xf numFmtId="0" fontId="44" fillId="2" borderId="1" xfId="0" applyFont="1" applyFill="1" applyBorder="1" applyAlignment="1">
      <alignment horizontal="left" wrapText="1"/>
    </xf>
    <xf numFmtId="0" fontId="43" fillId="0" borderId="2" xfId="0" applyFont="1" applyBorder="1"/>
    <xf numFmtId="0" fontId="43" fillId="0" borderId="3" xfId="0" applyFont="1" applyBorder="1"/>
    <xf numFmtId="0" fontId="14" fillId="0" borderId="2" xfId="0" applyFont="1" applyBorder="1" applyAlignment="1">
      <alignment wrapText="1"/>
    </xf>
    <xf numFmtId="0" fontId="14" fillId="0" borderId="3" xfId="0" applyFont="1" applyBorder="1" applyAlignment="1">
      <alignment wrapText="1"/>
    </xf>
    <xf numFmtId="0" fontId="27" fillId="2" borderId="1" xfId="0" applyFont="1" applyFill="1" applyBorder="1" applyAlignment="1">
      <alignment horizontal="center" vertical="center" wrapText="1"/>
    </xf>
    <xf numFmtId="0" fontId="12" fillId="2" borderId="8" xfId="0" applyFont="1" applyFill="1" applyBorder="1"/>
    <xf numFmtId="0" fontId="14" fillId="0" borderId="8" xfId="0" applyFont="1" applyBorder="1"/>
    <xf numFmtId="0" fontId="14" fillId="0" borderId="9" xfId="0" applyFont="1" applyBorder="1"/>
    <xf numFmtId="0" fontId="12" fillId="2" borderId="8" xfId="0" applyFont="1" applyFill="1" applyBorder="1" applyAlignment="1">
      <alignment wrapText="1"/>
    </xf>
    <xf numFmtId="0" fontId="14" fillId="0" borderId="8" xfId="0" applyFont="1" applyBorder="1" applyAlignment="1">
      <alignment wrapText="1"/>
    </xf>
    <xf numFmtId="0" fontId="14" fillId="0" borderId="9" xfId="0" applyFont="1" applyBorder="1" applyAlignment="1">
      <alignment wrapText="1"/>
    </xf>
    <xf numFmtId="0" fontId="12" fillId="2" borderId="1" xfId="0" applyFont="1" applyFill="1" applyBorder="1" applyAlignment="1">
      <alignment horizontal="left" vertical="top" wrapText="1"/>
    </xf>
    <xf numFmtId="0" fontId="17" fillId="2" borderId="14" xfId="0" applyFont="1" applyFill="1" applyBorder="1" applyAlignment="1">
      <alignment vertical="top" wrapText="1"/>
    </xf>
    <xf numFmtId="0" fontId="14" fillId="0" borderId="14" xfId="0" applyFont="1" applyBorder="1"/>
    <xf numFmtId="0" fontId="13" fillId="2" borderId="1" xfId="0" applyFont="1" applyFill="1" applyBorder="1" applyAlignment="1">
      <alignment horizontal="center" vertical="center" wrapText="1"/>
    </xf>
    <xf numFmtId="0" fontId="17" fillId="2" borderId="1" xfId="0" applyFont="1" applyFill="1" applyBorder="1" applyAlignment="1">
      <alignment wrapText="1"/>
    </xf>
    <xf numFmtId="0" fontId="17" fillId="2" borderId="1" xfId="0" applyFont="1" applyFill="1" applyBorder="1"/>
    <xf numFmtId="0" fontId="13" fillId="2" borderId="10" xfId="0" applyFont="1" applyFill="1" applyBorder="1" applyAlignment="1">
      <alignment horizontal="center" wrapText="1"/>
    </xf>
    <xf numFmtId="0" fontId="13" fillId="2" borderId="0" xfId="0" applyFont="1" applyFill="1" applyAlignment="1">
      <alignment horizontal="center" wrapText="1"/>
    </xf>
    <xf numFmtId="0" fontId="19" fillId="2" borderId="0" xfId="0" applyFont="1" applyFill="1" applyAlignment="1">
      <alignment horizontal="center" vertical="top" wrapText="1"/>
    </xf>
    <xf numFmtId="0" fontId="17" fillId="2" borderId="14" xfId="0" applyFont="1" applyFill="1" applyBorder="1" applyAlignment="1">
      <alignment horizontal="left" vertical="top" wrapText="1"/>
    </xf>
    <xf numFmtId="0" fontId="37" fillId="2" borderId="14" xfId="0" applyFont="1" applyFill="1" applyBorder="1" applyAlignment="1">
      <alignment horizontal="left" wrapText="1"/>
    </xf>
    <xf numFmtId="0" fontId="39" fillId="2" borderId="10" xfId="0" applyFont="1" applyFill="1" applyBorder="1" applyAlignment="1">
      <alignment horizontal="center" wrapText="1"/>
    </xf>
    <xf numFmtId="0" fontId="17" fillId="2" borderId="14" xfId="0" applyFont="1" applyFill="1" applyBorder="1" applyAlignment="1">
      <alignment horizontal="left"/>
    </xf>
    <xf numFmtId="0" fontId="38" fillId="0" borderId="14" xfId="0" applyFont="1" applyBorder="1" applyAlignment="1">
      <alignment vertical="center" wrapText="1"/>
    </xf>
    <xf numFmtId="0" fontId="38" fillId="13" borderId="14" xfId="0" applyFont="1" applyFill="1" applyBorder="1" applyAlignment="1">
      <alignment vertical="center" wrapText="1"/>
    </xf>
    <xf numFmtId="0" fontId="38" fillId="0" borderId="14" xfId="0" applyFont="1" applyBorder="1" applyAlignment="1">
      <alignment horizontal="center" vertical="center" wrapText="1"/>
    </xf>
    <xf numFmtId="0" fontId="63" fillId="0" borderId="14" xfId="0" applyFont="1" applyBorder="1" applyAlignment="1">
      <alignment horizontal="right" vertical="center"/>
    </xf>
    <xf numFmtId="0" fontId="38" fillId="0" borderId="14" xfId="0" applyFont="1" applyBorder="1" applyAlignment="1">
      <alignment horizontal="right" vertical="center"/>
    </xf>
    <xf numFmtId="0" fontId="40" fillId="0" borderId="14" xfId="0" applyFont="1" applyBorder="1" applyAlignment="1">
      <alignment horizontal="center" vertical="center"/>
    </xf>
    <xf numFmtId="0" fontId="38" fillId="0" borderId="14" xfId="0" applyFont="1" applyBorder="1" applyAlignment="1">
      <alignment horizontal="right" vertical="center" wrapText="1"/>
    </xf>
    <xf numFmtId="0" fontId="80" fillId="0" borderId="16" xfId="0" applyFont="1" applyBorder="1" applyAlignment="1">
      <alignment horizontal="center" vertical="top" wrapText="1"/>
    </xf>
    <xf numFmtId="0" fontId="80" fillId="0" borderId="19" xfId="0" applyFont="1" applyBorder="1" applyAlignment="1">
      <alignment horizontal="center" vertical="top" wrapText="1"/>
    </xf>
    <xf numFmtId="0" fontId="80" fillId="0" borderId="15" xfId="0" applyFont="1" applyBorder="1" applyAlignment="1">
      <alignment horizontal="center" vertical="top" wrapText="1"/>
    </xf>
    <xf numFmtId="0" fontId="81" fillId="0" borderId="16" xfId="2" applyFont="1" applyBorder="1" applyAlignment="1">
      <alignment horizontal="center" vertical="top" wrapText="1"/>
    </xf>
    <xf numFmtId="0" fontId="81" fillId="0" borderId="19" xfId="2" applyFont="1" applyBorder="1" applyAlignment="1">
      <alignment horizontal="center" vertical="top" wrapText="1"/>
    </xf>
    <xf numFmtId="0" fontId="81" fillId="0" borderId="15" xfId="2" applyFont="1" applyBorder="1" applyAlignment="1">
      <alignment horizontal="center" vertical="top" wrapText="1"/>
    </xf>
    <xf numFmtId="0" fontId="17" fillId="2" borderId="14" xfId="0" applyFont="1" applyFill="1" applyBorder="1" applyAlignment="1">
      <alignment wrapText="1"/>
    </xf>
    <xf numFmtId="0" fontId="12" fillId="2" borderId="14" xfId="0" applyFont="1" applyFill="1" applyBorder="1" applyAlignment="1">
      <alignment wrapText="1"/>
    </xf>
    <xf numFmtId="0" fontId="16" fillId="2" borderId="14" xfId="0" applyFont="1" applyFill="1" applyBorder="1" applyAlignment="1">
      <alignment vertical="top" wrapText="1"/>
    </xf>
    <xf numFmtId="0" fontId="39" fillId="2" borderId="1" xfId="0" applyFont="1" applyFill="1" applyBorder="1" applyAlignment="1">
      <alignment horizontal="center" wrapText="1"/>
    </xf>
    <xf numFmtId="0" fontId="39" fillId="2" borderId="14" xfId="0" applyFont="1" applyFill="1" applyBorder="1" applyAlignment="1">
      <alignment horizontal="center" wrapText="1"/>
    </xf>
    <xf numFmtId="0" fontId="13" fillId="2" borderId="14" xfId="0" applyFont="1" applyFill="1" applyBorder="1" applyAlignment="1">
      <alignment horizontal="center" wrapText="1"/>
    </xf>
    <xf numFmtId="0" fontId="18" fillId="2" borderId="1" xfId="0" applyFont="1" applyFill="1" applyBorder="1" applyAlignment="1">
      <alignment horizontal="left" vertical="top" wrapText="1"/>
    </xf>
    <xf numFmtId="0" fontId="14" fillId="0" borderId="2" xfId="0" applyFont="1" applyBorder="1" applyAlignment="1">
      <alignment horizontal="left"/>
    </xf>
    <xf numFmtId="0" fontId="14" fillId="0" borderId="3" xfId="0" applyFont="1" applyBorder="1" applyAlignment="1">
      <alignment horizontal="left"/>
    </xf>
    <xf numFmtId="0" fontId="16" fillId="2" borderId="1" xfId="0" applyFont="1" applyFill="1" applyBorder="1" applyAlignment="1">
      <alignment horizontal="left" vertical="top" wrapText="1"/>
    </xf>
    <xf numFmtId="0" fontId="38" fillId="2" borderId="1" xfId="0" applyFont="1" applyFill="1" applyBorder="1" applyAlignment="1">
      <alignment horizontal="left" vertical="top" wrapText="1"/>
    </xf>
    <xf numFmtId="0" fontId="14" fillId="0" borderId="2" xfId="0" applyFont="1" applyBorder="1" applyAlignment="1">
      <alignment horizontal="left" vertical="top"/>
    </xf>
    <xf numFmtId="0" fontId="14" fillId="0" borderId="3" xfId="0" applyFont="1" applyBorder="1" applyAlignment="1">
      <alignment horizontal="left" vertical="top"/>
    </xf>
    <xf numFmtId="0" fontId="16" fillId="2" borderId="1" xfId="0" applyFont="1" applyFill="1" applyBorder="1" applyAlignment="1">
      <alignment horizontal="left" vertical="center" wrapText="1"/>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38" fillId="2" borderId="1" xfId="0" applyFont="1" applyFill="1" applyBorder="1" applyAlignment="1">
      <alignment horizontal="left" vertical="center" wrapText="1"/>
    </xf>
    <xf numFmtId="0" fontId="12" fillId="2" borderId="14" xfId="0" applyFont="1" applyFill="1" applyBorder="1" applyAlignment="1">
      <alignment horizontal="left" wrapText="1"/>
    </xf>
    <xf numFmtId="0" fontId="14" fillId="0" borderId="14" xfId="0" applyFont="1" applyBorder="1" applyAlignment="1">
      <alignment horizontal="left"/>
    </xf>
    <xf numFmtId="0" fontId="12" fillId="2" borderId="14" xfId="0" applyFont="1" applyFill="1" applyBorder="1" applyAlignment="1">
      <alignment horizontal="left" vertical="top" wrapText="1"/>
    </xf>
    <xf numFmtId="0" fontId="40" fillId="2" borderId="14" xfId="0" applyFont="1" applyFill="1" applyBorder="1" applyAlignment="1">
      <alignment horizontal="left" vertical="top" wrapText="1"/>
    </xf>
    <xf numFmtId="0" fontId="40" fillId="2" borderId="1" xfId="0" applyFont="1" applyFill="1" applyBorder="1" applyAlignment="1">
      <alignment horizontal="center" wrapText="1"/>
    </xf>
    <xf numFmtId="0" fontId="41" fillId="0" borderId="2" xfId="0" applyFont="1" applyBorder="1"/>
    <xf numFmtId="0" fontId="41" fillId="0" borderId="3" xfId="0" applyFont="1" applyBorder="1"/>
    <xf numFmtId="0" fontId="13" fillId="2" borderId="1" xfId="0" applyFont="1" applyFill="1" applyBorder="1" applyAlignment="1">
      <alignment horizontal="center" vertical="top" wrapText="1"/>
    </xf>
    <xf numFmtId="0" fontId="14" fillId="0" borderId="2" xfId="0" applyFont="1" applyBorder="1" applyAlignment="1">
      <alignment vertical="top"/>
    </xf>
    <xf numFmtId="0" fontId="14" fillId="0" borderId="3" xfId="0" applyFont="1" applyBorder="1" applyAlignment="1">
      <alignment vertical="top"/>
    </xf>
    <xf numFmtId="0" fontId="39" fillId="2" borderId="14" xfId="0" applyFont="1" applyFill="1" applyBorder="1" applyAlignment="1">
      <alignment horizontal="center" vertical="top" wrapText="1"/>
    </xf>
    <xf numFmtId="0" fontId="12" fillId="2" borderId="14" xfId="0" applyFont="1" applyFill="1" applyBorder="1" applyAlignment="1">
      <alignment horizontal="left" vertical="top"/>
    </xf>
    <xf numFmtId="0" fontId="13" fillId="2" borderId="10" xfId="0" applyFont="1" applyFill="1" applyBorder="1" applyAlignment="1">
      <alignment horizontal="center" vertical="top" wrapText="1"/>
    </xf>
    <xf numFmtId="0" fontId="13" fillId="2" borderId="0" xfId="0" applyFont="1" applyFill="1" applyAlignment="1">
      <alignment horizontal="center" vertical="top" wrapText="1"/>
    </xf>
    <xf numFmtId="0" fontId="38" fillId="2" borderId="14" xfId="0" applyFont="1" applyFill="1" applyBorder="1" applyAlignment="1">
      <alignment horizontal="left" vertical="top" wrapText="1"/>
    </xf>
    <xf numFmtId="0" fontId="16" fillId="2" borderId="14" xfId="0" applyFont="1" applyFill="1" applyBorder="1" applyAlignment="1">
      <alignment horizontal="left" vertical="top" wrapText="1"/>
    </xf>
    <xf numFmtId="0" fontId="40" fillId="2" borderId="1" xfId="0" applyFont="1" applyFill="1" applyBorder="1" applyAlignment="1">
      <alignment horizontal="left" vertical="top" wrapText="1"/>
    </xf>
    <xf numFmtId="0" fontId="13" fillId="2" borderId="1" xfId="0" applyFont="1" applyFill="1" applyBorder="1" applyAlignment="1">
      <alignment horizontal="center"/>
    </xf>
    <xf numFmtId="0" fontId="38" fillId="2" borderId="2" xfId="0" applyFont="1" applyFill="1" applyBorder="1" applyAlignment="1">
      <alignment horizontal="left" vertical="top" wrapText="1"/>
    </xf>
    <xf numFmtId="0" fontId="38" fillId="2" borderId="3" xfId="0" applyFont="1" applyFill="1" applyBorder="1" applyAlignment="1">
      <alignment horizontal="left" vertical="top" wrapText="1"/>
    </xf>
  </cellXfs>
  <cellStyles count="5">
    <cellStyle name="Comma" xfId="3" builtinId="3"/>
    <cellStyle name="Hyperlink" xfId="2" builtinId="8"/>
    <cellStyle name="Hyperlink 2" xfId="4" xr:uid="{9DA85CF7-AAC2-4B39-B287-8908E59E332C}"/>
    <cellStyle name="Normal" xfId="0" builtinId="0"/>
    <cellStyle name="Normal 2" xfId="1" xr:uid="{A4F18C51-D529-4619-9592-D551EE6952C8}"/>
  </cellStyles>
  <dxfs count="14">
    <dxf>
      <fill>
        <patternFill>
          <bgColor rgb="FFFF0000"/>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ip\Dropbox\Departament\GRADIS%202022\Agricol\FSAA2_Vecerdea_Petronela_2022.xlsx" TargetMode="External"/><Relationship Id="rId1" Type="http://schemas.openxmlformats.org/officeDocument/2006/relationships/externalLinkPath" Target="/Users/Cip/Dropbox/Departament/GRADIS%202022/Agricol/FSAA2_Vecerdea_Petronela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row r="36">
          <cell r="B36" t="str">
            <v>FSAA2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FSAA@" TargetMode="External"/><Relationship Id="rId1" Type="http://schemas.openxmlformats.org/officeDocument/2006/relationships/hyperlink" Target="mailto:FSA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nfis.ro/wp-content/uploads/2022/03/FDI2022-rezultate-finale-CNFIS-proiecte.pdf" TargetMode="External"/><Relationship Id="rId1" Type="http://schemas.openxmlformats.org/officeDocument/2006/relationships/hyperlink" Target="mailto:FSAA@"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researchgate.net/profile/Elif-Bak-Ates/publication/366685498_TARS_482/links/63aed1eba03100368a3dab67/TARS-482.pdf" TargetMode="External"/><Relationship Id="rId21" Type="http://schemas.openxmlformats.org/officeDocument/2006/relationships/hyperlink" Target="../../Downloads/14362-Article%20Text-55835-1-10-20221114.pdf" TargetMode="External"/><Relationship Id="rId42" Type="http://schemas.openxmlformats.org/officeDocument/2006/relationships/hyperlink" Target="https://jmabonline.com/en/article/jDg2EAVRtDQ940XXuG3t" TargetMode="External"/><Relationship Id="rId47" Type="http://schemas.openxmlformats.org/officeDocument/2006/relationships/hyperlink" Target="https://anale-horticultura.reviste.ucv.ro/index.php/bihpt/about" TargetMode="External"/><Relationship Id="rId63" Type="http://schemas.openxmlformats.org/officeDocument/2006/relationships/hyperlink" Target="http://nanobioletters.com/wp-content/uploads/2022/09/LIANBS124.119.pdf" TargetMode="External"/><Relationship Id="rId68" Type="http://schemas.openxmlformats.org/officeDocument/2006/relationships/hyperlink" Target="https://riunet.upv.es/handle/10251/184317" TargetMode="External"/><Relationship Id="rId84" Type="http://schemas.openxmlformats.org/officeDocument/2006/relationships/hyperlink" Target="https://doi.org/10.29050/harranziraat.1143580" TargetMode="External"/><Relationship Id="rId89" Type="http://schemas.openxmlformats.org/officeDocument/2006/relationships/hyperlink" Target="https://lsmu.lt/cris/handle/20.500.12512/113911" TargetMode="External"/><Relationship Id="rId16" Type="http://schemas.openxmlformats.org/officeDocument/2006/relationships/hyperlink" Target="https://www.upet.ro/annals/economics/pdf/2022/11).%20Nimara_3.pdf" TargetMode="External"/><Relationship Id="rId107" Type="http://schemas.openxmlformats.org/officeDocument/2006/relationships/hyperlink" Target="https://www.thepharmajournal.com/archives/2022/vol11issue5S/PartD/S-11-4-152-970.pdf" TargetMode="External"/><Relationship Id="rId11" Type="http://schemas.openxmlformats.org/officeDocument/2006/relationships/hyperlink" Target="../../../../Downloads/PJBT-2022-748%20(1).pdf" TargetMode="External"/><Relationship Id="rId32" Type="http://schemas.openxmlformats.org/officeDocument/2006/relationships/hyperlink" Target="https://scholar.google.ro/citations?view_op=view_citation&amp;hl=ro&amp;user=PeEfuiQAAAAJ&amp;cstart=20&amp;pagesize=80&amp;citation_for_view=PeEfuiQAAAAJ:abG-DnoFyZgC" TargetMode="External"/><Relationship Id="rId37" Type="http://schemas.openxmlformats.org/officeDocument/2006/relationships/hyperlink" Target="https://run.unl.pt/bitstream/10362/150181/1/Gomes_2022.pdf" TargetMode="External"/><Relationship Id="rId53" Type="http://schemas.openxmlformats.org/officeDocument/2006/relationships/hyperlink" Target="https://dergipark.org.tr/en/pub/pprjournal/issue/68791/1030271" TargetMode="External"/><Relationship Id="rId58" Type="http://schemas.openxmlformats.org/officeDocument/2006/relationships/hyperlink" Target="https://www.tf.ni.ac.rs/wp-content/uploads/2023/03/Doktorska-disertacija-Jelena-Mitrovic.pdf" TargetMode="External"/><Relationship Id="rId74" Type="http://schemas.openxmlformats.org/officeDocument/2006/relationships/hyperlink" Target="https://dspace.nuft.edu.ua/jspui/bitstream/123456789/37361/1/Tom_28_%23_1.pdf" TargetMode="External"/><Relationship Id="rId79" Type="http://schemas.openxmlformats.org/officeDocument/2006/relationships/hyperlink" Target="https://lsmu.lt/cris/bitstream/20.500.12512/114517/1/J.%20Zemenauskait%c4%97%20MBD%202022.pdf" TargetMode="External"/><Relationship Id="rId102" Type="http://schemas.openxmlformats.org/officeDocument/2006/relationships/hyperlink" Target="http://dx.doi.org/10.57188/manglar.2022.048." TargetMode="External"/><Relationship Id="rId5" Type="http://schemas.openxmlformats.org/officeDocument/2006/relationships/hyperlink" Target="https://scholar.google.ro/citations?view_op=view_citation&amp;hl=ro&amp;user=PeEfuiQAAAAJ&amp;cstart=20&amp;pagesize=80&amp;citation_for_view=PeEfuiQAAAAJ:abG-DnoFyZgC" TargetMode="External"/><Relationship Id="rId90" Type="http://schemas.openxmlformats.org/officeDocument/2006/relationships/hyperlink" Target="http://www.dspace.uce.edu.ec/handle/25000/28331" TargetMode="External"/><Relationship Id="rId95" Type="http://schemas.openxmlformats.org/officeDocument/2006/relationships/hyperlink" Target="https://www.thepharmajournal.com/archives/2022/vol11issue5S/PartD/S-11-4-152-970.pdf" TargetMode="External"/><Relationship Id="rId22" Type="http://schemas.openxmlformats.org/officeDocument/2006/relationships/hyperlink" Target="../../Downloads/14362-Article%20Text-55835-1-10-20221114.pdf" TargetMode="External"/><Relationship Id="rId27" Type="http://schemas.openxmlformats.org/officeDocument/2006/relationships/hyperlink" Target="http://www.rjgeo.ro/issues/revue_roumaine_66_2/munteanu%20et%20al..pdf" TargetMode="External"/><Relationship Id="rId43" Type="http://schemas.openxmlformats.org/officeDocument/2006/relationships/hyperlink" Target="http://www.zastitabilja.com.hr/wp-content/uploads/2022/12/Utjecaj-duge-maceracije-na-kakvo%C4%87u-vina-sorte-Gra%C5%A1evina-u-vinogorju-Kutjevo.pdf" TargetMode="External"/><Relationship Id="rId48" Type="http://schemas.openxmlformats.org/officeDocument/2006/relationships/hyperlink" Target="http://journal.damascusuniversity.edu.sy/index.php/agrj/about" TargetMode="External"/><Relationship Id="rId64" Type="http://schemas.openxmlformats.org/officeDocument/2006/relationships/hyperlink" Target="https://repositorio.unal.edu.co/handle/unal/82329" TargetMode="External"/><Relationship Id="rId69" Type="http://schemas.openxmlformats.org/officeDocument/2006/relationships/hyperlink" Target="https://dergipark.org.tr/en/pub/jeps/issue/70655/1091148" TargetMode="External"/><Relationship Id="rId80" Type="http://schemas.openxmlformats.org/officeDocument/2006/relationships/hyperlink" Target="https://doi.org/10.3390/Foods2022-12930" TargetMode="External"/><Relationship Id="rId85" Type="http://schemas.openxmlformats.org/officeDocument/2006/relationships/hyperlink" Target="https://doi.org/10.1016/j.foodchem.2022.134363" TargetMode="External"/><Relationship Id="rId12" Type="http://schemas.openxmlformats.org/officeDocument/2006/relationships/hyperlink" Target="https://scholar.google.ro/scholar?oi=bibs&amp;hl=ro&amp;cites=1000130541976156214&amp;as_sdt=5&amp;as_ylo=2022&amp;as_yhi=2022" TargetMode="External"/><Relationship Id="rId17" Type="http://schemas.openxmlformats.org/officeDocument/2006/relationships/hyperlink" Target="http://www.uaiasi.ro/revagrois/PDF/2022-1/paper/01.pdf" TargetMode="External"/><Relationship Id="rId33" Type="http://schemas.openxmlformats.org/officeDocument/2006/relationships/hyperlink" Target="http://dspace.univ-jijel.dz:8080/xmlui/bitstream/handle/123456789/11259/574-7.pdf?sequence=1&amp;isAllowed=y" TargetMode="External"/><Relationship Id="rId38" Type="http://schemas.openxmlformats.org/officeDocument/2006/relationships/hyperlink" Target="http://www.shanghairanking.com/institution/nova-university-lisbon" TargetMode="External"/><Relationship Id="rId59" Type="http://schemas.openxmlformats.org/officeDocument/2006/relationships/hyperlink" Target="https://www.pulsus.com/scholarly-articles/preliminary-phytochemical-screening-and-antioxidant-activity-of-chaya-leaf-cnidoscolus-acontifolus-extracts-on-refined-p.pdf" TargetMode="External"/><Relationship Id="rId103" Type="http://schemas.openxmlformats.org/officeDocument/2006/relationships/hyperlink" Target="https://web.archive.org/web/20220707033131id_/http:/journalkubansad.ru/pdf/22/02/16.pdf" TargetMode="External"/><Relationship Id="rId108" Type="http://schemas.openxmlformats.org/officeDocument/2006/relationships/hyperlink" Target="https://digibuo.uniovi.es/dspace/handle/10651/61941" TargetMode="External"/><Relationship Id="rId54" Type="http://schemas.openxmlformats.org/officeDocument/2006/relationships/hyperlink" Target="http://repositorium.uminho.pt/handle/1822/80827" TargetMode="External"/><Relationship Id="rId70" Type="http://schemas.openxmlformats.org/officeDocument/2006/relationships/hyperlink" Target="http://etd.hu.edu.et/handle/123456789/3277" TargetMode="External"/><Relationship Id="rId75" Type="http://schemas.openxmlformats.org/officeDocument/2006/relationships/hyperlink" Target="https://doi.org/10.1007/978-3-031-27431-2_10" TargetMode="External"/><Relationship Id="rId91" Type="http://schemas.openxmlformats.org/officeDocument/2006/relationships/hyperlink" Target="https://www.thepharmajournal.com/archives/2022/vol11issue5S/PartD/S-11-4-152-970.pdf" TargetMode="External"/><Relationship Id="rId96" Type="http://schemas.openxmlformats.org/officeDocument/2006/relationships/hyperlink" Target="https://doi.org/10.1201/9781003175933,%20NET/9781003175933_previewpdf.pdf" TargetMode="External"/><Relationship Id="rId1" Type="http://schemas.openxmlformats.org/officeDocument/2006/relationships/hyperlink" Target="http://www.uaiasi.ro/revagrois/PDF/2022-1/paper/01.pdf" TargetMode="External"/><Relationship Id="rId6" Type="http://schemas.openxmlformats.org/officeDocument/2006/relationships/hyperlink" Target="http://www.ir.juit.ac.in:8080/jspui/handle/123456789/5090" TargetMode="External"/><Relationship Id="rId15" Type="http://schemas.openxmlformats.org/officeDocument/2006/relationships/hyperlink" Target="https://protmed.uoradea.ro/facultate/publicatii/ecotox_zooteh_ind_alim/2022A/Papers/08.%20Bacter%203.pdf" TargetMode="External"/><Relationship Id="rId23" Type="http://schemas.openxmlformats.org/officeDocument/2006/relationships/hyperlink" Target="https://protmed.uoradea.ro/facultate/publicatii/ecotox_zooteh_ind_alim/2022A/Papers/39.%20Socol.pdf" TargetMode="External"/><Relationship Id="rId28" Type="http://schemas.openxmlformats.org/officeDocument/2006/relationships/hyperlink" Target="https://www.researchgate.net/profile/Ionel-Muntele/publication/357777685_CAPITOLUL_III_CONTEXT_FACTORI_SI_DIFERENTIERI_SPATIALE_IN_MANIFESTAREA_FENOMENULUI_DE_DEPOPULARE_IN_ROMANIA_1912-2020/links/61defef7323a2268f99d7efc/CAPITOLUL-III-CONTEXT-FACTORI-SI-DIFERENTIERI-SPATIALE-IN-MANIFESTAREA-FENOMENULUI-DE-DEPOPULARE-IN-ROMANIA-1912-2020.pdf" TargetMode="External"/><Relationship Id="rId36" Type="http://schemas.openxmlformats.org/officeDocument/2006/relationships/hyperlink" Target="https://doi.org/10.37385/msej.v3i5.1155" TargetMode="External"/><Relationship Id="rId49" Type="http://schemas.openxmlformats.org/officeDocument/2006/relationships/hyperlink" Target="https://repositorio.ufmg.br/handle/1843/46515" TargetMode="External"/><Relationship Id="rId57" Type="http://schemas.openxmlformats.org/officeDocument/2006/relationships/hyperlink" Target="https://proceeding.unesa.ac.id/index.php/psnk/article/view/67/52" TargetMode="External"/><Relationship Id="rId106" Type="http://schemas.openxmlformats.org/officeDocument/2006/relationships/hyperlink" Target="https://dspace.uzhnu.edu.ua/jspui/bitstream/lib/45292/1/13.14.pdf" TargetMode="External"/><Relationship Id="rId10" Type="http://schemas.openxmlformats.org/officeDocument/2006/relationships/hyperlink" Target="https://repositorio.uchile.cl/bitstream/handle/2250/189493/Harinas-parcialmente-desgrasadas-de-chia-y-albahaca.pdf?sequence=1" TargetMode="External"/><Relationship Id="rId31" Type="http://schemas.openxmlformats.org/officeDocument/2006/relationships/hyperlink" Target="https://www.proquest.com/openview/736302ff7eb9bf054372efa63dc76592/1?pq-origsite=gscholar&amp;cbl=1536338" TargetMode="External"/><Relationship Id="rId44" Type="http://schemas.openxmlformats.org/officeDocument/2006/relationships/hyperlink" Target="https://jmabonline.com/en/article/tMtigCx3PH8sg14dsttj" TargetMode="External"/><Relationship Id="rId52" Type="http://schemas.openxmlformats.org/officeDocument/2006/relationships/hyperlink" Target="https://www.foodresearchjournal.com/archives/2022.v3.i1.A.62" TargetMode="External"/><Relationship Id="rId60" Type="http://schemas.openxmlformats.org/officeDocument/2006/relationships/hyperlink" Target="https://www.taylorfrancis.com/chapters/edit/10.1201/9781003240884-6/biocomposites-food-packaging-garima-gupta" TargetMode="External"/><Relationship Id="rId65" Type="http://schemas.openxmlformats.org/officeDocument/2006/relationships/hyperlink" Target="https://clp.cnpat.embrapa.br/ojs/index.php/clp/article/view/89" TargetMode="External"/><Relationship Id="rId73" Type="http://schemas.openxmlformats.org/officeDocument/2006/relationships/hyperlink" Target="https://dea.lib.unideb.hu/server/api/core/bitstreams/05f71802-d9af-4550-bf92-bfab35e79c85/content" TargetMode="External"/><Relationship Id="rId78" Type="http://schemas.openxmlformats.org/officeDocument/2006/relationships/hyperlink" Target="https://jurnal.inovdaboy.id/jid/article/view/10" TargetMode="External"/><Relationship Id="rId81" Type="http://schemas.openxmlformats.org/officeDocument/2006/relationships/hyperlink" Target="https://www.thepharmajournal.com/archives/2022/vol11issue5S/PartD/S-11-4-152-970.pdf" TargetMode="External"/><Relationship Id="rId86" Type="http://schemas.openxmlformats.org/officeDocument/2006/relationships/hyperlink" Target="https://www.researchgate.net/profile/David-Nemcik/publication/365233515_Obsah_potencialne_toxickych_prvkov_vo_vcelom_mede/links/636bb3b154eb5f547cb96c6a/Obsah-potencialne-toxickych-prvkov-vo-vcelom-mede.pdf" TargetMode="External"/><Relationship Id="rId94" Type="http://schemas.openxmlformats.org/officeDocument/2006/relationships/hyperlink" Target="https://lsmu.lt/cris/bitstream/20.500.12512/114517/1/J.%20Zemenauskait%c4%97%20MBD%202022.pdf" TargetMode="External"/><Relationship Id="rId99" Type="http://schemas.openxmlformats.org/officeDocument/2006/relationships/hyperlink" Target="http://www.dspace.uce.edu.ec/handle/25000/28331" TargetMode="External"/><Relationship Id="rId101" Type="http://schemas.openxmlformats.org/officeDocument/2006/relationships/hyperlink" Target="https://doi.org/10.29050/harranziraat.1127062" TargetMode="External"/><Relationship Id="rId4" Type="http://schemas.openxmlformats.org/officeDocument/2006/relationships/hyperlink" Target="https://www.proquest.com/openview/736302ff7eb9bf054372efa63dc76592/1?pq-origsite=gscholar&amp;cbl=1536338" TargetMode="External"/><Relationship Id="rId9" Type="http://schemas.openxmlformats.org/officeDocument/2006/relationships/hyperlink" Target="https://link.springer.com/chapter/10.1007/978-981-99-0945-2_7" TargetMode="External"/><Relationship Id="rId13" Type="http://schemas.openxmlformats.org/officeDocument/2006/relationships/hyperlink" Target="https://anale.agro-craiova.ro/index.php/aamc/article/view/1384" TargetMode="External"/><Relationship Id="rId18" Type="http://schemas.openxmlformats.org/officeDocument/2006/relationships/hyperlink" Target="../../Downloads/Georgescu+Emil.pdf" TargetMode="External"/><Relationship Id="rId39" Type="http://schemas.openxmlformats.org/officeDocument/2006/relationships/hyperlink" Target="http://www.shanghairanking.com/institution/hacettepe-university" TargetMode="External"/><Relationship Id="rId109" Type="http://schemas.openxmlformats.org/officeDocument/2006/relationships/hyperlink" Target="https://nutricionacuicola.uanl.mx/index.php/acu/article/view/350" TargetMode="External"/><Relationship Id="rId34" Type="http://schemas.openxmlformats.org/officeDocument/2006/relationships/hyperlink" Target="https://anale.agro-craiova.ro/index.php/aamc/article/view/1384" TargetMode="External"/><Relationship Id="rId50" Type="http://schemas.openxmlformats.org/officeDocument/2006/relationships/hyperlink" Target="https://ieeexplore.ieee.org/abstract/document/10129496/" TargetMode="External"/><Relationship Id="rId55" Type="http://schemas.openxmlformats.org/officeDocument/2006/relationships/hyperlink" Target="https://assets.researchsquare.com/files/rs-2204735/v1/8e4dd24b-9036-4540-8d73-ba80cb6ffcab.pdf?c=1667848027" TargetMode="External"/><Relationship Id="rId76" Type="http://schemas.openxmlformats.org/officeDocument/2006/relationships/hyperlink" Target="https://www.researchgate.net/profile/Krishna-Murthy-20/publication/361180656_Bioplastics_Production_and_Applications_A_Mini_Review/links/62a14aa155273755ebde92e1/Bioplastics-Production-and-Applications-A-Mini-Review.pdf" TargetMode="External"/><Relationship Id="rId97" Type="http://schemas.openxmlformats.org/officeDocument/2006/relationships/hyperlink" Target="https://www.thepharmajournal.com/archives/2022/vol11issue5S/PartD/S-11-4-152-970.pdf" TargetMode="External"/><Relationship Id="rId104" Type="http://schemas.openxmlformats.org/officeDocument/2006/relationships/hyperlink" Target="https://dspace.uzhnu.edu.ua/jspui/bitstream/lib/45292/1/13.14.pdf" TargetMode="External"/><Relationship Id="rId7" Type="http://schemas.openxmlformats.org/officeDocument/2006/relationships/hyperlink" Target="https://www.imrpress.com/journal/FBS/14/2/10.31083/j.fbs1402016/htm" TargetMode="External"/><Relationship Id="rId71" Type="http://schemas.openxmlformats.org/officeDocument/2006/relationships/hyperlink" Target="https://publications.africanscientistjournal.org/sites/default/files/2022-11/afs2022027-23309.pdf" TargetMode="External"/><Relationship Id="rId92" Type="http://schemas.openxmlformats.org/officeDocument/2006/relationships/hyperlink" Target="https://doi.org/10.1007/978-3-031-27431-2_10" TargetMode="External"/><Relationship Id="rId2" Type="http://schemas.openxmlformats.org/officeDocument/2006/relationships/hyperlink" Target="../../../../Downloads/Georgescu+Emil.pdf" TargetMode="External"/><Relationship Id="rId29" Type="http://schemas.openxmlformats.org/officeDocument/2006/relationships/hyperlink" Target="https://pure.port.ac.uk/ws/portalfiles/portal/7501636/AgriJBR_post_print.pdf" TargetMode="External"/><Relationship Id="rId24" Type="http://schemas.openxmlformats.org/officeDocument/2006/relationships/hyperlink" Target="https://www.usab-tm.ro/utilizatori/medicinaveterinara/file/LS%20FMV%20LV%283%29%202022.pdf" TargetMode="External"/><Relationship Id="rId40" Type="http://schemas.openxmlformats.org/officeDocument/2006/relationships/hyperlink" Target="https://dergipark.org.tr/en/download/article-file/2829001" TargetMode="External"/><Relationship Id="rId45" Type="http://schemas.openxmlformats.org/officeDocument/2006/relationships/hyperlink" Target="https://pubs.acs.org/doi/pdf/10.1021/acs.jafc.2c00010" TargetMode="External"/><Relationship Id="rId66" Type="http://schemas.openxmlformats.org/officeDocument/2006/relationships/hyperlink" Target="https://repositorio.espam.edu.ec/handle/42000/1853" TargetMode="External"/><Relationship Id="rId87" Type="http://schemas.openxmlformats.org/officeDocument/2006/relationships/hyperlink" Target="https://doi.org/10.1007/978-3-030-91802-6_9" TargetMode="External"/><Relationship Id="rId110" Type="http://schemas.openxmlformats.org/officeDocument/2006/relationships/printerSettings" Target="../printerSettings/printerSettings13.bin"/><Relationship Id="rId61" Type="http://schemas.openxmlformats.org/officeDocument/2006/relationships/hyperlink" Target="https://books.google.ro/books?hl=ro&amp;lr=&amp;id=mRebEAAAQBAJ&amp;oi=fnd&amp;pg=PT335&amp;ots=zFWIGt3d-s&amp;sig=qKacpucZhDVzRSk4HyFmah23gmg&amp;redir_esc=y" TargetMode="External"/><Relationship Id="rId82" Type="http://schemas.openxmlformats.org/officeDocument/2006/relationships/hyperlink" Target="https://elibrary.ru/item.asp?id=49830316" TargetMode="External"/><Relationship Id="rId19" Type="http://schemas.openxmlformats.org/officeDocument/2006/relationships/hyperlink" Target="../../Downloads/1400+PMJ+2023+Issue+1.pdf" TargetMode="External"/><Relationship Id="rId14" Type="http://schemas.openxmlformats.org/officeDocument/2006/relationships/hyperlink" Target="https://anale.agro-craiova.ro/index.php/aamc/article/view/1384" TargetMode="External"/><Relationship Id="rId30" Type="http://schemas.openxmlformats.org/officeDocument/2006/relationships/hyperlink" Target="http://repository.rongovarsity.ac.ke/bitstream/handle/123456789/2487/new%20-%20Final-4_merged.pdf?sequence=1" TargetMode="External"/><Relationship Id="rId35" Type="http://schemas.openxmlformats.org/officeDocument/2006/relationships/hyperlink" Target="https://anale.agro-craiova.ro/index.php/aamc/article/view/1384" TargetMode="External"/><Relationship Id="rId56" Type="http://schemas.openxmlformats.org/officeDocument/2006/relationships/hyperlink" Target="https://qspace.qu.edu.qa/handle/10576/27477" TargetMode="External"/><Relationship Id="rId77" Type="http://schemas.openxmlformats.org/officeDocument/2006/relationships/hyperlink" Target="https://www.taylorfrancis.com/chapters/edit/10.1201/9781003175933-16/antibacterial-interactions-eos-currently-employed-antibiotics-ahmed-al-harrasi-saurabh-bhatia-tapan-behl-deepak-kaushik-vineet-mittal-ajay-sharma" TargetMode="External"/><Relationship Id="rId100" Type="http://schemas.openxmlformats.org/officeDocument/2006/relationships/hyperlink" Target="https://lsmu.lt/cris/handle/20.500.12512/113911" TargetMode="External"/><Relationship Id="rId105" Type="http://schemas.openxmlformats.org/officeDocument/2006/relationships/hyperlink" Target="https://dspace.uzhnu.edu.ua/jspui/bitstream/lib/45292/1/13.14.pdf" TargetMode="External"/><Relationship Id="rId8" Type="http://schemas.openxmlformats.org/officeDocument/2006/relationships/hyperlink" Target="https://nnj.mums.ac.ir/article_20404.html?lang=en" TargetMode="External"/><Relationship Id="rId51" Type="http://schemas.openxmlformats.org/officeDocument/2006/relationships/hyperlink" Target="https://www.foodresearchjournal.com/archives/2022.v3.i1.A.62" TargetMode="External"/><Relationship Id="rId72" Type="http://schemas.openxmlformats.org/officeDocument/2006/relationships/hyperlink" Target="https://hivnursing.net/index.php/hiv/article/view/519" TargetMode="External"/><Relationship Id="rId93" Type="http://schemas.openxmlformats.org/officeDocument/2006/relationships/hyperlink" Target="https://www.researchgate.net/profile/Krishna-Murthy-20/publication/361180656_Bioplastics_Production_and_Applications_A_Mini_Review/links/62a14aa155273755ebde92e1/Bioplastics-Production-and-Applications-A-Mini-Review.pdf" TargetMode="External"/><Relationship Id="rId98" Type="http://schemas.openxmlformats.org/officeDocument/2006/relationships/hyperlink" Target="https://www.proquest.com/openview/74c9431ba97fc10e7572238f6daee7e2/1?pq-origsite=gscholar&amp;cbl=2026366&amp;diss=y" TargetMode="External"/><Relationship Id="rId3" Type="http://schemas.openxmlformats.org/officeDocument/2006/relationships/hyperlink" Target="../../../../Downloads/1400+PMJ+2023+Issue+1.pdf" TargetMode="External"/><Relationship Id="rId25" Type="http://schemas.openxmlformats.org/officeDocument/2006/relationships/hyperlink" Target="../../Downloads/17101-Article%20Text-66233-3-10-20220714%20(2).pdf" TargetMode="External"/><Relationship Id="rId46" Type="http://schemas.openxmlformats.org/officeDocument/2006/relationships/hyperlink" Target="https://anale-horticultura.reviste.ucv.ro/index.php/bihpt/issue/view/vol27-2022" TargetMode="External"/><Relationship Id="rId67" Type="http://schemas.openxmlformats.org/officeDocument/2006/relationships/hyperlink" Target="https://journals.ekb.eg/article_251709.html" TargetMode="External"/><Relationship Id="rId20" Type="http://schemas.openxmlformats.org/officeDocument/2006/relationships/hyperlink" Target="../../Downloads/63cb9d5b1cfa3.pdf" TargetMode="External"/><Relationship Id="rId41" Type="http://schemas.openxmlformats.org/officeDocument/2006/relationships/hyperlink" Target="https://dspace.uzhnu.edu.ua/jspui/bitstream/lib/45292/1/13.14.pdf" TargetMode="External"/><Relationship Id="rId62" Type="http://schemas.openxmlformats.org/officeDocument/2006/relationships/hyperlink" Target="https://repositorio.ufc.br/handle/riufc/68710" TargetMode="External"/><Relationship Id="rId83" Type="http://schemas.openxmlformats.org/officeDocument/2006/relationships/hyperlink" Target="https://doi.org/10.31435/rsglobal_ws/28022022/7782" TargetMode="External"/><Relationship Id="rId88" Type="http://schemas.openxmlformats.org/officeDocument/2006/relationships/hyperlink" Target="http://www.dspace.uce.edu.ec/handle/25000/28331"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hrpub.org/journals/jour_reviewers.php?id=04" TargetMode="External"/><Relationship Id="rId21" Type="http://schemas.openxmlformats.org/officeDocument/2006/relationships/hyperlink" Target="https://sciendo.com/journal/AUCFT?tab=abstracting-indexing" TargetMode="External"/><Relationship Id="rId42" Type="http://schemas.openxmlformats.org/officeDocument/2006/relationships/hyperlink" Target="https://www.mdpi.com/journal/ijerph" TargetMode="External"/><Relationship Id="rId47" Type="http://schemas.openxmlformats.org/officeDocument/2006/relationships/hyperlink" Target="https://www.journals.elsevier.com/micron/editorial-board" TargetMode="External"/><Relationship Id="rId63" Type="http://schemas.openxmlformats.org/officeDocument/2006/relationships/hyperlink" Target="https://content.sciendo.com/view/journals/aucft/aucft-overview.xml" TargetMode="External"/><Relationship Id="rId68" Type="http://schemas.openxmlformats.org/officeDocument/2006/relationships/hyperlink" Target="https://www.mdpi.com/journal/processes" TargetMode="External"/><Relationship Id="rId84" Type="http://schemas.openxmlformats.org/officeDocument/2006/relationships/hyperlink" Target="https://medwinpublishers.com/IPCM/editorial-board.php" TargetMode="External"/><Relationship Id="rId89" Type="http://schemas.openxmlformats.org/officeDocument/2006/relationships/hyperlink" Target="https://medwinpublishers.com/IPCM/" TargetMode="External"/><Relationship Id="rId112" Type="http://schemas.openxmlformats.org/officeDocument/2006/relationships/hyperlink" Target="https://www.mdpi.com/journal/nutrients" TargetMode="External"/><Relationship Id="rId16" Type="http://schemas.openxmlformats.org/officeDocument/2006/relationships/hyperlink" Target="https://www.webofscience.com/wos/op/peer-reviews/summary" TargetMode="External"/><Relationship Id="rId107" Type="http://schemas.openxmlformats.org/officeDocument/2006/relationships/hyperlink" Target="https://www.ijsr.net/" TargetMode="External"/><Relationship Id="rId11" Type="http://schemas.openxmlformats.org/officeDocument/2006/relationships/hyperlink" Target="https://www.mdpi.com/journal/ijerph" TargetMode="External"/><Relationship Id="rId32" Type="http://schemas.openxmlformats.org/officeDocument/2006/relationships/hyperlink" Target="https://sciendo.com/journal/AUCFT?tab=abstracting-indexing" TargetMode="External"/><Relationship Id="rId37" Type="http://schemas.openxmlformats.org/officeDocument/2006/relationships/hyperlink" Target="https://mc.manuscriptcentral.com/indbiotech" TargetMode="External"/><Relationship Id="rId53" Type="http://schemas.openxmlformats.org/officeDocument/2006/relationships/hyperlink" Target="https://www.scipress.com/IJPPE/editorial-board" TargetMode="External"/><Relationship Id="rId58" Type="http://schemas.openxmlformats.org/officeDocument/2006/relationships/hyperlink" Target="https://www.mdpi.com/journal/fermentation" TargetMode="External"/><Relationship Id="rId74" Type="http://schemas.openxmlformats.org/officeDocument/2006/relationships/hyperlink" Target="http://webbut.unitbv.ro/bulletin/Series%20II/Series%20II.html" TargetMode="External"/><Relationship Id="rId79" Type="http://schemas.openxmlformats.org/officeDocument/2006/relationships/hyperlink" Target="http://webbut.unitbv.ro/bulletin/Series%20II/Series%20II.html" TargetMode="External"/><Relationship Id="rId102" Type="http://schemas.openxmlformats.org/officeDocument/2006/relationships/hyperlink" Target="https://journalejmp.com/index.php/EJMP" TargetMode="External"/><Relationship Id="rId5" Type="http://schemas.openxmlformats.org/officeDocument/2006/relationships/hyperlink" Target="https://grassrootsjournals.org/aa/index.html" TargetMode="External"/><Relationship Id="rId90" Type="http://schemas.openxmlformats.org/officeDocument/2006/relationships/hyperlink" Target="https://journalafsj.com/index.php/AFSJ" TargetMode="External"/><Relationship Id="rId95" Type="http://schemas.openxmlformats.org/officeDocument/2006/relationships/hyperlink" Target="https://medwinpublishers.com/IPCM/archive.php" TargetMode="External"/><Relationship Id="rId22" Type="http://schemas.openxmlformats.org/officeDocument/2006/relationships/hyperlink" Target="https://sciendo.com/journal/AUCFT?tab=editorial-board" TargetMode="External"/><Relationship Id="rId27" Type="http://schemas.openxmlformats.org/officeDocument/2006/relationships/hyperlink" Target="https://www.hrpub.org/journals/jour_reviewers.php?id=04" TargetMode="External"/><Relationship Id="rId43" Type="http://schemas.openxmlformats.org/officeDocument/2006/relationships/hyperlink" Target="https://www.mdpi.com/journal/sensors" TargetMode="External"/><Relationship Id="rId48" Type="http://schemas.openxmlformats.org/officeDocument/2006/relationships/hyperlink" Target="https://japsonline.com/aboutus.php" TargetMode="External"/><Relationship Id="rId64" Type="http://schemas.openxmlformats.org/officeDocument/2006/relationships/hyperlink" Target="https://www.mdpi.com/journal/mathematics" TargetMode="External"/><Relationship Id="rId69" Type="http://schemas.openxmlformats.org/officeDocument/2006/relationships/hyperlink" Target="https://sciendo.com/journal/AUCFT?tab=abstracting-indexing" TargetMode="External"/><Relationship Id="rId113" Type="http://schemas.openxmlformats.org/officeDocument/2006/relationships/hyperlink" Target="https://www.mdpi.com/journal/nutrients" TargetMode="External"/><Relationship Id="rId80" Type="http://schemas.openxmlformats.org/officeDocument/2006/relationships/hyperlink" Target="https://www.springer.com/journal/13197/" TargetMode="External"/><Relationship Id="rId85" Type="http://schemas.openxmlformats.org/officeDocument/2006/relationships/hyperlink" Target="https://www.mdpi.com/journal/ijms" TargetMode="External"/><Relationship Id="rId12" Type="http://schemas.openxmlformats.org/officeDocument/2006/relationships/hyperlink" Target="http://lsma.ro/index.php/lsma/about/editorialTeam" TargetMode="External"/><Relationship Id="rId17" Type="http://schemas.openxmlformats.org/officeDocument/2006/relationships/hyperlink" Target="https://www.webofscience.com/wos/op/peer-reviews/summary" TargetMode="External"/><Relationship Id="rId33" Type="http://schemas.openxmlformats.org/officeDocument/2006/relationships/hyperlink" Target="https://sciendo.com/journal/AUCFT?tab=abstracting-indexing" TargetMode="External"/><Relationship Id="rId38" Type="http://schemas.openxmlformats.org/officeDocument/2006/relationships/hyperlink" Target="https://mc.manuscriptcentral.com/cet" TargetMode="External"/><Relationship Id="rId59" Type="http://schemas.openxmlformats.org/officeDocument/2006/relationships/hyperlink" Target="https://www.mdpi.com/journal/agronomy" TargetMode="External"/><Relationship Id="rId103" Type="http://schemas.openxmlformats.org/officeDocument/2006/relationships/hyperlink" Target="https://journalejmp.com/index.php/EJMP/abstracting-indexing" TargetMode="External"/><Relationship Id="rId108" Type="http://schemas.openxmlformats.org/officeDocument/2006/relationships/hyperlink" Target="https://www.ijsr.net/" TargetMode="External"/><Relationship Id="rId54" Type="http://schemas.openxmlformats.org/officeDocument/2006/relationships/hyperlink" Target="https://medwinpublishers.com/APCT/editorial-board.php" TargetMode="External"/><Relationship Id="rId70" Type="http://schemas.openxmlformats.org/officeDocument/2006/relationships/hyperlink" Target="https://sciendo.com/journal/AUCFT?tab=abstracting-indexing" TargetMode="External"/><Relationship Id="rId75" Type="http://schemas.openxmlformats.org/officeDocument/2006/relationships/hyperlink" Target="http://webbut.unitbv.ro/bulletin/Series%20II/Series%20II.html" TargetMode="External"/><Relationship Id="rId91" Type="http://schemas.openxmlformats.org/officeDocument/2006/relationships/hyperlink" Target="https://journalafsj.com/index.php/AFSJ/abstracting-indexing" TargetMode="External"/><Relationship Id="rId96" Type="http://schemas.openxmlformats.org/officeDocument/2006/relationships/hyperlink" Target="https://journalajfar.com/index.php/AJFAR" TargetMode="External"/><Relationship Id="rId1" Type="http://schemas.openxmlformats.org/officeDocument/2006/relationships/hyperlink" Target="https://www.mdpi.com/journal/antioxidants/special_issues/Synthetic_Antioxidants_Industries" TargetMode="External"/><Relationship Id="rId6" Type="http://schemas.openxmlformats.org/officeDocument/2006/relationships/hyperlink" Target="http://lsma.ro/index.php/lsma/about/editorialTeam" TargetMode="External"/><Relationship Id="rId15" Type="http://schemas.openxmlformats.org/officeDocument/2006/relationships/hyperlink" Target="https://www.webofscience.com/wos/op/peer-reviews/summary" TargetMode="External"/><Relationship Id="rId23" Type="http://schemas.openxmlformats.org/officeDocument/2006/relationships/hyperlink" Target="https://sciendo.com/journal/AUCFT?tab=editorial-board" TargetMode="External"/><Relationship Id="rId28" Type="http://schemas.openxmlformats.org/officeDocument/2006/relationships/hyperlink" Target="https://www.hrpub.org/journals/jour_reviewers.php?id=04" TargetMode="External"/><Relationship Id="rId36" Type="http://schemas.openxmlformats.org/officeDocument/2006/relationships/hyperlink" Target="https://www.mdpi.com/journal/sensors" TargetMode="External"/><Relationship Id="rId49" Type="http://schemas.openxmlformats.org/officeDocument/2006/relationships/hyperlink" Target="https://www.mdpi.com/journal/foods" TargetMode="External"/><Relationship Id="rId57" Type="http://schemas.openxmlformats.org/officeDocument/2006/relationships/hyperlink" Target="https://www.mdpi.com/journal/foods" TargetMode="External"/><Relationship Id="rId106" Type="http://schemas.openxmlformats.org/officeDocument/2006/relationships/hyperlink" Target="https://ikprress.org/index.php/JAFSAT" TargetMode="External"/><Relationship Id="rId114" Type="http://schemas.openxmlformats.org/officeDocument/2006/relationships/hyperlink" Target="https://www.mdpi.com/journal/sustainability" TargetMode="External"/><Relationship Id="rId10" Type="http://schemas.openxmlformats.org/officeDocument/2006/relationships/hyperlink" Target="https://www.mdpi.com/journal/energies" TargetMode="External"/><Relationship Id="rId31" Type="http://schemas.openxmlformats.org/officeDocument/2006/relationships/hyperlink" Target="https://sciendo.com/journal/AUCFT?tab=abstracting-indexing" TargetMode="External"/><Relationship Id="rId44" Type="http://schemas.openxmlformats.org/officeDocument/2006/relationships/hyperlink" Target="https://www.mdpi.com/journal/energies" TargetMode="External"/><Relationship Id="rId52" Type="http://schemas.openxmlformats.org/officeDocument/2006/relationships/hyperlink" Target="http://rrbusiness.ru/en/editorial-board/" TargetMode="External"/><Relationship Id="rId60" Type="http://schemas.openxmlformats.org/officeDocument/2006/relationships/hyperlink" Target="https://www.mdpi.com/journal/processes" TargetMode="External"/><Relationship Id="rId65" Type="http://schemas.openxmlformats.org/officeDocument/2006/relationships/hyperlink" Target="https://content.sciendo.com/view/journals/aucft/aucft-overview.xml" TargetMode="External"/><Relationship Id="rId73" Type="http://schemas.openxmlformats.org/officeDocument/2006/relationships/hyperlink" Target="http://webbut.unitbv.ro/bulletin/Series%20II/Series%20II.html" TargetMode="External"/><Relationship Id="rId78" Type="http://schemas.openxmlformats.org/officeDocument/2006/relationships/hyperlink" Target="http://webbut.unitbv.ro/bulletin/Series%20II/Series%20II.html" TargetMode="External"/><Relationship Id="rId81" Type="http://schemas.openxmlformats.org/officeDocument/2006/relationships/hyperlink" Target="https://www.hrpub.org/" TargetMode="External"/><Relationship Id="rId86" Type="http://schemas.openxmlformats.org/officeDocument/2006/relationships/hyperlink" Target="https://www.mdpi.com/journal/ijms" TargetMode="External"/><Relationship Id="rId94" Type="http://schemas.openxmlformats.org/officeDocument/2006/relationships/hyperlink" Target="https://medwinpublishers.com/IPCM/archive.php" TargetMode="External"/><Relationship Id="rId99" Type="http://schemas.openxmlformats.org/officeDocument/2006/relationships/hyperlink" Target="https://mbimph.com/index.php/index/abstracting-indexing" TargetMode="External"/><Relationship Id="rId101" Type="http://schemas.openxmlformats.org/officeDocument/2006/relationships/hyperlink" Target="https://sciendo.com/journal/AUCFT?tab=abstracting-indexing" TargetMode="External"/><Relationship Id="rId4" Type="http://schemas.openxmlformats.org/officeDocument/2006/relationships/hyperlink" Target="https://www.bioresearch.ro/revistaen.html" TargetMode="External"/><Relationship Id="rId9" Type="http://schemas.openxmlformats.org/officeDocument/2006/relationships/hyperlink" Target="https://www.mdpi.com/journal/ijerph" TargetMode="External"/><Relationship Id="rId13" Type="http://schemas.openxmlformats.org/officeDocument/2006/relationships/hyperlink" Target="http://lsma.ro/index.php/lsma/about/editorialTeam" TargetMode="External"/><Relationship Id="rId18" Type="http://schemas.openxmlformats.org/officeDocument/2006/relationships/hyperlink" Target="https://www.webofscience.com/wos/op/peer-reviews/summary" TargetMode="External"/><Relationship Id="rId39" Type="http://schemas.openxmlformats.org/officeDocument/2006/relationships/hyperlink" Target="https://www.mdpi.com/journal/energies" TargetMode="External"/><Relationship Id="rId109" Type="http://schemas.openxmlformats.org/officeDocument/2006/relationships/hyperlink" Target="https://mbimph.com/index.php/UPJOZ" TargetMode="External"/><Relationship Id="rId34" Type="http://schemas.openxmlformats.org/officeDocument/2006/relationships/hyperlink" Target="https://www.mdpi.com/journal/beverages" TargetMode="External"/><Relationship Id="rId50" Type="http://schemas.openxmlformats.org/officeDocument/2006/relationships/hyperlink" Target="https://sciendo.com/journal/AUCFT?tab=abstracting-indexing" TargetMode="External"/><Relationship Id="rId55" Type="http://schemas.openxmlformats.org/officeDocument/2006/relationships/hyperlink" Target="https://content.sciendo.com/view/journals/aucft/aucft-overview.xml" TargetMode="External"/><Relationship Id="rId76" Type="http://schemas.openxmlformats.org/officeDocument/2006/relationships/hyperlink" Target="http://webbut.unitbv.ro/bulletin/Series%20II/Series%20II.html" TargetMode="External"/><Relationship Id="rId97" Type="http://schemas.openxmlformats.org/officeDocument/2006/relationships/hyperlink" Target="https://journalajfar.com/index.php/AJFAR/abstracting-indexing" TargetMode="External"/><Relationship Id="rId104" Type="http://schemas.openxmlformats.org/officeDocument/2006/relationships/hyperlink" Target="https://journalirjpac.com/index.php/IRJPAC" TargetMode="External"/><Relationship Id="rId7" Type="http://schemas.openxmlformats.org/officeDocument/2006/relationships/hyperlink" Target="https://www.grassrootsjournals.org/aa-indexing-archiving.php" TargetMode="External"/><Relationship Id="rId71" Type="http://schemas.openxmlformats.org/officeDocument/2006/relationships/hyperlink" Target="http://www.scirea.org/journal/EditorialBoard?JournalID=55000" TargetMode="External"/><Relationship Id="rId92" Type="http://schemas.openxmlformats.org/officeDocument/2006/relationships/hyperlink" Target="https://medwinpublishers.com/IPCM/archive.php" TargetMode="External"/><Relationship Id="rId2" Type="http://schemas.openxmlformats.org/officeDocument/2006/relationships/hyperlink" Target="http://www.degruyter.com/view/j/aucft" TargetMode="External"/><Relationship Id="rId29" Type="http://schemas.openxmlformats.org/officeDocument/2006/relationships/hyperlink" Target="https://www.hrpub.org/journals/jour_reviewers.php?id=04" TargetMode="External"/><Relationship Id="rId24" Type="http://schemas.openxmlformats.org/officeDocument/2006/relationships/hyperlink" Target="https://sciendo.com/journal/AUCFT?tab=editorial-board" TargetMode="External"/><Relationship Id="rId40" Type="http://schemas.openxmlformats.org/officeDocument/2006/relationships/hyperlink" Target="https://www.hindawi.com/journals/jfpp/about/" TargetMode="External"/><Relationship Id="rId45" Type="http://schemas.openxmlformats.org/officeDocument/2006/relationships/hyperlink" Target="https://www.mdpi.com/journal/mathematics" TargetMode="External"/><Relationship Id="rId66" Type="http://schemas.openxmlformats.org/officeDocument/2006/relationships/hyperlink" Target="https://www.vetpress.ru/jour/pages/view/EditorialChttps:/www.vetpress.ru/jour/index" TargetMode="External"/><Relationship Id="rId87" Type="http://schemas.openxmlformats.org/officeDocument/2006/relationships/hyperlink" Target="https://medwinpublishers.com/IPCM/" TargetMode="External"/><Relationship Id="rId110" Type="http://schemas.openxmlformats.org/officeDocument/2006/relationships/hyperlink" Target="https://mbimph.com/index.php/index/abstracting-indexing" TargetMode="External"/><Relationship Id="rId115" Type="http://schemas.openxmlformats.org/officeDocument/2006/relationships/hyperlink" Target="https://www.mdpi.com/journal/sustainability" TargetMode="External"/><Relationship Id="rId61" Type="http://schemas.openxmlformats.org/officeDocument/2006/relationships/hyperlink" Target="https://www.mdpi.com/journal/plants" TargetMode="External"/><Relationship Id="rId82" Type="http://schemas.openxmlformats.org/officeDocument/2006/relationships/hyperlink" Target="https://globalpresshub.com/index.php/AJRRA" TargetMode="External"/><Relationship Id="rId19" Type="http://schemas.openxmlformats.org/officeDocument/2006/relationships/hyperlink" Target="https://www.webofscience.com/wos/op/peer-reviews/summary" TargetMode="External"/><Relationship Id="rId14" Type="http://schemas.openxmlformats.org/officeDocument/2006/relationships/hyperlink" Target="https://www.webofscience.com/wos/op/peer-reviews/summary" TargetMode="External"/><Relationship Id="rId30" Type="http://schemas.openxmlformats.org/officeDocument/2006/relationships/hyperlink" Target="https://www.hrpub.org/journals/jour_reviewers.php?id=04" TargetMode="External"/><Relationship Id="rId35" Type="http://schemas.openxmlformats.org/officeDocument/2006/relationships/hyperlink" Target="https://www.mdpi.com/journal/beverages" TargetMode="External"/><Relationship Id="rId56" Type="http://schemas.openxmlformats.org/officeDocument/2006/relationships/hyperlink" Target="https://content.sciendo.com/view/journals/aucft/aucft-overview.xml" TargetMode="External"/><Relationship Id="rId77" Type="http://schemas.openxmlformats.org/officeDocument/2006/relationships/hyperlink" Target="http://webbut.unitbv.ro/bulletin/Series%20II/Series%20II.html" TargetMode="External"/><Relationship Id="rId100" Type="http://schemas.openxmlformats.org/officeDocument/2006/relationships/hyperlink" Target="https://sciendo.com/journal/AUCFT" TargetMode="External"/><Relationship Id="rId105" Type="http://schemas.openxmlformats.org/officeDocument/2006/relationships/hyperlink" Target="https://journalirjpac.com/index.php/IRJPAC/abstracting-indexing" TargetMode="External"/><Relationship Id="rId8" Type="http://schemas.openxmlformats.org/officeDocument/2006/relationships/hyperlink" Target="https://www.mdpi.com/journal/informatics" TargetMode="External"/><Relationship Id="rId51" Type="http://schemas.openxmlformats.org/officeDocument/2006/relationships/hyperlink" Target="https://sciendo.com/journal/AUCFT?tab=abstracting-indexing" TargetMode="External"/><Relationship Id="rId72" Type="http://schemas.openxmlformats.org/officeDocument/2006/relationships/hyperlink" Target="https://www.hrpub.org/journals/jour_reviewers.php?id=11" TargetMode="External"/><Relationship Id="rId93" Type="http://schemas.openxmlformats.org/officeDocument/2006/relationships/hyperlink" Target="https://medwinpublishers.com/IPCM/archive.php" TargetMode="External"/><Relationship Id="rId98" Type="http://schemas.openxmlformats.org/officeDocument/2006/relationships/hyperlink" Target="https://www.mbimph.com/index.php/AJOAIMS" TargetMode="External"/><Relationship Id="rId3" Type="http://schemas.openxmlformats.org/officeDocument/2006/relationships/hyperlink" Target="https://www.grassrootsjournals.org/aa-indexing-archiving.php" TargetMode="External"/><Relationship Id="rId25" Type="http://schemas.openxmlformats.org/officeDocument/2006/relationships/hyperlink" Target="https://www.hrpub.org/journals/jour_reviewers.php?id=04" TargetMode="External"/><Relationship Id="rId46" Type="http://schemas.openxmlformats.org/officeDocument/2006/relationships/hyperlink" Target="https://www.journals.elsevier.com/micron/editorial-board" TargetMode="External"/><Relationship Id="rId67" Type="http://schemas.openxmlformats.org/officeDocument/2006/relationships/hyperlink" Target="https://www.mdpi.com/journal/fermentation" TargetMode="External"/><Relationship Id="rId116" Type="http://schemas.openxmlformats.org/officeDocument/2006/relationships/printerSettings" Target="../printerSettings/printerSettings14.bin"/><Relationship Id="rId20" Type="http://schemas.openxmlformats.org/officeDocument/2006/relationships/hyperlink" Target="https://sciendo.com/journal/AUCFT?tab=editorial-board" TargetMode="External"/><Relationship Id="rId41" Type="http://schemas.openxmlformats.org/officeDocument/2006/relationships/hyperlink" Target="https://www.mdpi.com/journal/processes" TargetMode="External"/><Relationship Id="rId62" Type="http://schemas.openxmlformats.org/officeDocument/2006/relationships/hyperlink" Target="https://www.mdpi.com/journal/microorganisms" TargetMode="External"/><Relationship Id="rId83" Type="http://schemas.openxmlformats.org/officeDocument/2006/relationships/hyperlink" Target="https://journalijpss.com/index.php/IJPSS/" TargetMode="External"/><Relationship Id="rId88" Type="http://schemas.openxmlformats.org/officeDocument/2006/relationships/hyperlink" Target="https://medwinpublishers.com/IPCM/" TargetMode="External"/><Relationship Id="rId111" Type="http://schemas.openxmlformats.org/officeDocument/2006/relationships/hyperlink" Target="https://www.mdpi.com/journal/nutrients"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noapteacercetatorilor.ulbsibiu.ro/ro/program/facultatea-de-stiinte-agricole-industrie-alimentara-si-protectia-mediului/" TargetMode="External"/><Relationship Id="rId18" Type="http://schemas.openxmlformats.org/officeDocument/2006/relationships/hyperlink" Target="https://www.kvk.lt/en/event/16th-international-week/" TargetMode="External"/><Relationship Id="rId26" Type="http://schemas.openxmlformats.org/officeDocument/2006/relationships/hyperlink" Target="https://noapteacercetatorilor.ulbsibiu.ro/ro/program/facultatea-de-stiinte-agricole-industrie-alimentara-si-protectia-mediului/" TargetMode="External"/><Relationship Id="rId39" Type="http://schemas.openxmlformats.org/officeDocument/2006/relationships/hyperlink" Target="https://www.keyevent.org/nuticon_congress_committees" TargetMode="External"/><Relationship Id="rId21" Type="http://schemas.openxmlformats.org/officeDocument/2006/relationships/hyperlink" Target="https://noapteacercetatorilor.ulbsibiu.ro/ro/program/" TargetMode="External"/><Relationship Id="rId34" Type="http://schemas.openxmlformats.org/officeDocument/2006/relationships/hyperlink" Target="https://sites.google.com/view/apcf2022" TargetMode="External"/><Relationship Id="rId42" Type="http://schemas.openxmlformats.org/officeDocument/2006/relationships/printerSettings" Target="../printerSettings/printerSettings15.bin"/><Relationship Id="rId7" Type="http://schemas.openxmlformats.org/officeDocument/2006/relationships/hyperlink" Target="https://noapteacercetatorilor.ulbsibiu.ro/ro/program/facultatea-de-stiinte-agricole-industrie-alimentara-si-protectia-mediului/" TargetMode="External"/><Relationship Id="rId2" Type="http://schemas.openxmlformats.org/officeDocument/2006/relationships/hyperlink" Target="https://www.peptidesnaplesworkshop.it/" TargetMode="External"/><Relationship Id="rId16" Type="http://schemas.openxmlformats.org/officeDocument/2006/relationships/hyperlink" Target="http://www.cercetare.icpm.tuiasi.ro/conferinte/ICCE2022/index.html" TargetMode="External"/><Relationship Id="rId20" Type="http://schemas.openxmlformats.org/officeDocument/2006/relationships/hyperlink" Target="https://www.sgem.org/index.php/peer-review-and-metrics/conference-proceedings-sgem" TargetMode="External"/><Relationship Id="rId29" Type="http://schemas.openxmlformats.org/officeDocument/2006/relationships/hyperlink" Target="https://sites.google.com/view/apcf2022" TargetMode="External"/><Relationship Id="rId41" Type="http://schemas.openxmlformats.org/officeDocument/2006/relationships/hyperlink" Target="https://noapteacercetatorilor.ulbsibiu.ro/ro/" TargetMode="External"/><Relationship Id="rId1" Type="http://schemas.openxmlformats.org/officeDocument/2006/relationships/hyperlink" Target="https://iopscience.iop.org/issue/1757-899X/1254/1" TargetMode="External"/><Relationship Id="rId6" Type="http://schemas.openxmlformats.org/officeDocument/2006/relationships/hyperlink" Target="https://noapteacercetatorilor.ulbsibiu.ro/ro/program/facultatea-de-stiinte-agricole-industrie-alimentara-si-protectia-mediului/" TargetMode="External"/><Relationship Id="rId11" Type="http://schemas.openxmlformats.org/officeDocument/2006/relationships/hyperlink" Target="http://cercetare.ulbsibiu.ro/nc.html" TargetMode="External"/><Relationship Id="rId24" Type="http://schemas.openxmlformats.org/officeDocument/2006/relationships/hyperlink" Target="https://noapteacercetatorilor.ulbsibiu.ro/ro/" TargetMode="External"/><Relationship Id="rId32" Type="http://schemas.openxmlformats.org/officeDocument/2006/relationships/hyperlink" Target="https://sites.google.com/view/apcf2022" TargetMode="External"/><Relationship Id="rId37" Type="http://schemas.openxmlformats.org/officeDocument/2006/relationships/hyperlink" Target="http://www.cercetare.icpm.tuiasi.ro/conferinte/ICCE2022/pdf/ICCE2022-program.pdf" TargetMode="External"/><Relationship Id="rId40" Type="http://schemas.openxmlformats.org/officeDocument/2006/relationships/hyperlink" Target="https://www.facebook.com/NoapteaCercetatorilorSibiu" TargetMode="External"/><Relationship Id="rId5" Type="http://schemas.openxmlformats.org/officeDocument/2006/relationships/hyperlink" Target="https://noapteacercetatorilor.ulbsibiu.ro/ro/program/facultatea-de-stiinte-agricole-industrie-alimentara-si-protectia-mediului/" TargetMode="External"/><Relationship Id="rId15" Type="http://schemas.openxmlformats.org/officeDocument/2006/relationships/hyperlink" Target="http://www.cercetare.icpm.tuiasi.ro/conferinte/ICCE2022/index.html" TargetMode="External"/><Relationship Id="rId23" Type="http://schemas.openxmlformats.org/officeDocument/2006/relationships/hyperlink" Target="https://noapteacercetatorilor.ulbsibiu.ro/ro/" TargetMode="External"/><Relationship Id="rId28" Type="http://schemas.openxmlformats.org/officeDocument/2006/relationships/hyperlink" Target="https://sites.google.com/view/apcf2022" TargetMode="External"/><Relationship Id="rId36" Type="http://schemas.openxmlformats.org/officeDocument/2006/relationships/hyperlink" Target="http://www.cercetare.icpm.tuiasi.ro/conferinte/ICCE2022/pdf/ICCE2022-program.pdf" TargetMode="External"/><Relationship Id="rId10" Type="http://schemas.openxmlformats.org/officeDocument/2006/relationships/hyperlink" Target="https://www.brukenthalmuseum.ro/events/detaliu/940" TargetMode="External"/><Relationship Id="rId19" Type="http://schemas.openxmlformats.org/officeDocument/2006/relationships/hyperlink" Target="https://noapteacercetatorilor.ulbsibiu.ro/ro/program/facultatea-de-stiinte-agricole-industrie-alimentara-si-protectia-mediului/" TargetMode="External"/><Relationship Id="rId31" Type="http://schemas.openxmlformats.org/officeDocument/2006/relationships/hyperlink" Target="https://sites.google.com/view/apcf2022" TargetMode="External"/><Relationship Id="rId4" Type="http://schemas.openxmlformats.org/officeDocument/2006/relationships/hyperlink" Target="https://conferences.ulbsibiu.ro/incodoc/" TargetMode="External"/><Relationship Id="rId9" Type="http://schemas.openxmlformats.org/officeDocument/2006/relationships/hyperlink" Target="https://noapteacercetatorilor.ulbsibiu.ro/ro/program/facultatea-de-stiinte-agricole-industrie-alimentara-si-protectia-mediului/" TargetMode="External"/><Relationship Id="rId14" Type="http://schemas.openxmlformats.org/officeDocument/2006/relationships/hyperlink" Target="http://www.cercetare.icpm.tuiasi.ro/conferinte/ICCE2022/index.html" TargetMode="External"/><Relationship Id="rId22" Type="http://schemas.openxmlformats.org/officeDocument/2006/relationships/hyperlink" Target="https://noapteacercetatorilor.ulbsibiu.ro/ro/" TargetMode="External"/><Relationship Id="rId27" Type="http://schemas.openxmlformats.org/officeDocument/2006/relationships/hyperlink" Target="https://noapteacercetatorilor.ulbsibiu.ro/ro/program/facultatea-de-stiinte-agricole-industrie-alimentara-si-protectia-mediului/" TargetMode="External"/><Relationship Id="rId30" Type="http://schemas.openxmlformats.org/officeDocument/2006/relationships/hyperlink" Target="https://sites.google.com/view/apcf2022" TargetMode="External"/><Relationship Id="rId35" Type="http://schemas.openxmlformats.org/officeDocument/2006/relationships/hyperlink" Target="http://www.cercetare.icpm.tuiasi.ro/conferinte/ICCE2022/pdf/ICCE2022-program.pdf" TargetMode="External"/><Relationship Id="rId8" Type="http://schemas.openxmlformats.org/officeDocument/2006/relationships/hyperlink" Target="https://noapteacercetatorilor.ulbsibiu.ro/ro/program/facultatea-de-stiinte-agricole-industrie-alimentara-si-protectia-mediului/" TargetMode="External"/><Relationship Id="rId3" Type="http://schemas.openxmlformats.org/officeDocument/2006/relationships/hyperlink" Target="https://noapteacercetatorilor.ulbsibiu.ro/ro/" TargetMode="External"/><Relationship Id="rId12" Type="http://schemas.openxmlformats.org/officeDocument/2006/relationships/hyperlink" Target="https://noapteacercetatorilor.ulbsibiu.ro/ro/program/facultatea-de-stiinte-agricole-industrie-alimentara-si-protectia-mediului/" TargetMode="External"/><Relationship Id="rId17" Type="http://schemas.openxmlformats.org/officeDocument/2006/relationships/hyperlink" Target="https://sites.google.com/view/apcf2022/apcf-2022/program" TargetMode="External"/><Relationship Id="rId25" Type="http://schemas.openxmlformats.org/officeDocument/2006/relationships/hyperlink" Target="https://noapteacercetatorilor.ulbsibiu.ro/ro/program/facultatea-de-stiinte-agricole-industrie-alimentara-si-protectia-mediului/" TargetMode="External"/><Relationship Id="rId33" Type="http://schemas.openxmlformats.org/officeDocument/2006/relationships/hyperlink" Target="http://www.cercetare.icpm.tuiasi.ro/conferinte/ICCE2022/pdf/ICCE2022-program.pdf" TargetMode="External"/><Relationship Id="rId38" Type="http://schemas.openxmlformats.org/officeDocument/2006/relationships/hyperlink" Target="https://www.keyevent.org/nuticon_congress_committee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mdpi.com/2076-3417/12/2/790" TargetMode="External"/><Relationship Id="rId21" Type="http://schemas.openxmlformats.org/officeDocument/2006/relationships/hyperlink" Target="https://www.mdpi.com/2311-7524/8/12/1105" TargetMode="External"/><Relationship Id="rId42" Type="http://schemas.openxmlformats.org/officeDocument/2006/relationships/hyperlink" Target="https://www.webofscience.com/wos/woscc/full-record/WOS:000798307300070" TargetMode="External"/><Relationship Id="rId63" Type="http://schemas.openxmlformats.org/officeDocument/2006/relationships/hyperlink" Target="https://www.webofscience.com/wos/woscc/full-record/WOS:000852744700011" TargetMode="External"/><Relationship Id="rId84" Type="http://schemas.openxmlformats.org/officeDocument/2006/relationships/hyperlink" Target="https://doi.org/10.3390/horticulturae8100952" TargetMode="External"/><Relationship Id="rId138" Type="http://schemas.openxmlformats.org/officeDocument/2006/relationships/hyperlink" Target="https://1510q6qal-y-https-www-webofscience-com.z.e-nformation.ro/wos/woscc/full-record/WOS:000839729600001" TargetMode="External"/><Relationship Id="rId107" Type="http://schemas.openxmlformats.org/officeDocument/2006/relationships/hyperlink" Target="https://www.webofscience.com/wos/woscc/full-record/WOS:000839729600001" TargetMode="External"/><Relationship Id="rId11" Type="http://schemas.openxmlformats.org/officeDocument/2006/relationships/hyperlink" Target="https://www.scopus.com/record/display.uri?eid=2-s2.0-85150913250&amp;origin=resultslist&amp;sort=plf-f&amp;src=s&amp;sid=6ffbb7efac185e709a6bf38de05fa5a6&amp;sot=b&amp;sdt=b&amp;s=DOI%2810.5593%2Fsgem2022%2F5.1%2Fs20.043%29&amp;sl=33&amp;sessionSearchId=6ffbb7efac185e709a6bf38de05fa5a6" TargetMode="External"/><Relationship Id="rId32" Type="http://schemas.openxmlformats.org/officeDocument/2006/relationships/hyperlink" Target="https://www.webofscience.com/wos/woscc/full-record/WOS:000878397900012" TargetMode="External"/><Relationship Id="rId37" Type="http://schemas.openxmlformats.org/officeDocument/2006/relationships/hyperlink" Target="https://www.webofscience.com/wos/woscc/full-record/WOS:000852744700011" TargetMode="External"/><Relationship Id="rId53" Type="http://schemas.openxmlformats.org/officeDocument/2006/relationships/hyperlink" Target="https://www.webofscience.com/wos/woscc/full-record/WOS:000844996700001" TargetMode="External"/><Relationship Id="rId58" Type="http://schemas.openxmlformats.org/officeDocument/2006/relationships/hyperlink" Target="https://doi.org/10.3390/su14073778" TargetMode="External"/><Relationship Id="rId74" Type="http://schemas.openxmlformats.org/officeDocument/2006/relationships/hyperlink" Target="https://epslibrary.at/sgem_jresearch_publication_view.php?page=view&amp;editid1=8667&amp;" TargetMode="External"/><Relationship Id="rId79" Type="http://schemas.openxmlformats.org/officeDocument/2006/relationships/hyperlink" Target="https://www.webofscience.com/api/gateway?GWVersion=2&amp;SrcApp=Publons&amp;SrcAuth=Publons_CEL&amp;KeyUT=WOS:000906080800021&amp;DestLinkType=FullRecord&amp;DestApp=WOS_CPL" TargetMode="External"/><Relationship Id="rId102" Type="http://schemas.openxmlformats.org/officeDocument/2006/relationships/hyperlink" Target="https://www.mdpi.com/1420-3049/27/13/4063" TargetMode="External"/><Relationship Id="rId123" Type="http://schemas.openxmlformats.org/officeDocument/2006/relationships/hyperlink" Target="https://151096kjr-y-https-www-scopus-com.z.e-nformation.ro/record/display.uri?eid=2-s2.0-85150882009&amp;origin=resultslist&amp;sort=plf-f" TargetMode="External"/><Relationship Id="rId128" Type="http://schemas.openxmlformats.org/officeDocument/2006/relationships/hyperlink" Target="http://www.webofsciences.com/wos/woscc/full-record/wos000874307700001" TargetMode="External"/><Relationship Id="rId5" Type="http://schemas.openxmlformats.org/officeDocument/2006/relationships/hyperlink" Target="https://www.ncbi.nlm.nih.gov/pmc/articles/PMC9031493/" TargetMode="External"/><Relationship Id="rId90" Type="http://schemas.openxmlformats.org/officeDocument/2006/relationships/hyperlink" Target="https://dx.doi.org/10.17582/journal.pjz/20210805120809" TargetMode="External"/><Relationship Id="rId95" Type="http://schemas.openxmlformats.org/officeDocument/2006/relationships/hyperlink" Target="https://managementjournal.usamv.ro/pdf/vol.22_4/Art82.pdf" TargetMode="External"/><Relationship Id="rId22" Type="http://schemas.openxmlformats.org/officeDocument/2006/relationships/hyperlink" Target="https://doi.org/10.3390/horticulturae8121105" TargetMode="External"/><Relationship Id="rId27" Type="http://schemas.openxmlformats.org/officeDocument/2006/relationships/hyperlink" Target="https://www.mdpi.com/2311-7524/8/12/1105" TargetMode="External"/><Relationship Id="rId43" Type="http://schemas.openxmlformats.org/officeDocument/2006/relationships/hyperlink" Target="https://managementjournal.usamv.ro/pdf/vol.22_1/Art70.pdf" TargetMode="External"/><Relationship Id="rId48" Type="http://schemas.openxmlformats.org/officeDocument/2006/relationships/hyperlink" Target="https://www.webofscience.com/wos/woscc/full-record/WOS:000906080800060" TargetMode="External"/><Relationship Id="rId64" Type="http://schemas.openxmlformats.org/officeDocument/2006/relationships/hyperlink" Target="https://doi.org/10.3390/su14106011" TargetMode="External"/><Relationship Id="rId69" Type="http://schemas.openxmlformats.org/officeDocument/2006/relationships/hyperlink" Target="https://1510q6j4z-y-https-www-webofscience-com.z.e-nformation.ro/wos/woscc/full-record/WOS:000874307700001" TargetMode="External"/><Relationship Id="rId113" Type="http://schemas.openxmlformats.org/officeDocument/2006/relationships/hyperlink" Target="https://www.mdpi.com/1420-3049/27/15/4986" TargetMode="External"/><Relationship Id="rId118" Type="http://schemas.openxmlformats.org/officeDocument/2006/relationships/hyperlink" Target="https://151096ki8-y-https-www-scopus-com.z.e-nformation.ro/sourceid/21100274701" TargetMode="External"/><Relationship Id="rId134" Type="http://schemas.openxmlformats.org/officeDocument/2006/relationships/hyperlink" Target="https://151096ki8-y-https-www-scopus-com.z.e-nformation.ro/record/display.uri?eid=2-s2.0-85150882009&amp;origin=resultslist&amp;sort=p" TargetMode="External"/><Relationship Id="rId139" Type="http://schemas.openxmlformats.org/officeDocument/2006/relationships/hyperlink" Target="https://1510q6qal-y-https-www-webofscience-com.z.e-nformation.ro/wos/woscc/full-record/WOS:000904176900001" TargetMode="External"/><Relationship Id="rId80" Type="http://schemas.openxmlformats.org/officeDocument/2006/relationships/hyperlink" Target="https://doi.org/10.34302/crpjfst/2022.14.4.5," TargetMode="External"/><Relationship Id="rId85" Type="http://schemas.openxmlformats.org/officeDocument/2006/relationships/hyperlink" Target="https://doi.org/10.3389/fenvs.2022.940957" TargetMode="External"/><Relationship Id="rId12" Type="http://schemas.openxmlformats.org/officeDocument/2006/relationships/hyperlink" Target="https://epslibrary.at/sgem_jresearch_publication_view.php?page=view&amp;editid1=8707" TargetMode="External"/><Relationship Id="rId17" Type="http://schemas.openxmlformats.org/officeDocument/2006/relationships/hyperlink" Target="https://www.webofscience.com/wos/woscc/full-record/WOS:000786212900001" TargetMode="External"/><Relationship Id="rId33" Type="http://schemas.openxmlformats.org/officeDocument/2006/relationships/hyperlink" Target="https://www.amfiteatrueconomic.ro/temp/Article_3117.pdf" TargetMode="External"/><Relationship Id="rId38" Type="http://schemas.openxmlformats.org/officeDocument/2006/relationships/hyperlink" Target="https://www.webofscience.com/wos/woscc/full-record/WOS:000798307300062" TargetMode="External"/><Relationship Id="rId59" Type="http://schemas.openxmlformats.org/officeDocument/2006/relationships/hyperlink" Target="https://doi.org/10.3389/fenvs.2022.940957" TargetMode="External"/><Relationship Id="rId103" Type="http://schemas.openxmlformats.org/officeDocument/2006/relationships/hyperlink" Target="https://www-webofscience-com.am.e-nformation.ro/wos/woscc/full-record/WOS:000824080300001" TargetMode="External"/><Relationship Id="rId108" Type="http://schemas.openxmlformats.org/officeDocument/2006/relationships/hyperlink" Target="https://www.webofscience.com/wos/woscc/full-record/WOS:000839901800001" TargetMode="External"/><Relationship Id="rId124" Type="http://schemas.openxmlformats.org/officeDocument/2006/relationships/hyperlink" Target="https://doi.org/10.3390/app122010287" TargetMode="External"/><Relationship Id="rId129" Type="http://schemas.openxmlformats.org/officeDocument/2006/relationships/hyperlink" Target="http://www.mdpi.com/2076-3417/12/20/10287" TargetMode="External"/><Relationship Id="rId54" Type="http://schemas.openxmlformats.org/officeDocument/2006/relationships/hyperlink" Target="https://www.webofscience.com/wos/woscc/full-record/WOS:000840721000011" TargetMode="External"/><Relationship Id="rId70" Type="http://schemas.openxmlformats.org/officeDocument/2006/relationships/hyperlink" Target="https://www.mdpi.com/2076-3417/12/20/10287" TargetMode="External"/><Relationship Id="rId75" Type="http://schemas.openxmlformats.org/officeDocument/2006/relationships/hyperlink" Target="https://managementjournal.usamv.ro/pdf/vol.22_4/Art21.pdf" TargetMode="External"/><Relationship Id="rId91" Type="http://schemas.openxmlformats.org/officeDocument/2006/relationships/hyperlink" Target="https://dx.doi.org/10.17582/journal.pjz/20210805120809" TargetMode="External"/><Relationship Id="rId96" Type="http://schemas.openxmlformats.org/officeDocument/2006/relationships/hyperlink" Target="https://managementjournal.usamv.ro/pdf/vol.22_4/Art82.pdf" TargetMode="External"/><Relationship Id="rId140" Type="http://schemas.openxmlformats.org/officeDocument/2006/relationships/hyperlink" Target="https://1510q6qal-y-https-www-webofscience-com.z.e-nformation.ro/wos/woscc/full-record/WOS:000774485800001" TargetMode="External"/><Relationship Id="rId1" Type="http://schemas.openxmlformats.org/officeDocument/2006/relationships/hyperlink" Target="https://www.mdpi.com/1420-3049/27/13/4063/htm" TargetMode="External"/><Relationship Id="rId6" Type="http://schemas.openxmlformats.org/officeDocument/2006/relationships/hyperlink" Target="https://www.mdpi.com/2076-3921/11/4/638" TargetMode="External"/><Relationship Id="rId23" Type="http://schemas.openxmlformats.org/officeDocument/2006/relationships/hyperlink" Target="https://www.webofscience.com/wos/woscc/full-record/WOS:000786212900001" TargetMode="External"/><Relationship Id="rId28" Type="http://schemas.openxmlformats.org/officeDocument/2006/relationships/hyperlink" Target="https://doi.org/10.3390/horticulturae8121105" TargetMode="External"/><Relationship Id="rId49" Type="http://schemas.openxmlformats.org/officeDocument/2006/relationships/hyperlink" Target="https://managementjournal.usamv.ro/pdf/vol.22_4/Art62.pdf" TargetMode="External"/><Relationship Id="rId114" Type="http://schemas.openxmlformats.org/officeDocument/2006/relationships/hyperlink" Target="https://www.webofscience.com/wos/woscc/full-record/WOS:000874307700001" TargetMode="External"/><Relationship Id="rId119" Type="http://schemas.openxmlformats.org/officeDocument/2006/relationships/hyperlink" Target="https://151096ki8-y-https-www-scopus-com.z.e-nformation.ro/record/display.uri?eid=2-s2.0-85150882009&amp;origin=resultslist&amp;sort=p" TargetMode="External"/><Relationship Id="rId44" Type="http://schemas.openxmlformats.org/officeDocument/2006/relationships/hyperlink" Target="https://www.webofscience.com/wos/woscc/full-record/WOS:000886426500057" TargetMode="External"/><Relationship Id="rId60" Type="http://schemas.openxmlformats.org/officeDocument/2006/relationships/hyperlink" Target="https://www.mdpi.com/2073-4441/14/22/3670" TargetMode="External"/><Relationship Id="rId65" Type="http://schemas.openxmlformats.org/officeDocument/2006/relationships/hyperlink" Target="https://www.mdpi.com/2071-1050/14/10/6011" TargetMode="External"/><Relationship Id="rId81" Type="http://schemas.openxmlformats.org/officeDocument/2006/relationships/hyperlink" Target="http://chimie-biologie.ubm.ro/carpathian_journal/" TargetMode="External"/><Relationship Id="rId86" Type="http://schemas.openxmlformats.org/officeDocument/2006/relationships/hyperlink" Target="https://doi.org/10.3389/fenvs.2022.940957" TargetMode="External"/><Relationship Id="rId130" Type="http://schemas.openxmlformats.org/officeDocument/2006/relationships/hyperlink" Target="http://www.mdpi.com/2076-3417/12/2/790" TargetMode="External"/><Relationship Id="rId135" Type="http://schemas.openxmlformats.org/officeDocument/2006/relationships/hyperlink" Target="https://www.mdpi.com/2072-6643/14/15/3065" TargetMode="External"/><Relationship Id="rId13" Type="http://schemas.openxmlformats.org/officeDocument/2006/relationships/hyperlink" Target="https://www.webofscience.com/wos/woscc/full-record/WOS:000844996700001" TargetMode="External"/><Relationship Id="rId18" Type="http://schemas.openxmlformats.org/officeDocument/2006/relationships/hyperlink" Target="https://www.mdpi.com/2077-0472/12/4/458" TargetMode="External"/><Relationship Id="rId39" Type="http://schemas.openxmlformats.org/officeDocument/2006/relationships/hyperlink" Target="https://managementjournal.usamv.ro/pdf/vol.22_1/Art62.pdf" TargetMode="External"/><Relationship Id="rId109" Type="http://schemas.openxmlformats.org/officeDocument/2006/relationships/hyperlink" Target="https://www.mdpi.com/1420-3049/27/15/4986" TargetMode="External"/><Relationship Id="rId34" Type="http://schemas.openxmlformats.org/officeDocument/2006/relationships/hyperlink" Target="https://www.webofscience.com/wos/woscc/full-record/WOS:000780497400001" TargetMode="External"/><Relationship Id="rId50" Type="http://schemas.openxmlformats.org/officeDocument/2006/relationships/hyperlink" Target="https://www.webofscience.com/wos/woscc/full-record/WOS:000878397900012" TargetMode="External"/><Relationship Id="rId55" Type="http://schemas.openxmlformats.org/officeDocument/2006/relationships/hyperlink" Target="https://doi.org/10.17512/pjms.2022.25.2.11" TargetMode="External"/><Relationship Id="rId76" Type="http://schemas.openxmlformats.org/officeDocument/2006/relationships/hyperlink" Target="https://www.webofscience.com/wos/woscc/full-record/WOS:000906080800021" TargetMode="External"/><Relationship Id="rId97" Type="http://schemas.openxmlformats.org/officeDocument/2006/relationships/hyperlink" Target="https://www.webofscience.com/wos/woscc/full-record/WOS:000906080800079" TargetMode="External"/><Relationship Id="rId104" Type="http://schemas.openxmlformats.org/officeDocument/2006/relationships/hyperlink" Target="https://www.mdpi.com/2079-4991/12/7/1151" TargetMode="External"/><Relationship Id="rId120" Type="http://schemas.openxmlformats.org/officeDocument/2006/relationships/hyperlink" Target="https://1510q6kgt-y-https-www-webofscience-com.z.e-nformation.ro/wos/woscc/full-record/WOS:000873653700001" TargetMode="External"/><Relationship Id="rId125" Type="http://schemas.openxmlformats.org/officeDocument/2006/relationships/hyperlink" Target="https://www.mdpi.com/2297-8739/9/12/395" TargetMode="External"/><Relationship Id="rId141" Type="http://schemas.openxmlformats.org/officeDocument/2006/relationships/printerSettings" Target="../printerSettings/printerSettings2.bin"/><Relationship Id="rId7" Type="http://schemas.openxmlformats.org/officeDocument/2006/relationships/hyperlink" Target="https://www.ncbi.nlm.nih.gov/pmc/articles/PMC9000734/" TargetMode="External"/><Relationship Id="rId71" Type="http://schemas.openxmlformats.org/officeDocument/2006/relationships/hyperlink" Target="https://151096ki8-y-https-www-scopus-com.z.e-nformation.ro/sourceid/21100274701" TargetMode="External"/><Relationship Id="rId92" Type="http://schemas.openxmlformats.org/officeDocument/2006/relationships/hyperlink" Target="https://dx.doi.org/10.17582/journal.pjz/20210805120809" TargetMode="External"/><Relationship Id="rId2" Type="http://schemas.openxmlformats.org/officeDocument/2006/relationships/hyperlink" Target="https://www.ncbi.nlm.nih.gov/pmc/articles/PMC9268665/" TargetMode="External"/><Relationship Id="rId29" Type="http://schemas.openxmlformats.org/officeDocument/2006/relationships/hyperlink" Target="https://doi.org/10.3390/su14106011" TargetMode="External"/><Relationship Id="rId24" Type="http://schemas.openxmlformats.org/officeDocument/2006/relationships/hyperlink" Target="https://www.mdpi.com/2077-0472/12/4/458" TargetMode="External"/><Relationship Id="rId40" Type="http://schemas.openxmlformats.org/officeDocument/2006/relationships/hyperlink" Target="https://www.webofscience.com/wos/woscc/full-record/WOS:000823117400067" TargetMode="External"/><Relationship Id="rId45" Type="http://schemas.openxmlformats.org/officeDocument/2006/relationships/hyperlink" Target="https://managementjournal.usamv.ro/pdf/vol.22_3/Art57.pdf" TargetMode="External"/><Relationship Id="rId66" Type="http://schemas.openxmlformats.org/officeDocument/2006/relationships/hyperlink" Target="https://researcherslinks.com/uploads/articles/1655380088PJZ_MH20210805120809_Moise%20et%20al.pdf" TargetMode="External"/><Relationship Id="rId87" Type="http://schemas.openxmlformats.org/officeDocument/2006/relationships/hyperlink" Target="https://www.webofscience.com/wos/alldb/full-record/WOS:000906080800047" TargetMode="External"/><Relationship Id="rId110" Type="http://schemas.openxmlformats.org/officeDocument/2006/relationships/hyperlink" Target="https://www.webofscience.com/wos/woscc/full-record/WOS:000874307700001" TargetMode="External"/><Relationship Id="rId115" Type="http://schemas.openxmlformats.org/officeDocument/2006/relationships/hyperlink" Target="https://www.mdpi.com/2076-3417/12/20/10287" TargetMode="External"/><Relationship Id="rId131" Type="http://schemas.openxmlformats.org/officeDocument/2006/relationships/hyperlink" Target="https://151096kjr-y-https-www-scopus-com.z.e-nformation.ro/sourceid/21100274701" TargetMode="External"/><Relationship Id="rId136" Type="http://schemas.openxmlformats.org/officeDocument/2006/relationships/hyperlink" Target="https://www.mdpi.com/2297-8739/9/3/66" TargetMode="External"/><Relationship Id="rId61" Type="http://schemas.openxmlformats.org/officeDocument/2006/relationships/hyperlink" Target="https://www.webofscience.com/wos/woscc/full-record/WOS:000887807900001" TargetMode="External"/><Relationship Id="rId82" Type="http://schemas.openxmlformats.org/officeDocument/2006/relationships/hyperlink" Target="http://chimie-biologie.ubm.ro/carpathian_journal/Papers_14(4).html" TargetMode="External"/><Relationship Id="rId19" Type="http://schemas.openxmlformats.org/officeDocument/2006/relationships/hyperlink" Target="https://doi.org/10.3390/agriculture12040458" TargetMode="External"/><Relationship Id="rId14" Type="http://schemas.openxmlformats.org/officeDocument/2006/relationships/hyperlink" Target="https://www.webofscience.com/wos/woscc/full-record/WOS:000878397900012" TargetMode="External"/><Relationship Id="rId30" Type="http://schemas.openxmlformats.org/officeDocument/2006/relationships/hyperlink" Target="https://www.mdpi.com/2071-1050/14/10/6011" TargetMode="External"/><Relationship Id="rId35" Type="http://schemas.openxmlformats.org/officeDocument/2006/relationships/hyperlink" Target="https://www.mdpi.com/2071-1050/14/7/3778" TargetMode="External"/><Relationship Id="rId56" Type="http://schemas.openxmlformats.org/officeDocument/2006/relationships/hyperlink" Target="https://www.frontiersin.org/articles/10.3389/fenvs.2022.940957/full" TargetMode="External"/><Relationship Id="rId77" Type="http://schemas.openxmlformats.org/officeDocument/2006/relationships/hyperlink" Target="https://www.webofscience.com/wos/woscc/full-record/WOS:000906080800078?SID=EUW1ED0B156ojrEOy8Uy7s0Qhkpji" TargetMode="External"/><Relationship Id="rId100" Type="http://schemas.openxmlformats.org/officeDocument/2006/relationships/hyperlink" Target="https://doi.org/10.3390/su14106011" TargetMode="External"/><Relationship Id="rId105" Type="http://schemas.openxmlformats.org/officeDocument/2006/relationships/hyperlink" Target="https://www-webofscience-com.am.e-nformation.ro/wos/woscc/full-record/WOS:000781836600001" TargetMode="External"/><Relationship Id="rId126" Type="http://schemas.openxmlformats.org/officeDocument/2006/relationships/hyperlink" Target="https://doi.org/10.3390/app122010287" TargetMode="External"/><Relationship Id="rId8" Type="http://schemas.openxmlformats.org/officeDocument/2006/relationships/hyperlink" Target="https://www.mdpi.com/2079-4991/12/7/1151" TargetMode="External"/><Relationship Id="rId51" Type="http://schemas.openxmlformats.org/officeDocument/2006/relationships/hyperlink" Target="https://www.webofscience.com/wos/woscc/full-record/WOS:000780497400001" TargetMode="External"/><Relationship Id="rId72" Type="http://schemas.openxmlformats.org/officeDocument/2006/relationships/hyperlink" Target="https://151096ki8-y-https-www-scopus-com.z.e-nformation.ro/record/display.uri?eid=2-s2.0-85150882009&amp;origin=resultslist&amp;sort=p" TargetMode="External"/><Relationship Id="rId93" Type="http://schemas.openxmlformats.org/officeDocument/2006/relationships/hyperlink" Target="https://doi.org/10.3390/molecules27134063" TargetMode="External"/><Relationship Id="rId98" Type="http://schemas.openxmlformats.org/officeDocument/2006/relationships/hyperlink" Target="https://doi.org/10.3390/fermentation8040137" TargetMode="External"/><Relationship Id="rId121" Type="http://schemas.openxmlformats.org/officeDocument/2006/relationships/hyperlink" Target="https://1510q6kgt-y-https-www-webofscience-com.z.e-nformation.ro/wos/woscc/full-record/WOS:000746835300001" TargetMode="External"/><Relationship Id="rId3" Type="http://schemas.openxmlformats.org/officeDocument/2006/relationships/hyperlink" Target="https://www.ncbi.nlm.nih.gov/pmc/articles/PMC9229469/" TargetMode="External"/><Relationship Id="rId25" Type="http://schemas.openxmlformats.org/officeDocument/2006/relationships/hyperlink" Target="https://doi.org/10.3390/agriculture12040458" TargetMode="External"/><Relationship Id="rId46" Type="http://schemas.openxmlformats.org/officeDocument/2006/relationships/hyperlink" Target="https://www.webofscience.com/wos/woscc/full-record/WOS:000906080800071" TargetMode="External"/><Relationship Id="rId67" Type="http://schemas.openxmlformats.org/officeDocument/2006/relationships/hyperlink" Target="https://1510q6j4z-y-https-www-webofscience-com.z.e-nformation.ro/wos/woscc/full-record/WOS:000746835300001" TargetMode="External"/><Relationship Id="rId116" Type="http://schemas.openxmlformats.org/officeDocument/2006/relationships/hyperlink" Target="https://www.mdpi.com/2227-9717/10/10/1948" TargetMode="External"/><Relationship Id="rId137" Type="http://schemas.openxmlformats.org/officeDocument/2006/relationships/hyperlink" Target="https://doi.org/10.3390/separations9030066" TargetMode="External"/><Relationship Id="rId20" Type="http://schemas.openxmlformats.org/officeDocument/2006/relationships/hyperlink" Target="https://www.webofscience.com/wos/woscc/full-record/WOS:000900901800001" TargetMode="External"/><Relationship Id="rId41" Type="http://schemas.openxmlformats.org/officeDocument/2006/relationships/hyperlink" Target="https://managementjournal.usamv.ro/pdf/vol.22_2/Art69.pdf" TargetMode="External"/><Relationship Id="rId62" Type="http://schemas.openxmlformats.org/officeDocument/2006/relationships/hyperlink" Target="http://www.eemj.icpm.tuiasi.ro/" TargetMode="External"/><Relationship Id="rId83" Type="http://schemas.openxmlformats.org/officeDocument/2006/relationships/hyperlink" Target="https://www.mdpi.com/2311-7524/8/10/952" TargetMode="External"/><Relationship Id="rId88" Type="http://schemas.openxmlformats.org/officeDocument/2006/relationships/hyperlink" Target="https://managementjournal.usamv.ro/pdf/vol.22_4/Art48.pdf" TargetMode="External"/><Relationship Id="rId111" Type="http://schemas.openxmlformats.org/officeDocument/2006/relationships/hyperlink" Target="https://www.mdpi.com/2076-3417/12/20/10287" TargetMode="External"/><Relationship Id="rId132" Type="http://schemas.openxmlformats.org/officeDocument/2006/relationships/hyperlink" Target="https://151096kjr-y-https-www-scopus-com.z.e-nformation.ro/record/display.uri?eid=2-s2.0-85150882009&amp;origin=resultslist&amp;sort=plf-f" TargetMode="External"/><Relationship Id="rId15" Type="http://schemas.openxmlformats.org/officeDocument/2006/relationships/hyperlink" Target="https://www.amfiteatrueconomic.ro/temp/Article_3117.pdf" TargetMode="External"/><Relationship Id="rId36" Type="http://schemas.openxmlformats.org/officeDocument/2006/relationships/hyperlink" Target="https://doi.org/10.3390/su14073778" TargetMode="External"/><Relationship Id="rId57" Type="http://schemas.openxmlformats.org/officeDocument/2006/relationships/hyperlink" Target="https://pjms.zim.pcz.pl/resources/html/article/details?id=230305" TargetMode="External"/><Relationship Id="rId106" Type="http://schemas.openxmlformats.org/officeDocument/2006/relationships/hyperlink" Target="https://www.mdpi.com/2072-6643/14/15/3065" TargetMode="External"/><Relationship Id="rId127" Type="http://schemas.openxmlformats.org/officeDocument/2006/relationships/hyperlink" Target="https://doi.org/10.3390/app12020790" TargetMode="External"/><Relationship Id="rId10" Type="http://schemas.openxmlformats.org/officeDocument/2006/relationships/hyperlink" Target="https://pubs.ub.ro/?pg=revues&amp;rev=cscc6&amp;num=202203&amp;vol=3&amp;aid=5474" TargetMode="External"/><Relationship Id="rId31" Type="http://schemas.openxmlformats.org/officeDocument/2006/relationships/hyperlink" Target="https://www.webofscience.com/wos/woscc/full-record/WOS:000844996700001" TargetMode="External"/><Relationship Id="rId52" Type="http://schemas.openxmlformats.org/officeDocument/2006/relationships/hyperlink" Target="https://www.mdpi.com/2071-1050/14/7/3778" TargetMode="External"/><Relationship Id="rId73" Type="http://schemas.openxmlformats.org/officeDocument/2006/relationships/hyperlink" Target="https://www.scopus.com/authid/detail.uri?authorId=58157607400" TargetMode="External"/><Relationship Id="rId78" Type="http://schemas.openxmlformats.org/officeDocument/2006/relationships/hyperlink" Target="https://www.webofscience.com/api/gateway?GWVersion=2&amp;SrcApp=Publons&amp;SrcAuth=Publons_CEL&amp;KeyUT=WOS:000747313000020&amp;DestLinkType=FullRecord&amp;DestApp=WOS_CPL" TargetMode="External"/><Relationship Id="rId94" Type="http://schemas.openxmlformats.org/officeDocument/2006/relationships/hyperlink" Target="https://www.webofscience.com/wos/woscc/full-record/WOS:000906080800078?SID=EUW1ED0B156ojrEOy8Uy7s0Qhkpji" TargetMode="External"/><Relationship Id="rId99" Type="http://schemas.openxmlformats.org/officeDocument/2006/relationships/hyperlink" Target="https://www.mdpi.com/2311-5637/8/4/137" TargetMode="External"/><Relationship Id="rId101" Type="http://schemas.openxmlformats.org/officeDocument/2006/relationships/hyperlink" Target="https://www.mdpi.com/2071-1050/14/10/6011" TargetMode="External"/><Relationship Id="rId122" Type="http://schemas.openxmlformats.org/officeDocument/2006/relationships/hyperlink" Target="https://151096kjr-y-https-www-scopus-com.z.e-nformation.ro/sourceid/21100274701" TargetMode="External"/><Relationship Id="rId4" Type="http://schemas.openxmlformats.org/officeDocument/2006/relationships/hyperlink" Target="https://www.mdpi.com/2076-3921/11/6/1193" TargetMode="External"/><Relationship Id="rId9" Type="http://schemas.openxmlformats.org/officeDocument/2006/relationships/hyperlink" Target="https://pubs.ub.ro/?pg=revues&amp;rev=cscc6&amp;num=202203&amp;vol=3&amp;aid=5474" TargetMode="External"/><Relationship Id="rId26" Type="http://schemas.openxmlformats.org/officeDocument/2006/relationships/hyperlink" Target="https://www.webofscience.com/wos/woscc/full-record/WOS:000900901800001" TargetMode="External"/><Relationship Id="rId47" Type="http://schemas.openxmlformats.org/officeDocument/2006/relationships/hyperlink" Target="https://managementjournal.usamv.ro/pdf/vol.22_4/Art74.pdf" TargetMode="External"/><Relationship Id="rId68" Type="http://schemas.openxmlformats.org/officeDocument/2006/relationships/hyperlink" Target="https://www.mdpi.com/2076-3417/12/2/790" TargetMode="External"/><Relationship Id="rId89" Type="http://schemas.openxmlformats.org/officeDocument/2006/relationships/hyperlink" Target="https://researcherslinks.com/uploads/articles/1655380088PJZ_MH20210805120809_Moise%20et%20al.pdf" TargetMode="External"/><Relationship Id="rId112" Type="http://schemas.openxmlformats.org/officeDocument/2006/relationships/hyperlink" Target="https://www.webofscience.com/wos/woscc/full-record/WOS:000839901800001" TargetMode="External"/><Relationship Id="rId133" Type="http://schemas.openxmlformats.org/officeDocument/2006/relationships/hyperlink" Target="https://151096ki8-y-https-www-scopus-com.z.e-nformation.ro/sourceid/21100274701" TargetMode="External"/><Relationship Id="rId16" Type="http://schemas.openxmlformats.org/officeDocument/2006/relationships/hyperlink" Target="https://www.webofscience.com/wos/woscc/full-record/WOS:00085274470001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sites.google.com/ulbsibiu.ro/univercity/competi%C8%9Bii-univercity?authuser=0" TargetMode="External"/><Relationship Id="rId1" Type="http://schemas.openxmlformats.org/officeDocument/2006/relationships/hyperlink" Target="https://sites.google.com/ulbsibiu.ro/univercity/implementare-univercity?authuser=0"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xgen.ro/xgen-2022/castigatori-xgen-2022/"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cnatdcu.ro/paneluri-cnatdcu/" TargetMode="External"/><Relationship Id="rId1" Type="http://schemas.openxmlformats.org/officeDocument/2006/relationships/hyperlink" Target="https://www.aracis.ro/comisii-de-experti-permanenti/"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FSAA@"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3" Type="http://schemas.openxmlformats.org/officeDocument/2006/relationships/hyperlink" Target="mailto:FSAA@" TargetMode="External"/><Relationship Id="rId18" Type="http://schemas.openxmlformats.org/officeDocument/2006/relationships/hyperlink" Target="mailto:FSAA@" TargetMode="External"/><Relationship Id="rId26" Type="http://schemas.openxmlformats.org/officeDocument/2006/relationships/hyperlink" Target="mailto:FSAA@" TargetMode="External"/><Relationship Id="rId3" Type="http://schemas.openxmlformats.org/officeDocument/2006/relationships/hyperlink" Target="mailto:FSAA@" TargetMode="External"/><Relationship Id="rId21" Type="http://schemas.openxmlformats.org/officeDocument/2006/relationships/hyperlink" Target="mailto:FSAA@" TargetMode="External"/><Relationship Id="rId34" Type="http://schemas.openxmlformats.org/officeDocument/2006/relationships/hyperlink" Target="mailto:FSAA@" TargetMode="External"/><Relationship Id="rId7" Type="http://schemas.openxmlformats.org/officeDocument/2006/relationships/hyperlink" Target="mailto:FSAA@" TargetMode="External"/><Relationship Id="rId12" Type="http://schemas.openxmlformats.org/officeDocument/2006/relationships/hyperlink" Target="mailto:FSAA@" TargetMode="External"/><Relationship Id="rId17" Type="http://schemas.openxmlformats.org/officeDocument/2006/relationships/hyperlink" Target="mailto:FSAA@" TargetMode="External"/><Relationship Id="rId25" Type="http://schemas.openxmlformats.org/officeDocument/2006/relationships/hyperlink" Target="mailto:FSAA@" TargetMode="External"/><Relationship Id="rId33" Type="http://schemas.openxmlformats.org/officeDocument/2006/relationships/hyperlink" Target="mailto:FSAA@" TargetMode="External"/><Relationship Id="rId2" Type="http://schemas.openxmlformats.org/officeDocument/2006/relationships/hyperlink" Target="mailto:FSAA@" TargetMode="External"/><Relationship Id="rId16" Type="http://schemas.openxmlformats.org/officeDocument/2006/relationships/hyperlink" Target="mailto:FSAA@" TargetMode="External"/><Relationship Id="rId20" Type="http://schemas.openxmlformats.org/officeDocument/2006/relationships/hyperlink" Target="mailto:FSAA@" TargetMode="External"/><Relationship Id="rId29" Type="http://schemas.openxmlformats.org/officeDocument/2006/relationships/hyperlink" Target="mailto:FSAA@" TargetMode="External"/><Relationship Id="rId1" Type="http://schemas.openxmlformats.org/officeDocument/2006/relationships/hyperlink" Target="mailto:FSAA@" TargetMode="External"/><Relationship Id="rId6" Type="http://schemas.openxmlformats.org/officeDocument/2006/relationships/hyperlink" Target="mailto:FSAA@" TargetMode="External"/><Relationship Id="rId11" Type="http://schemas.openxmlformats.org/officeDocument/2006/relationships/hyperlink" Target="mailto:FSAA@" TargetMode="External"/><Relationship Id="rId24" Type="http://schemas.openxmlformats.org/officeDocument/2006/relationships/hyperlink" Target="mailto:FSAA@" TargetMode="External"/><Relationship Id="rId32" Type="http://schemas.openxmlformats.org/officeDocument/2006/relationships/hyperlink" Target="mailto:FSAA@" TargetMode="External"/><Relationship Id="rId5" Type="http://schemas.openxmlformats.org/officeDocument/2006/relationships/hyperlink" Target="mailto:FSAA@" TargetMode="External"/><Relationship Id="rId15" Type="http://schemas.openxmlformats.org/officeDocument/2006/relationships/hyperlink" Target="mailto:FSAA@" TargetMode="External"/><Relationship Id="rId23" Type="http://schemas.openxmlformats.org/officeDocument/2006/relationships/hyperlink" Target="mailto:FSAA@" TargetMode="External"/><Relationship Id="rId28" Type="http://schemas.openxmlformats.org/officeDocument/2006/relationships/hyperlink" Target="mailto:FSAA@" TargetMode="External"/><Relationship Id="rId10" Type="http://schemas.openxmlformats.org/officeDocument/2006/relationships/hyperlink" Target="mailto:FSAA@" TargetMode="External"/><Relationship Id="rId19" Type="http://schemas.openxmlformats.org/officeDocument/2006/relationships/hyperlink" Target="mailto:FSAA@" TargetMode="External"/><Relationship Id="rId31" Type="http://schemas.openxmlformats.org/officeDocument/2006/relationships/hyperlink" Target="mailto:FSAA@" TargetMode="External"/><Relationship Id="rId4" Type="http://schemas.openxmlformats.org/officeDocument/2006/relationships/hyperlink" Target="mailto:FSAA@" TargetMode="External"/><Relationship Id="rId9" Type="http://schemas.openxmlformats.org/officeDocument/2006/relationships/hyperlink" Target="mailto:FSAA@" TargetMode="External"/><Relationship Id="rId14" Type="http://schemas.openxmlformats.org/officeDocument/2006/relationships/hyperlink" Target="mailto:FSAA@" TargetMode="External"/><Relationship Id="rId22" Type="http://schemas.openxmlformats.org/officeDocument/2006/relationships/hyperlink" Target="mailto:FSAA@" TargetMode="External"/><Relationship Id="rId27" Type="http://schemas.openxmlformats.org/officeDocument/2006/relationships/hyperlink" Target="mailto:FSAA@" TargetMode="External"/><Relationship Id="rId30" Type="http://schemas.openxmlformats.org/officeDocument/2006/relationships/hyperlink" Target="mailto:FSAA@" TargetMode="External"/><Relationship Id="rId35" Type="http://schemas.openxmlformats.org/officeDocument/2006/relationships/printerSettings" Target="../printerSettings/printerSettings28.bin"/><Relationship Id="rId8" Type="http://schemas.openxmlformats.org/officeDocument/2006/relationships/hyperlink" Target="mailto:FSAA@"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x.doi.org/10.5772/intechopen.109626"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facebook.com/pg/Biotehnologii-Alimentare-1029754123829693/posts/" TargetMode="External"/><Relationship Id="rId2" Type="http://schemas.openxmlformats.org/officeDocument/2006/relationships/hyperlink" Target="mailto:FSAA@" TargetMode="External"/><Relationship Id="rId1" Type="http://schemas.openxmlformats.org/officeDocument/2006/relationships/hyperlink" Target="mailto:FSAA@"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hyperlink" Target="http://pos.grants.ulbsibiu.ro/index.php?id=152" TargetMode="External"/><Relationship Id="rId7" Type="http://schemas.openxmlformats.org/officeDocument/2006/relationships/hyperlink" Target="https://uefiscdi-direct.ro/index.php?&amp;idPM=244260&amp;we=84f161095613868fb13eb8f81bf4e0a1&amp;wf=dDefault&amp;wtok=5de841e6afd432ce4172d291fab1f0268ae0574e&amp;wtkps=XZDdTsQgEIXfhWsXYfjHW2Pi3SY+QQt0Q7altaDVGN9dqLpxvTtz5juZn85q+5EtsyhHj+6yFVXSTaQlj+/Eyf7cC5Lc25jSGMprOivnTQns+UQPNPSwKXfoexJD3MMWbeU85qYZWKQgBC1ACO/koAglHeFm0IP3RnIhQ+Mqtu2CaYum2b+MAU9dTHhZ59PaTdilIWY8+AgEAAcfS6OptMj7JR2fbkFLCUQwsvvGIkkZN6C5vrluqUuEEmOMkkZ8N0i9+drhF9QoLgTlza35PxW0p5WuhIyjP65zDK483D+2LX/uEup30/9c86sNnIOsAz+/AA==&amp;wchk=7dd9d490bbcb15e3bcf0609efac75431ea9bf509" TargetMode="External"/><Relationship Id="rId2" Type="http://schemas.openxmlformats.org/officeDocument/2006/relationships/hyperlink" Target="http://www.cnfis.ro/wp-content/uploads/2022/03/FDI2022-rezultate-finale-CNFIS-proiecte.pdf" TargetMode="External"/><Relationship Id="rId1" Type="http://schemas.openxmlformats.org/officeDocument/2006/relationships/hyperlink" Target="mailto:FSAA@" TargetMode="External"/><Relationship Id="rId6" Type="http://schemas.openxmlformats.org/officeDocument/2006/relationships/hyperlink" Target="http://www.cnfis.ro/wp-content/uploads/2022/03/FDI2022-rezultate-finale-CNFIS-proiecte.pdf" TargetMode="External"/><Relationship Id="rId5" Type="http://schemas.openxmlformats.org/officeDocument/2006/relationships/hyperlink" Target="mailto:FSAA@" TargetMode="External"/><Relationship Id="rId4" Type="http://schemas.openxmlformats.org/officeDocument/2006/relationships/hyperlink" Target="http://pos.grants.ulbsibiu.ro/index.php?id=143"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facebook.com/profile.php?id=100065281280588"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uefiscdi.gov.ro/proiect-experimental-demonstrativ-ped" TargetMode="External"/><Relationship Id="rId2" Type="http://schemas.openxmlformats.org/officeDocument/2006/relationships/hyperlink" Target="https://ec.europa.eu/info/funding-tenders/opportunities/portal/screen/myarea/proposals" TargetMode="External"/><Relationship Id="rId1" Type="http://schemas.openxmlformats.org/officeDocument/2006/relationships/hyperlink" Target="https://ec.europa.eu/info/funding-tenders/opportunities/portal/screen/myarea/proposal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Downloads\14386-Article%20Text-55883-3-10-20221130.pdf" TargetMode="External"/><Relationship Id="rId299" Type="http://schemas.openxmlformats.org/officeDocument/2006/relationships/hyperlink" Target="https://doi.org/10.1080/10408398.2021.1871587" TargetMode="External"/><Relationship Id="rId21" Type="http://schemas.openxmlformats.org/officeDocument/2006/relationships/hyperlink" Target="https://www.mdpi.com/2076-3417/13/3/1400" TargetMode="External"/><Relationship Id="rId63" Type="http://schemas.openxmlformats.org/officeDocument/2006/relationships/hyperlink" Target="https://link.springer.com/article/10.1007/s42729-023-01282-8" TargetMode="External"/><Relationship Id="rId159" Type="http://schemas.openxmlformats.org/officeDocument/2006/relationships/hyperlink" Target="https://www.wageningenacademic.com/doi/abs/10.3920/WMJ2021.2697" TargetMode="External"/><Relationship Id="rId324" Type="http://schemas.openxmlformats.org/officeDocument/2006/relationships/hyperlink" Target="http://dx.doi.org/10.15666/aeer/2003_22352245" TargetMode="External"/><Relationship Id="rId366" Type="http://schemas.openxmlformats.org/officeDocument/2006/relationships/hyperlink" Target="https://repositorio.uchile.cl/handle/2250/189493" TargetMode="External"/><Relationship Id="rId170" Type="http://schemas.openxmlformats.org/officeDocument/2006/relationships/hyperlink" Target="https://www.mdpi.com/2076-2607/10/2/421" TargetMode="External"/><Relationship Id="rId226" Type="http://schemas.openxmlformats.org/officeDocument/2006/relationships/hyperlink" Target="https://doi.org/10.1080/14786419.2022.2125965" TargetMode="External"/><Relationship Id="rId268" Type="http://schemas.openxmlformats.org/officeDocument/2006/relationships/hyperlink" Target="https://doi.org/10.1590/fst.05720" TargetMode="External"/><Relationship Id="rId32" Type="http://schemas.openxmlformats.org/officeDocument/2006/relationships/hyperlink" Target="https://link.springer.com/article/10.1007/s00723-023-01526-x" TargetMode="External"/><Relationship Id="rId74" Type="http://schemas.openxmlformats.org/officeDocument/2006/relationships/hyperlink" Target="https://tjnpr.org/index.php/home/article/view/1795" TargetMode="External"/><Relationship Id="rId128" Type="http://schemas.openxmlformats.org/officeDocument/2006/relationships/hyperlink" Target="https://link.springer.com/article/10.1007/s11368-021-03092-w" TargetMode="External"/><Relationship Id="rId335" Type="http://schemas.openxmlformats.org/officeDocument/2006/relationships/hyperlink" Target="https://www.webofscience.com/wos/woscc/full-record/WOS:000865220700001" TargetMode="External"/><Relationship Id="rId377" Type="http://schemas.openxmlformats.org/officeDocument/2006/relationships/hyperlink" Target="https://doi.org/10.1016/j.ifset.2022.103181" TargetMode="External"/><Relationship Id="rId5" Type="http://schemas.openxmlformats.org/officeDocument/2006/relationships/hyperlink" Target="https://www.mdpi.com/2073-4441/15/2/260" TargetMode="External"/><Relationship Id="rId181" Type="http://schemas.openxmlformats.org/officeDocument/2006/relationships/hyperlink" Target="https://www.iasj.net/iasj/download/359eec512e0e4484" TargetMode="External"/><Relationship Id="rId237" Type="http://schemas.openxmlformats.org/officeDocument/2006/relationships/hyperlink" Target="https://doi.org/10.1016/j.lwt.2022.113711" TargetMode="External"/><Relationship Id="rId279" Type="http://schemas.openxmlformats.org/officeDocument/2006/relationships/hyperlink" Target="https://doi.org/10.3390/foods11244025" TargetMode="External"/><Relationship Id="rId43" Type="http://schemas.openxmlformats.org/officeDocument/2006/relationships/hyperlink" Target="https://www.sciencedirect.com/science/article/pii/S2772753X23000564" TargetMode="External"/><Relationship Id="rId139" Type="http://schemas.openxmlformats.org/officeDocument/2006/relationships/hyperlink" Target="https://www.taylorfrancis.com/chapters/edit/10.1201/9781003173274-8/potential-biochar-immobilize-vanadium-contaminated-soils-ali-el-naggar-ahmed-mosa-avanthi-igalavithana-xiao-yang-ahmed-el-naggar-sabry-shaheen-scott-chang-j%C3%B6rg-rinklebe?context=ubx&amp;refId=60783b7e-918b-4be9-b442-6d70bd23a80c" TargetMode="External"/><Relationship Id="rId290" Type="http://schemas.openxmlformats.org/officeDocument/2006/relationships/hyperlink" Target="https://doi.org/10.1016/B978-0-12-823935-3.00011-4" TargetMode="External"/><Relationship Id="rId304" Type="http://schemas.openxmlformats.org/officeDocument/2006/relationships/hyperlink" Target="https://doi.org/10.1016/j.exppara.2022.108452" TargetMode="External"/><Relationship Id="rId346" Type="http://schemas.openxmlformats.org/officeDocument/2006/relationships/hyperlink" Target="https://www.mdpi.com/2072-6643/14/15/3065" TargetMode="External"/><Relationship Id="rId388" Type="http://schemas.openxmlformats.org/officeDocument/2006/relationships/hyperlink" Target="https://doi.org/10.1016/j.pcd.2021.12.017" TargetMode="External"/><Relationship Id="rId85" Type="http://schemas.openxmlformats.org/officeDocument/2006/relationships/hyperlink" Target="https://managementjournal.usamv.ro/pdf/vol.22_1/Art5.pdf" TargetMode="External"/><Relationship Id="rId150" Type="http://schemas.openxmlformats.org/officeDocument/2006/relationships/hyperlink" Target="https://www.sciencedirect.com/science/article/pii/S0963996922002691?casa_token=2KMNXGPCbwsAAAAA:Ws-_Yh6tflHId_ILeMyKXW5FsfWklfqAHpNeFxy0vQ_K_TIgFhCnHlJgKBUNtDJPPVQbPeT9tK4" TargetMode="External"/><Relationship Id="rId192" Type="http://schemas.openxmlformats.org/officeDocument/2006/relationships/hyperlink" Target="https://www.sciencedirect.com/science/article/pii/S1756464622000330?via%3Dihub" TargetMode="External"/><Relationship Id="rId206" Type="http://schemas.openxmlformats.org/officeDocument/2006/relationships/hyperlink" Target="https://doi.org/10.3390/molecules27217525" TargetMode="External"/><Relationship Id="rId248" Type="http://schemas.openxmlformats.org/officeDocument/2006/relationships/hyperlink" Target="https://doi.org/10.1016/j.foodcont.2022.109059" TargetMode="External"/><Relationship Id="rId12" Type="http://schemas.openxmlformats.org/officeDocument/2006/relationships/hyperlink" Target="https://www.mdpi.com/1420-3049/28/2/781" TargetMode="External"/><Relationship Id="rId108" Type="http://schemas.openxmlformats.org/officeDocument/2006/relationships/hyperlink" Target="https://www.mdpi.com/2071-1050/14/24/16880/htm" TargetMode="External"/><Relationship Id="rId315" Type="http://schemas.openxmlformats.org/officeDocument/2006/relationships/hyperlink" Target="https://www.mdpi.com/2071-1050/14/10/5956" TargetMode="External"/><Relationship Id="rId357" Type="http://schemas.openxmlformats.org/officeDocument/2006/relationships/hyperlink" Target="https://doi.org/10.3390/foods11111665" TargetMode="External"/><Relationship Id="rId54" Type="http://schemas.openxmlformats.org/officeDocument/2006/relationships/hyperlink" Target="https://link.springer.com/article/10.1007/s11947-023-03075-4" TargetMode="External"/><Relationship Id="rId96" Type="http://schemas.openxmlformats.org/officeDocument/2006/relationships/hyperlink" Target="https://eds.p.ebscohost.com/eds/detail/detail?vid=0&amp;sid=8233488f-2e3f-4ae1-b3ce-a569227e257e%40redis&amp;bdata=Jmxhbmc9cm8mc2l0ZT1lZHMtbGl2ZQ%3d%3d" TargetMode="External"/><Relationship Id="rId161" Type="http://schemas.openxmlformats.org/officeDocument/2006/relationships/hyperlink" Target="https://www.tandfonline.com/doi/abs/10.1080/10408398.2022.2067117" TargetMode="External"/><Relationship Id="rId217" Type="http://schemas.openxmlformats.org/officeDocument/2006/relationships/hyperlink" Target="https://doi.org/10.3390/app122111292" TargetMode="External"/><Relationship Id="rId399" Type="http://schemas.openxmlformats.org/officeDocument/2006/relationships/printerSettings" Target="../printerSettings/printerSettings5.bin"/><Relationship Id="rId259" Type="http://schemas.openxmlformats.org/officeDocument/2006/relationships/hyperlink" Target="https://doi.org/10.1016/j.foodres.2022.110991" TargetMode="External"/><Relationship Id="rId23" Type="http://schemas.openxmlformats.org/officeDocument/2006/relationships/hyperlink" Target="https://www.sciencedirect.com/science/article/abs/pii/S1466856423000231" TargetMode="External"/><Relationship Id="rId119" Type="http://schemas.openxmlformats.org/officeDocument/2006/relationships/hyperlink" Target="https://elibrary.ru/item.asp?id=49470594" TargetMode="External"/><Relationship Id="rId270" Type="http://schemas.openxmlformats.org/officeDocument/2006/relationships/hyperlink" Target="https://doi.org/10.1016/j.foodchem.2021.131924" TargetMode="External"/><Relationship Id="rId326" Type="http://schemas.openxmlformats.org/officeDocument/2006/relationships/hyperlink" Target="https://doi.org/10.1080/03235408.2022.2040161" TargetMode="External"/><Relationship Id="rId65" Type="http://schemas.openxmlformats.org/officeDocument/2006/relationships/hyperlink" Target="https://www.sciencedirect.com/science/article/abs/pii/S0927775723007719" TargetMode="External"/><Relationship Id="rId130" Type="http://schemas.openxmlformats.org/officeDocument/2006/relationships/hyperlink" Target="https://www.sciencedirect.com/science/article/pii/S0269749122012039" TargetMode="External"/><Relationship Id="rId368" Type="http://schemas.openxmlformats.org/officeDocument/2006/relationships/hyperlink" Target="https://doi.org/10.3390/ijms232012108" TargetMode="External"/><Relationship Id="rId172" Type="http://schemas.openxmlformats.org/officeDocument/2006/relationships/hyperlink" Target="https://onlinelibrary.wiley.com/doi/abs/10.1002/jsc.2498" TargetMode="External"/><Relationship Id="rId228" Type="http://schemas.openxmlformats.org/officeDocument/2006/relationships/hyperlink" Target="https://doi.org/10.22092/JMPB.2021.351488.1247" TargetMode="External"/><Relationship Id="rId281" Type="http://schemas.openxmlformats.org/officeDocument/2006/relationships/hyperlink" Target="https://doi.org/10.1016/j.ijpharm.2022.122181" TargetMode="External"/><Relationship Id="rId337" Type="http://schemas.openxmlformats.org/officeDocument/2006/relationships/hyperlink" Target="https://www.webofscience.com/wos/woscc/full-record/WOS:000901321700001" TargetMode="External"/><Relationship Id="rId34" Type="http://schemas.openxmlformats.org/officeDocument/2006/relationships/hyperlink" Target="https://www.mdpi.com/1999-4907/14/2/416" TargetMode="External"/><Relationship Id="rId76" Type="http://schemas.openxmlformats.org/officeDocument/2006/relationships/hyperlink" Target="https://www.mdpi.com/2071-1050/14/16/10090" TargetMode="External"/><Relationship Id="rId141" Type="http://schemas.openxmlformats.org/officeDocument/2006/relationships/hyperlink" Target="https://www.mdpi.com/2071-1050/14/12/7266" TargetMode="External"/><Relationship Id="rId379" Type="http://schemas.openxmlformats.org/officeDocument/2006/relationships/hyperlink" Target="https://link.springer.com/chapter/10.1007/978-981-19-5743-7_6" TargetMode="External"/><Relationship Id="rId7" Type="http://schemas.openxmlformats.org/officeDocument/2006/relationships/hyperlink" Target="https://www.pubhort.org/fruits/77/5/22/index.htm" TargetMode="External"/><Relationship Id="rId183" Type="http://schemas.openxmlformats.org/officeDocument/2006/relationships/hyperlink" Target="https://www.mdpi.com/1424-2818/14/2/145/htm" TargetMode="External"/><Relationship Id="rId239" Type="http://schemas.openxmlformats.org/officeDocument/2006/relationships/hyperlink" Target="https://doi.org/10.12681/jhvms.27796" TargetMode="External"/><Relationship Id="rId390" Type="http://schemas.openxmlformats.org/officeDocument/2006/relationships/hyperlink" Target="https://doi.org/10.3390/molecules27154986" TargetMode="External"/><Relationship Id="rId250" Type="http://schemas.openxmlformats.org/officeDocument/2006/relationships/hyperlink" Target="https://doi.org/10.3390/coatings12050671" TargetMode="External"/><Relationship Id="rId292" Type="http://schemas.openxmlformats.org/officeDocument/2006/relationships/hyperlink" Target="https://doi.org/10.1007/978-3-030-99476-1_8" TargetMode="External"/><Relationship Id="rId306" Type="http://schemas.openxmlformats.org/officeDocument/2006/relationships/hyperlink" Target="https://doi.org/10.2174/1573401318666220404163302" TargetMode="External"/><Relationship Id="rId45" Type="http://schemas.openxmlformats.org/officeDocument/2006/relationships/hyperlink" Target="https://link.springer.com/article/10.1007/s11356-023-26267-z" TargetMode="External"/><Relationship Id="rId87" Type="http://schemas.openxmlformats.org/officeDocument/2006/relationships/hyperlink" Target="https://managementjournal.usamv.ro/pdf/vol.22_3/Art27.pdf" TargetMode="External"/><Relationship Id="rId110" Type="http://schemas.openxmlformats.org/officeDocument/2006/relationships/hyperlink" Target="https://journal.unhas.ac.id/index.php/fs/article/view/17889" TargetMode="External"/><Relationship Id="rId348" Type="http://schemas.openxmlformats.org/officeDocument/2006/relationships/hyperlink" Target="https://www.mdpi.com/2304-8158/11/11/1589" TargetMode="External"/><Relationship Id="rId152" Type="http://schemas.openxmlformats.org/officeDocument/2006/relationships/hyperlink" Target="https://www.taylorfrancis.com/chapters/edit/10.1201/9781003175933-16/antibacterial-interactions-eos-currently-employed-antibiotics-ahmed-al-harrasi-saurabh-bhatia-tapan-behl-deepak-kaushik-vineet-mittal-ajay-sharma" TargetMode="External"/><Relationship Id="rId194" Type="http://schemas.openxmlformats.org/officeDocument/2006/relationships/hyperlink" Target="https://www.mdpi.com/2076-3417/12/20/10355" TargetMode="External"/><Relationship Id="rId208" Type="http://schemas.openxmlformats.org/officeDocument/2006/relationships/hyperlink" Target="https://doi.org/10.1007/s42250-022-00446-w" TargetMode="External"/><Relationship Id="rId261" Type="http://schemas.openxmlformats.org/officeDocument/2006/relationships/hyperlink" Target="https://doi.org/10.3390/foods11040593" TargetMode="External"/><Relationship Id="rId14" Type="http://schemas.openxmlformats.org/officeDocument/2006/relationships/hyperlink" Target="https://www.sciencedirect.com/science/article/abs/pii/S0268005X22009171" TargetMode="External"/><Relationship Id="rId56" Type="http://schemas.openxmlformats.org/officeDocument/2006/relationships/hyperlink" Target="https://pubmed.ncbi.nlm.nih.gov/37005631/" TargetMode="External"/><Relationship Id="rId317" Type="http://schemas.openxmlformats.org/officeDocument/2006/relationships/hyperlink" Target="https://onlinelibrary.wiley.com/doi/abs/10.1111/jfbc.14124" TargetMode="External"/><Relationship Id="rId359" Type="http://schemas.openxmlformats.org/officeDocument/2006/relationships/hyperlink" Target="https://doi.org/10.1016/j.foodres.2022.111212" TargetMode="External"/><Relationship Id="rId98" Type="http://schemas.openxmlformats.org/officeDocument/2006/relationships/hyperlink" Target="https://eds.p.ebscohost.com/eds/detail/detail?vid=0&amp;sid=8233488f-2e3f-4ae1-b3ce-a569227e257e%40redis&amp;bdata=Jmxhbmc9cm8mc2l0ZT1lZHMtbGl2ZQ%3d%3d" TargetMode="External"/><Relationship Id="rId121" Type="http://schemas.openxmlformats.org/officeDocument/2006/relationships/hyperlink" Target="https://doi.org/10.3390/agronomy12071570" TargetMode="External"/><Relationship Id="rId163" Type="http://schemas.openxmlformats.org/officeDocument/2006/relationships/hyperlink" Target="https://doi.org/10.1080/10942912.2022.2144884" TargetMode="External"/><Relationship Id="rId219" Type="http://schemas.openxmlformats.org/officeDocument/2006/relationships/hyperlink" Target="https://doi.org/10.3390/microorganisms10102058" TargetMode="External"/><Relationship Id="rId370" Type="http://schemas.openxmlformats.org/officeDocument/2006/relationships/hyperlink" Target="https://doi.org/10.1016/j.fufo.2022.100182" TargetMode="External"/><Relationship Id="rId230" Type="http://schemas.openxmlformats.org/officeDocument/2006/relationships/hyperlink" Target="https://doi.org/10.3390/foods11182792" TargetMode="External"/><Relationship Id="rId25" Type="http://schemas.openxmlformats.org/officeDocument/2006/relationships/hyperlink" Target="https://www.mdpi.com/1996-1073/16/1/376" TargetMode="External"/><Relationship Id="rId67" Type="http://schemas.openxmlformats.org/officeDocument/2006/relationships/hyperlink" Target="https://www.sciencedirect.com/science/article/pii/S2352554123001432" TargetMode="External"/><Relationship Id="rId272" Type="http://schemas.openxmlformats.org/officeDocument/2006/relationships/hyperlink" Target="https://doi.org/10.1080/10942912.2022.2144884" TargetMode="External"/><Relationship Id="rId328" Type="http://schemas.openxmlformats.org/officeDocument/2006/relationships/hyperlink" Target="https://www.webofscience.com/wos/woscc/full-record/WOS:000858953900001" TargetMode="External"/><Relationship Id="rId132" Type="http://schemas.openxmlformats.org/officeDocument/2006/relationships/hyperlink" Target="https://doi.org/10.47125/jesam/2022_2/02" TargetMode="External"/><Relationship Id="rId174" Type="http://schemas.openxmlformats.org/officeDocument/2006/relationships/hyperlink" Target="https://www.mdpi.com/2075-1729/12/9/1430" TargetMode="External"/><Relationship Id="rId381" Type="http://schemas.openxmlformats.org/officeDocument/2006/relationships/hyperlink" Target="https://doi.org/10.1201/9781003306931" TargetMode="External"/><Relationship Id="rId241" Type="http://schemas.openxmlformats.org/officeDocument/2006/relationships/hyperlink" Target="https://doi.org/10.1007/s13197-022-05506-0" TargetMode="External"/><Relationship Id="rId36" Type="http://schemas.openxmlformats.org/officeDocument/2006/relationships/hyperlink" Target="https://www.mdpi.com/1996-1944/16/5/1798" TargetMode="External"/><Relationship Id="rId283" Type="http://schemas.openxmlformats.org/officeDocument/2006/relationships/hyperlink" Target="https://doi.org/10.1002/9781119702313.ch9" TargetMode="External"/><Relationship Id="rId339" Type="http://schemas.openxmlformats.org/officeDocument/2006/relationships/hyperlink" Target="https://doi.org/10.3390/fermentation6040117" TargetMode="External"/><Relationship Id="rId78" Type="http://schemas.openxmlformats.org/officeDocument/2006/relationships/hyperlink" Target="https://www.sciencedirect.com/science/article/pii/S0956713521008549" TargetMode="External"/><Relationship Id="rId101" Type="http://schemas.openxmlformats.org/officeDocument/2006/relationships/hyperlink" Target="https://animalsciencejournal.usamv.ro/pdf/2022/issue_1/Art51.pdf" TargetMode="External"/><Relationship Id="rId143" Type="http://schemas.openxmlformats.org/officeDocument/2006/relationships/hyperlink" Target="https://link.springer.com/article/10.1007/s10653-021-00967-2" TargetMode="External"/><Relationship Id="rId185" Type="http://schemas.openxmlformats.org/officeDocument/2006/relationships/hyperlink" Target="https://www.sciencedirect.com/science/article/abs/pii/S2214786122000225?via%3Dihub" TargetMode="External"/><Relationship Id="rId350" Type="http://schemas.openxmlformats.org/officeDocument/2006/relationships/hyperlink" Target="https://www.mdpi.com/1422-0067/23/20/12108" TargetMode="External"/><Relationship Id="rId9" Type="http://schemas.openxmlformats.org/officeDocument/2006/relationships/hyperlink" Target="https://www.mdpi.com/1999-4923/15/1/236" TargetMode="External"/><Relationship Id="rId210" Type="http://schemas.openxmlformats.org/officeDocument/2006/relationships/hyperlink" Target="https://doi.org/10.3389/fphar.2022.909914" TargetMode="External"/><Relationship Id="rId392" Type="http://schemas.openxmlformats.org/officeDocument/2006/relationships/hyperlink" Target="https://doi.org/10.3390/molecules27217525" TargetMode="External"/><Relationship Id="rId252" Type="http://schemas.openxmlformats.org/officeDocument/2006/relationships/hyperlink" Target="https://doi.org/10.1016/j.foodcont.2022.109045" TargetMode="External"/><Relationship Id="rId294" Type="http://schemas.openxmlformats.org/officeDocument/2006/relationships/hyperlink" Target="https://doi.org/10.1155/2022/9901018" TargetMode="External"/><Relationship Id="rId308" Type="http://schemas.openxmlformats.org/officeDocument/2006/relationships/hyperlink" Target="https://doi.org/10.1007/s40201-021-00782-y" TargetMode="External"/><Relationship Id="rId47" Type="http://schemas.openxmlformats.org/officeDocument/2006/relationships/hyperlink" Target="https://www.mdpi.com/2311-7524/9/4/425" TargetMode="External"/><Relationship Id="rId89" Type="http://schemas.openxmlformats.org/officeDocument/2006/relationships/hyperlink" Target="https://ejournals.vdu.lt/index.php/mtsrbid/article/view/2976" TargetMode="External"/><Relationship Id="rId112" Type="http://schemas.openxmlformats.org/officeDocument/2006/relationships/hyperlink" Target="https://managementjournal.usamv.ro/pdf/vol.22_3/Art11.pdf" TargetMode="External"/><Relationship Id="rId154" Type="http://schemas.openxmlformats.org/officeDocument/2006/relationships/hyperlink" Target="https://www.mdpi.com/1420-3049/27/20/7000" TargetMode="External"/><Relationship Id="rId361" Type="http://schemas.openxmlformats.org/officeDocument/2006/relationships/hyperlink" Target="https://lumenpublishing.com/journals/index.php/brain/article/view/5189" TargetMode="External"/><Relationship Id="rId196" Type="http://schemas.openxmlformats.org/officeDocument/2006/relationships/hyperlink" Target="https://link.springer.com/article/10.1007/s00339-022-06140-5" TargetMode="External"/><Relationship Id="rId16" Type="http://schemas.openxmlformats.org/officeDocument/2006/relationships/hyperlink" Target="https://www.sciencedirect.com/science/article/abs/pii/S2213138823000322" TargetMode="External"/><Relationship Id="rId221" Type="http://schemas.openxmlformats.org/officeDocument/2006/relationships/hyperlink" Target="https://doi.org/10.3390/life12101492" TargetMode="External"/><Relationship Id="rId263" Type="http://schemas.openxmlformats.org/officeDocument/2006/relationships/hyperlink" Target="https://doi.org/10.1016/j.foodchem.2022.132136" TargetMode="External"/><Relationship Id="rId319" Type="http://schemas.openxmlformats.org/officeDocument/2006/relationships/hyperlink" Target="https://doi.org/10.3390/foods11223589" TargetMode="External"/><Relationship Id="rId37" Type="http://schemas.openxmlformats.org/officeDocument/2006/relationships/hyperlink" Target="https://academic.oup.com/jaoac/advance-article-abstract/doi/10.1093/jaoacint/qsad009/6984712?redirectedFrom=fulltext" TargetMode="External"/><Relationship Id="rId58" Type="http://schemas.openxmlformats.org/officeDocument/2006/relationships/hyperlink" Target="https://www.sciencedirect.com/science/article/pii/S2468014122000541" TargetMode="External"/><Relationship Id="rId79" Type="http://schemas.openxmlformats.org/officeDocument/2006/relationships/hyperlink" Target="https://www.sciencedirect.com/science/article/pii/S2589152922003222" TargetMode="External"/><Relationship Id="rId102" Type="http://schemas.openxmlformats.org/officeDocument/2006/relationships/hyperlink" Target="https://link.springer.com/article/10.1007/s00425-022-04025-8" TargetMode="External"/><Relationship Id="rId123" Type="http://schemas.openxmlformats.org/officeDocument/2006/relationships/hyperlink" Target="https://doi.org/10.30589/pgr.v6i1.487" TargetMode="External"/><Relationship Id="rId144" Type="http://schemas.openxmlformats.org/officeDocument/2006/relationships/hyperlink" Target="https://link.springer.com/chapter/10.1007/978-981-16-4059-9_11" TargetMode="External"/><Relationship Id="rId330" Type="http://schemas.openxmlformats.org/officeDocument/2006/relationships/hyperlink" Target="https://www.webofscience.com/wos/woscc/full-record/WOS:000613400600001" TargetMode="External"/><Relationship Id="rId90" Type="http://schemas.openxmlformats.org/officeDocument/2006/relationships/hyperlink" Target="https://managementjournal.usamv.ro/pdf/vol.22_1/Art34.pdf" TargetMode="External"/><Relationship Id="rId165" Type="http://schemas.openxmlformats.org/officeDocument/2006/relationships/hyperlink" Target="https://www.webofscience.com/wos/woscc/full-record/WOS:000903142000001" TargetMode="External"/><Relationship Id="rId186" Type="http://schemas.openxmlformats.org/officeDocument/2006/relationships/hyperlink" Target="https://www.mdpi.com/2076-3921/11/5/846/htm" TargetMode="External"/><Relationship Id="rId351" Type="http://schemas.openxmlformats.org/officeDocument/2006/relationships/hyperlink" Target="https://www.mdpi.com/1420-3049/27/19/6165" TargetMode="External"/><Relationship Id="rId372" Type="http://schemas.openxmlformats.org/officeDocument/2006/relationships/hyperlink" Target="https://doi.org/10.3390/plants11020228" TargetMode="External"/><Relationship Id="rId393" Type="http://schemas.openxmlformats.org/officeDocument/2006/relationships/hyperlink" Target="https://doi.org/10.1080/01635581.2022.2157450" TargetMode="External"/><Relationship Id="rId211" Type="http://schemas.openxmlformats.org/officeDocument/2006/relationships/hyperlink" Target="https://doi.org/10.1016/j.foodchem.2022.133281" TargetMode="External"/><Relationship Id="rId232" Type="http://schemas.openxmlformats.org/officeDocument/2006/relationships/hyperlink" Target="https://doi.org/10.1111/jfpp.16995" TargetMode="External"/><Relationship Id="rId253" Type="http://schemas.openxmlformats.org/officeDocument/2006/relationships/hyperlink" Target="https://doi.org/10.1177/10820132221094720" TargetMode="External"/><Relationship Id="rId274" Type="http://schemas.openxmlformats.org/officeDocument/2006/relationships/hyperlink" Target="https://doi.org/10.1016/j.apr.2021.101292" TargetMode="External"/><Relationship Id="rId295" Type="http://schemas.openxmlformats.org/officeDocument/2006/relationships/hyperlink" Target="https://doi.org/10.1016/B978-0-323-96127-1.00014-0" TargetMode="External"/><Relationship Id="rId309" Type="http://schemas.openxmlformats.org/officeDocument/2006/relationships/hyperlink" Target="http://dx.doi.org/10.15666/aeer/2003_22352245" TargetMode="External"/><Relationship Id="rId27" Type="http://schemas.openxmlformats.org/officeDocument/2006/relationships/hyperlink" Target="https://www.sciencedirect.com/science/article/abs/pii/S0268005X22009432" TargetMode="External"/><Relationship Id="rId48" Type="http://schemas.openxmlformats.org/officeDocument/2006/relationships/hyperlink" Target="https://sciencebiology.org/" TargetMode="External"/><Relationship Id="rId69" Type="http://schemas.openxmlformats.org/officeDocument/2006/relationships/hyperlink" Target="https://www.researchsquare.com/article/rs-2961211/v1" TargetMode="External"/><Relationship Id="rId113" Type="http://schemas.openxmlformats.org/officeDocument/2006/relationships/hyperlink" Target="https://www.sciencedirect.com/science/article/abs/pii/S0959652622012392?via%3Dihub" TargetMode="External"/><Relationship Id="rId134" Type="http://schemas.openxmlformats.org/officeDocument/2006/relationships/hyperlink" Target="https://doi.org/10.1016/B978-0-12-823443-3.00015-6." TargetMode="External"/><Relationship Id="rId320" Type="http://schemas.openxmlformats.org/officeDocument/2006/relationships/hyperlink" Target="https://doi.org/10.3390/polym14214557" TargetMode="External"/><Relationship Id="rId80" Type="http://schemas.openxmlformats.org/officeDocument/2006/relationships/hyperlink" Target="https://managementjournal.usamv.ro/pdf/vol.22_3/Art11.pdf" TargetMode="External"/><Relationship Id="rId155" Type="http://schemas.openxmlformats.org/officeDocument/2006/relationships/hyperlink" Target="https://managementjournal.usamv.ro/pdf/vol.22_4/Art82.pdf" TargetMode="External"/><Relationship Id="rId176" Type="http://schemas.openxmlformats.org/officeDocument/2006/relationships/hyperlink" Target="http://electro.itchihuahua.edu.mx/revista/2022/SUB-6830.pdf" TargetMode="External"/><Relationship Id="rId197" Type="http://schemas.openxmlformats.org/officeDocument/2006/relationships/hyperlink" Target="https://www.sciencedirect.com/science/article/pii/S2666523922000939" TargetMode="External"/><Relationship Id="rId341" Type="http://schemas.openxmlformats.org/officeDocument/2006/relationships/hyperlink" Target="https://www.mdpi.com/2311-5637/9/5/407" TargetMode="External"/><Relationship Id="rId362" Type="http://schemas.openxmlformats.org/officeDocument/2006/relationships/hyperlink" Target="https://jusst.org/wp-content/uploads/2022/12/Production-of-Starch-Based-Bioplastics-and-Their-Applications-in-Food-Packaging.pdf" TargetMode="External"/><Relationship Id="rId383" Type="http://schemas.openxmlformats.org/officeDocument/2006/relationships/hyperlink" Target="https://doi.org/10.1089/jmf.2021.0046" TargetMode="External"/><Relationship Id="rId201" Type="http://schemas.openxmlformats.org/officeDocument/2006/relationships/hyperlink" Target="https://ifst.onlinelibrary.wiley.com/doi/10.1111/jfpp.16793" TargetMode="External"/><Relationship Id="rId222" Type="http://schemas.openxmlformats.org/officeDocument/2006/relationships/hyperlink" Target="https://doi.org/10.3390/microorganisms10101902" TargetMode="External"/><Relationship Id="rId243" Type="http://schemas.openxmlformats.org/officeDocument/2006/relationships/hyperlink" Target="https://doi.org/10.1016/j.fufo.2022.100141" TargetMode="External"/><Relationship Id="rId264" Type="http://schemas.openxmlformats.org/officeDocument/2006/relationships/hyperlink" Target="https://doi.org/10.1186/s40538-021-00267-y" TargetMode="External"/><Relationship Id="rId285" Type="http://schemas.openxmlformats.org/officeDocument/2006/relationships/hyperlink" Target="https://doi.org/10.9721/KJFST.2022.54.2.241" TargetMode="External"/><Relationship Id="rId17" Type="http://schemas.openxmlformats.org/officeDocument/2006/relationships/hyperlink" Target="https://www.mdpi.com/2075-5309/13/2/338" TargetMode="External"/><Relationship Id="rId38" Type="http://schemas.openxmlformats.org/officeDocument/2006/relationships/hyperlink" Target="https://pubs.rsc.org/en/Content/ArticleLanding/2023/GC/D2GC04347E" TargetMode="External"/><Relationship Id="rId59" Type="http://schemas.openxmlformats.org/officeDocument/2006/relationships/hyperlink" Target="https://www.annualreviews.org/doi/abs/10.1146/annurev-food-060822-122236" TargetMode="External"/><Relationship Id="rId103" Type="http://schemas.openxmlformats.org/officeDocument/2006/relationships/hyperlink" Target="https://www.thejaps.org.pk/Volume/2022/32-02/04.php" TargetMode="External"/><Relationship Id="rId124" Type="http://schemas.openxmlformats.org/officeDocument/2006/relationships/hyperlink" Target="mailto:FSAA@" TargetMode="External"/><Relationship Id="rId310" Type="http://schemas.openxmlformats.org/officeDocument/2006/relationships/hyperlink" Target="https://doi.org/10.1016/j.fufo.2022.100182" TargetMode="External"/><Relationship Id="rId70" Type="http://schemas.openxmlformats.org/officeDocument/2006/relationships/hyperlink" Target="https://www.mdpi.com/2076-3921/12/6/1205" TargetMode="External"/><Relationship Id="rId91" Type="http://schemas.openxmlformats.org/officeDocument/2006/relationships/hyperlink" Target="https://managementjournal.usamv.ro/pdf/vol.22_1/Art59.pdf" TargetMode="External"/><Relationship Id="rId145" Type="http://schemas.openxmlformats.org/officeDocument/2006/relationships/hyperlink" Target="https://www.tandfonline.com/doi/full/10.1080/10643389.2020.1859271" TargetMode="External"/><Relationship Id="rId166" Type="http://schemas.openxmlformats.org/officeDocument/2006/relationships/hyperlink" Target="https://www.webofscience.com/wos/woscc/full-record/WOS:000901442300001" TargetMode="External"/><Relationship Id="rId187" Type="http://schemas.openxmlformats.org/officeDocument/2006/relationships/hyperlink" Target="https://www.mdpi.com/2073-4360/14/15/2986" TargetMode="External"/><Relationship Id="rId331" Type="http://schemas.openxmlformats.org/officeDocument/2006/relationships/hyperlink" Target="https://www.webofscience.com/wos/woscc/full-record/WOS:000746786700002" TargetMode="External"/><Relationship Id="rId352" Type="http://schemas.openxmlformats.org/officeDocument/2006/relationships/hyperlink" Target="https://www.mdpi.com/1420-3049/27/9/2637" TargetMode="External"/><Relationship Id="rId373" Type="http://schemas.openxmlformats.org/officeDocument/2006/relationships/hyperlink" Target="https://doi.org/10.3390/molecules27207000" TargetMode="External"/><Relationship Id="rId394" Type="http://schemas.openxmlformats.org/officeDocument/2006/relationships/hyperlink" Target="https://doi.org/10.3389/fphar.2022.909914" TargetMode="External"/><Relationship Id="rId1" Type="http://schemas.openxmlformats.org/officeDocument/2006/relationships/hyperlink" Target="https://www.jnephropharmacology.com/Article/npj-10556" TargetMode="External"/><Relationship Id="rId212" Type="http://schemas.openxmlformats.org/officeDocument/2006/relationships/hyperlink" Target="https://doi.org/10.1016/j.pcd.2021.12.017" TargetMode="External"/><Relationship Id="rId233" Type="http://schemas.openxmlformats.org/officeDocument/2006/relationships/hyperlink" Target="https://doi.org/10.1016/j.ijbiomac.2022.08.108" TargetMode="External"/><Relationship Id="rId254" Type="http://schemas.openxmlformats.org/officeDocument/2006/relationships/hyperlink" Target="https://doi.org/10.1080/10408398.2022.2055528" TargetMode="External"/><Relationship Id="rId28" Type="http://schemas.openxmlformats.org/officeDocument/2006/relationships/hyperlink" Target="https://www.sciencedirect.com/science/article/abs/pii/S2214289422002046" TargetMode="External"/><Relationship Id="rId49" Type="http://schemas.openxmlformats.org/officeDocument/2006/relationships/hyperlink" Target="https://www.tandfonline.com/doi/abs/10.1080/00032719.2023.2189732?journalCode=lanl20" TargetMode="External"/><Relationship Id="rId114" Type="http://schemas.openxmlformats.org/officeDocument/2006/relationships/hyperlink" Target="https://www.tandfonline.com/doi/full/10.1080/09537287.2022.2088424" TargetMode="External"/><Relationship Id="rId275" Type="http://schemas.openxmlformats.org/officeDocument/2006/relationships/hyperlink" Target="https://doi.org/10.3390/molecules27207000" TargetMode="External"/><Relationship Id="rId296" Type="http://schemas.openxmlformats.org/officeDocument/2006/relationships/hyperlink" Target="https://doi.org/10.21475/ajcs.22.16.05.p3585" TargetMode="External"/><Relationship Id="rId300" Type="http://schemas.openxmlformats.org/officeDocument/2006/relationships/hyperlink" Target="https://doi.org/10.1080/10408398.2021.1871586" TargetMode="External"/><Relationship Id="rId60" Type="http://schemas.openxmlformats.org/officeDocument/2006/relationships/hyperlink" Target="https://www.sciencedirect.com/science/article/abs/pii/S0956713522007885" TargetMode="External"/><Relationship Id="rId81" Type="http://schemas.openxmlformats.org/officeDocument/2006/relationships/hyperlink" Target="https://www.sciencedirect.com/science/article/abs/pii/S0959652622012392?via%3Dihub" TargetMode="External"/><Relationship Id="rId135" Type="http://schemas.openxmlformats.org/officeDocument/2006/relationships/hyperlink" Target="https://doi.org/10.3390/plants11091216" TargetMode="External"/><Relationship Id="rId156" Type="http://schemas.openxmlformats.org/officeDocument/2006/relationships/hyperlink" Target="https://managementjournal.usamv.ro/pdf/vol.22_4/Art82.pdf" TargetMode="External"/><Relationship Id="rId177" Type="http://schemas.openxmlformats.org/officeDocument/2006/relationships/hyperlink" Target="https://www.mdpi.com/2075-1729/12/9/1430" TargetMode="External"/><Relationship Id="rId198" Type="http://schemas.openxmlformats.org/officeDocument/2006/relationships/hyperlink" Target="https://www-tandfonline-com.am.e-nformation.ro/doi/abs/10.1080/10408398.2022.2067117?journalCode=bfsn20" TargetMode="External"/><Relationship Id="rId321" Type="http://schemas.openxmlformats.org/officeDocument/2006/relationships/hyperlink" Target="https://doi.org/10.1002/pc.26831" TargetMode="External"/><Relationship Id="rId342" Type="http://schemas.openxmlformats.org/officeDocument/2006/relationships/hyperlink" Target="https://www.tandfonline.com/doi/abs/10.1080/10406638.2020.1821721" TargetMode="External"/><Relationship Id="rId363" Type="http://schemas.openxmlformats.org/officeDocument/2006/relationships/hyperlink" Target="https://doi.org/10.3390/foods11244052" TargetMode="External"/><Relationship Id="rId384" Type="http://schemas.openxmlformats.org/officeDocument/2006/relationships/hyperlink" Target="https://doi.org/10.3390/su14105956" TargetMode="External"/><Relationship Id="rId202" Type="http://schemas.openxmlformats.org/officeDocument/2006/relationships/hyperlink" Target="https://link.springer.com/chapter/10.1007/978-981-16-8778-5_7" TargetMode="External"/><Relationship Id="rId223" Type="http://schemas.openxmlformats.org/officeDocument/2006/relationships/hyperlink" Target="https://doi.org/10.3390/fermentation8100529" TargetMode="External"/><Relationship Id="rId244" Type="http://schemas.openxmlformats.org/officeDocument/2006/relationships/hyperlink" Target="https://doi.org/10.3389/fmicb.2022.769110" TargetMode="External"/><Relationship Id="rId18" Type="http://schemas.openxmlformats.org/officeDocument/2006/relationships/hyperlink" Target="https://www.mdpi.com/2075-5309/13/2/338" TargetMode="External"/><Relationship Id="rId39" Type="http://schemas.openxmlformats.org/officeDocument/2006/relationships/hyperlink" Target="https://www.mdpi.com/2076-3921/12/3/594" TargetMode="External"/><Relationship Id="rId265" Type="http://schemas.openxmlformats.org/officeDocument/2006/relationships/hyperlink" Target="https://doi.org/10.1007/s00217-021-03929-1" TargetMode="External"/><Relationship Id="rId286" Type="http://schemas.openxmlformats.org/officeDocument/2006/relationships/hyperlink" Target="https://doi.org/10.1007/978-3-030-99476-1_9" TargetMode="External"/><Relationship Id="rId50" Type="http://schemas.openxmlformats.org/officeDocument/2006/relationships/hyperlink" Target="https://www.mdpi.com/2304-8158/12/7/1521" TargetMode="External"/><Relationship Id="rId104" Type="http://schemas.openxmlformats.org/officeDocument/2006/relationships/hyperlink" Target="../../Downloads/ijerph-19-13072-v2.pdf" TargetMode="External"/><Relationship Id="rId125" Type="http://schemas.openxmlformats.org/officeDocument/2006/relationships/hyperlink" Target="mailto:FSAA@" TargetMode="External"/><Relationship Id="rId146" Type="http://schemas.openxmlformats.org/officeDocument/2006/relationships/hyperlink" Target="https://www.sciencedirect.com/science/article/pii/S0048969722009548" TargetMode="External"/><Relationship Id="rId167" Type="http://schemas.openxmlformats.org/officeDocument/2006/relationships/hyperlink" Target="https://www.mdpi.com/2311-7524/8/10/952" TargetMode="External"/><Relationship Id="rId188" Type="http://schemas.openxmlformats.org/officeDocument/2006/relationships/hyperlink" Target="https://www.mdpi.com/2411-5134/7/4/89" TargetMode="External"/><Relationship Id="rId311" Type="http://schemas.openxmlformats.org/officeDocument/2006/relationships/hyperlink" Target="https://doi.org/10.1186/s43141-022-00432-2" TargetMode="External"/><Relationship Id="rId332" Type="http://schemas.openxmlformats.org/officeDocument/2006/relationships/hyperlink" Target="https://www.webofscience.com/wos/woscc/full-record/WOS:000863096800004" TargetMode="External"/><Relationship Id="rId353" Type="http://schemas.openxmlformats.org/officeDocument/2006/relationships/hyperlink" Target="https://www.sciencedirect.com/science/article/pii/S2666833522000697" TargetMode="External"/><Relationship Id="rId374" Type="http://schemas.openxmlformats.org/officeDocument/2006/relationships/hyperlink" Target="https://doi.org/10.1016/j.matpr.2022.06.422" TargetMode="External"/><Relationship Id="rId395" Type="http://schemas.openxmlformats.org/officeDocument/2006/relationships/hyperlink" Target="https://doi.org/10.46810/tdfd.1001501" TargetMode="External"/><Relationship Id="rId71" Type="http://schemas.openxmlformats.org/officeDocument/2006/relationships/hyperlink" Target="https://www.mdpi.com/2304-8158/12/11/2193" TargetMode="External"/><Relationship Id="rId92" Type="http://schemas.openxmlformats.org/officeDocument/2006/relationships/hyperlink" Target="https://managementjournal.usamv.ro/pdf/vol.22_1/Art60.pdf" TargetMode="External"/><Relationship Id="rId213" Type="http://schemas.openxmlformats.org/officeDocument/2006/relationships/hyperlink" Target="https://doi.org/10.1111/jocd.14779" TargetMode="External"/><Relationship Id="rId234" Type="http://schemas.openxmlformats.org/officeDocument/2006/relationships/hyperlink" Target="https://doi.org/10.1016/j.fpsl.2022.100929" TargetMode="External"/><Relationship Id="rId2" Type="http://schemas.openxmlformats.org/officeDocument/2006/relationships/hyperlink" Target="https://www.sciencedirect.com/science/article/abs/pii/S0308814622030552" TargetMode="External"/><Relationship Id="rId29" Type="http://schemas.openxmlformats.org/officeDocument/2006/relationships/hyperlink" Target="https://pubs.rsc.org/en/content/articlelanding/2023/ob/d2ob02101c" TargetMode="External"/><Relationship Id="rId255" Type="http://schemas.openxmlformats.org/officeDocument/2006/relationships/hyperlink" Target="https://doi.org/10.1021/acs.jafc.1c07533" TargetMode="External"/><Relationship Id="rId276" Type="http://schemas.openxmlformats.org/officeDocument/2006/relationships/hyperlink" Target="http://doi.org/10.33029/0042-8833-2022-91-5-43-55" TargetMode="External"/><Relationship Id="rId297" Type="http://schemas.openxmlformats.org/officeDocument/2006/relationships/hyperlink" Target="https://doi.org/10.1016/j.meatsci.2021.108661" TargetMode="External"/><Relationship Id="rId40" Type="http://schemas.openxmlformats.org/officeDocument/2006/relationships/hyperlink" Target="https://www.sciencedirect.com/science/article/abs/pii/S1387700323001946" TargetMode="External"/><Relationship Id="rId115" Type="http://schemas.openxmlformats.org/officeDocument/2006/relationships/hyperlink" Target="https://search.ebscohost.com/login.aspx?direct=true&amp;profile=ehost&amp;scope=site&amp;authtype=crawler&amp;jrnl=18435246&amp;AN=160865366&amp;h=WleNICA5fpHmavYQJvk9bbTbzj6F8R%2F3idv2PYKcCRxeSDUSjSKYoxN%2FVv2fxcaNN52yGZITZBu7PKSuESH25w%3D%3D&amp;crl=c" TargetMode="External"/><Relationship Id="rId136" Type="http://schemas.openxmlformats.org/officeDocument/2006/relationships/hyperlink" Target="https://doi.org/10.1016/j.agwat.2022.107880." TargetMode="External"/><Relationship Id="rId157" Type="http://schemas.openxmlformats.org/officeDocument/2006/relationships/hyperlink" Target="https://pubs.acs.org/doi/pdf/10.1021/acs.jafc.2c00010" TargetMode="External"/><Relationship Id="rId178" Type="http://schemas.openxmlformats.org/officeDocument/2006/relationships/hyperlink" Target="https://www.scopus.com/results/citedbyresults.uri?sort=plf-f&amp;cite=2-s2.0-84865195768&amp;src=s&amp;imp=t&amp;sid=482daf3e5e45d64ca3adebef9ccba230&amp;sot=cite&amp;sdt=a&amp;sl=0&amp;origin=resultslist&amp;editSaveSearch=&amp;txGid=d2b796d07cf83ce1b7f98b68c9df0f7b" TargetMode="External"/><Relationship Id="rId301" Type="http://schemas.openxmlformats.org/officeDocument/2006/relationships/hyperlink" Target="https://doi.org/10.1080/10408398.2020.1863327" TargetMode="External"/><Relationship Id="rId322" Type="http://schemas.openxmlformats.org/officeDocument/2006/relationships/hyperlink" Target="https://doi.org/10.1007/s42250-022-00446-w" TargetMode="External"/><Relationship Id="rId343" Type="http://schemas.openxmlformats.org/officeDocument/2006/relationships/hyperlink" Target="https://ift.onlinelibrary.wiley.com/doi/10.1111/1541-4337.12905" TargetMode="External"/><Relationship Id="rId364" Type="http://schemas.openxmlformats.org/officeDocument/2006/relationships/hyperlink" Target="https://doi.org/10.3390/biom12121797" TargetMode="External"/><Relationship Id="rId61" Type="http://schemas.openxmlformats.org/officeDocument/2006/relationships/hyperlink" Target="https://www.cell.com/heliyon/fulltext/S2405-8440(23)03166-3?_returnURL=https%3A%2F%2Flinkinghub.elsevier.com%2Fretrieve%2Fpii%2FS2405844023031663%3Fshowall%3Dtrue" TargetMode="External"/><Relationship Id="rId82" Type="http://schemas.openxmlformats.org/officeDocument/2006/relationships/hyperlink" Target="https://www.tandfonline.com/doi/full/10.1080/09537287.2022.2088424" TargetMode="External"/><Relationship Id="rId199" Type="http://schemas.openxmlformats.org/officeDocument/2006/relationships/hyperlink" Target="https://www.actahort.org/members/showpdf?booknrarnr=1334_41" TargetMode="External"/><Relationship Id="rId203" Type="http://schemas.openxmlformats.org/officeDocument/2006/relationships/hyperlink" Target="https://jcoagri.uobaghdad.edu.iq/index.php/intro/article/view/1635" TargetMode="External"/><Relationship Id="rId385" Type="http://schemas.openxmlformats.org/officeDocument/2006/relationships/hyperlink" Target="https://link.springer.com/chapter/10.1007/978-3-030-91802-6_9" TargetMode="External"/><Relationship Id="rId19" Type="http://schemas.openxmlformats.org/officeDocument/2006/relationships/hyperlink" Target="https://www.sciencedirect.com/science/article/pii/S2666566222000867" TargetMode="External"/><Relationship Id="rId224" Type="http://schemas.openxmlformats.org/officeDocument/2006/relationships/hyperlink" Target="https://doi.org/10.3390/antiox11102074" TargetMode="External"/><Relationship Id="rId245" Type="http://schemas.openxmlformats.org/officeDocument/2006/relationships/hyperlink" Target="https://doi.org/10.1039/D2TB00944G" TargetMode="External"/><Relationship Id="rId266" Type="http://schemas.openxmlformats.org/officeDocument/2006/relationships/hyperlink" Target="https://doi.org/10.3390/metabo12010012" TargetMode="External"/><Relationship Id="rId287" Type="http://schemas.openxmlformats.org/officeDocument/2006/relationships/hyperlink" Target="https://doi.org/10.1007/978-3-031-17346-2_11" TargetMode="External"/><Relationship Id="rId30" Type="http://schemas.openxmlformats.org/officeDocument/2006/relationships/hyperlink" Target="https://www.mdpi.com/1420-3049/28/3/1353" TargetMode="External"/><Relationship Id="rId105" Type="http://schemas.openxmlformats.org/officeDocument/2006/relationships/hyperlink" Target="https://www.frontiersin.org/articles/10.3389/fgene.2022.858970/full" TargetMode="External"/><Relationship Id="rId126" Type="http://schemas.openxmlformats.org/officeDocument/2006/relationships/hyperlink" Target="mailto:FSAA@" TargetMode="External"/><Relationship Id="rId147" Type="http://schemas.openxmlformats.org/officeDocument/2006/relationships/hyperlink" Target="https://www.mdpi.com/2304-8158/11/3/253" TargetMode="External"/><Relationship Id="rId168" Type="http://schemas.openxmlformats.org/officeDocument/2006/relationships/hyperlink" Target="https://managementjournal.usamv.ro/pdf/vol.22_4/Art21.pdf" TargetMode="External"/><Relationship Id="rId312" Type="http://schemas.openxmlformats.org/officeDocument/2006/relationships/hyperlink" Target="https://doi.org/10.1080/03235408.2022.2040161" TargetMode="External"/><Relationship Id="rId333" Type="http://schemas.openxmlformats.org/officeDocument/2006/relationships/hyperlink" Target="https://www.webofscience.com/wos/woscc/full-record/WOS:000802026000001" TargetMode="External"/><Relationship Id="rId354" Type="http://schemas.openxmlformats.org/officeDocument/2006/relationships/hyperlink" Target="https://www.mdpi.com/1420-3049/27/20/7000" TargetMode="External"/><Relationship Id="rId51" Type="http://schemas.openxmlformats.org/officeDocument/2006/relationships/hyperlink" Target="https://www.sciencedirect.com/science/article/abs/pii/S0263876223002162?via%3Dihub" TargetMode="External"/><Relationship Id="rId72" Type="http://schemas.openxmlformats.org/officeDocument/2006/relationships/hyperlink" Target="https://www.jtst.ir/article_171036_en.html" TargetMode="External"/><Relationship Id="rId93" Type="http://schemas.openxmlformats.org/officeDocument/2006/relationships/hyperlink" Target="https://managementjournal.usamv.ro/pdf/vol.22_2/Art13.pdf" TargetMode="External"/><Relationship Id="rId189" Type="http://schemas.openxmlformats.org/officeDocument/2006/relationships/hyperlink" Target="https://dergipark.org.tr/en/pub/jotcsa/issue/72258/1114611" TargetMode="External"/><Relationship Id="rId375" Type="http://schemas.openxmlformats.org/officeDocument/2006/relationships/hyperlink" Target="https://doi.org/10.1016/j.carbpol.2022.119188" TargetMode="External"/><Relationship Id="rId396" Type="http://schemas.openxmlformats.org/officeDocument/2006/relationships/hyperlink" Target="https://doi.org/10.1016/j.foodcont.2021.108716" TargetMode="External"/><Relationship Id="rId3" Type="http://schemas.openxmlformats.org/officeDocument/2006/relationships/hyperlink" Target="https://www.mdpi.com/2223-7747/12/1/74" TargetMode="External"/><Relationship Id="rId214" Type="http://schemas.openxmlformats.org/officeDocument/2006/relationships/hyperlink" Target="https://doi.org/10.1002/pca.3105" TargetMode="External"/><Relationship Id="rId235" Type="http://schemas.openxmlformats.org/officeDocument/2006/relationships/hyperlink" Target="https://doi.org/10.1155/2022/4392256" TargetMode="External"/><Relationship Id="rId256" Type="http://schemas.openxmlformats.org/officeDocument/2006/relationships/hyperlink" Target="https://doi.org/10.1016/j.scitotenv.2022.154058" TargetMode="External"/><Relationship Id="rId277" Type="http://schemas.openxmlformats.org/officeDocument/2006/relationships/hyperlink" Target="https://doi.org/10.1088/1755-1315/1112/1/012052" TargetMode="External"/><Relationship Id="rId298" Type="http://schemas.openxmlformats.org/officeDocument/2006/relationships/hyperlink" Target="https://doi.org/10.1080/10408398.2021.1877108" TargetMode="External"/><Relationship Id="rId116" Type="http://schemas.openxmlformats.org/officeDocument/2006/relationships/hyperlink" Target="https://search.ebscohost.com/login.aspx?direct=true&amp;profile=ehost&amp;scope=site&amp;authtype=crawler&amp;jrnl=18435246&amp;AN=160865366&amp;h=WleNICA5fpHmavYQJvk9bbTbzj6F8R%2F3idv2PYKcCRxeSDUSjSKYoxN%2FVv2fxcaNN52yGZITZBu7PKSuESH25w%3D%3D&amp;crl=c" TargetMode="External"/><Relationship Id="rId137" Type="http://schemas.openxmlformats.org/officeDocument/2006/relationships/hyperlink" Target="http://taylorfrancis.com/" TargetMode="External"/><Relationship Id="rId158" Type="http://schemas.openxmlformats.org/officeDocument/2006/relationships/hyperlink" Target="https://www.sciencedirect.com/science/article/pii/S2214750022001299" TargetMode="External"/><Relationship Id="rId302" Type="http://schemas.openxmlformats.org/officeDocument/2006/relationships/hyperlink" Target="https://doi.org/10.1080/10408398.2020.1862046" TargetMode="External"/><Relationship Id="rId323" Type="http://schemas.openxmlformats.org/officeDocument/2006/relationships/hyperlink" Target="https://doi.org/10.3390/app12062988" TargetMode="External"/><Relationship Id="rId344" Type="http://schemas.openxmlformats.org/officeDocument/2006/relationships/hyperlink" Target="https://www.sciencedirect.com/science/article/abs/pii/S0963996922002691" TargetMode="External"/><Relationship Id="rId20" Type="http://schemas.openxmlformats.org/officeDocument/2006/relationships/hyperlink" Target="https://www.sciencedirect.com/science/article/abs/pii/S0268005X23000620" TargetMode="External"/><Relationship Id="rId41" Type="http://schemas.openxmlformats.org/officeDocument/2006/relationships/hyperlink" Target="https://www.mdpi.com/2073-4441/15/3/415" TargetMode="External"/><Relationship Id="rId62" Type="http://schemas.openxmlformats.org/officeDocument/2006/relationships/hyperlink" Target="https://www.mdpi.com/2311-7524/8/6/546" TargetMode="External"/><Relationship Id="rId83" Type="http://schemas.openxmlformats.org/officeDocument/2006/relationships/hyperlink" Target="https://managementjournal.usamv.ro/pdf/vol.22_1/Art68.pdf" TargetMode="External"/><Relationship Id="rId179" Type="http://schemas.openxmlformats.org/officeDocument/2006/relationships/hyperlink" Target="https://www.scopus.com/results/citedbyresults.uri?sort=plf-f&amp;cite=2-s2.0-84865195768&amp;src=s&amp;imp=t&amp;sid=482daf3e5e45d64ca3adebef9ccba230&amp;sot=cite&amp;sdt=a&amp;sl=0&amp;origin=resultslist&amp;editSaveSearch=&amp;txGid=d2b796d07cf83ce1b7f98b68c9df0f7b" TargetMode="External"/><Relationship Id="rId365" Type="http://schemas.openxmlformats.org/officeDocument/2006/relationships/hyperlink" Target="https://doi.org/10.3390/foods11213519" TargetMode="External"/><Relationship Id="rId386" Type="http://schemas.openxmlformats.org/officeDocument/2006/relationships/hyperlink" Target="https://doi.org/10.1111/1541-4337.12905" TargetMode="External"/><Relationship Id="rId190" Type="http://schemas.openxmlformats.org/officeDocument/2006/relationships/hyperlink" Target="https://www.sciencedirect.com/science/article/pii/S0023643822011094?via%3Dihub" TargetMode="External"/><Relationship Id="rId204" Type="http://schemas.openxmlformats.org/officeDocument/2006/relationships/hyperlink" Target="https://doi.org/10.3390/foods11223589" TargetMode="External"/><Relationship Id="rId225" Type="http://schemas.openxmlformats.org/officeDocument/2006/relationships/hyperlink" Target="https://doi.org/10.1080/10408398.2022.2121258" TargetMode="External"/><Relationship Id="rId246" Type="http://schemas.openxmlformats.org/officeDocument/2006/relationships/hyperlink" Target="https://doi.org/10.1111/jfpp.16729" TargetMode="External"/><Relationship Id="rId267" Type="http://schemas.openxmlformats.org/officeDocument/2006/relationships/hyperlink" Target="https://doi.org/10.2174/1573401318666220415094107" TargetMode="External"/><Relationship Id="rId288" Type="http://schemas.openxmlformats.org/officeDocument/2006/relationships/hyperlink" Target="https://doi.org/10.5593/sgem2022V/6.2/s25.08" TargetMode="External"/><Relationship Id="rId106" Type="http://schemas.openxmlformats.org/officeDocument/2006/relationships/hyperlink" Target="../../Downloads/land-11-00662-v3%20(1).pdf" TargetMode="External"/><Relationship Id="rId127" Type="http://schemas.openxmlformats.org/officeDocument/2006/relationships/hyperlink" Target="https://www.sciencedirect.com/science/article/abs/pii/S1743967122000071?via%3Dihub" TargetMode="External"/><Relationship Id="rId313" Type="http://schemas.openxmlformats.org/officeDocument/2006/relationships/hyperlink" Target="https://www.mdpi.com/2304-8158/11/5/644" TargetMode="External"/><Relationship Id="rId10" Type="http://schemas.openxmlformats.org/officeDocument/2006/relationships/hyperlink" Target="https://www.mdpi.com/1996-1944/16/2/746" TargetMode="External"/><Relationship Id="rId31" Type="http://schemas.openxmlformats.org/officeDocument/2006/relationships/hyperlink" Target="https://www.mdpi.com/2079-6412/13/1/139" TargetMode="External"/><Relationship Id="rId52" Type="http://schemas.openxmlformats.org/officeDocument/2006/relationships/hyperlink" Target="https://www.frontiersin.org/articles/10.3389/fnut.2023.1118761/full" TargetMode="External"/><Relationship Id="rId73" Type="http://schemas.openxmlformats.org/officeDocument/2006/relationships/hyperlink" Target="https://www.mdpi.com/2218-273X/13/6/981" TargetMode="External"/><Relationship Id="rId94" Type="http://schemas.openxmlformats.org/officeDocument/2006/relationships/hyperlink" Target="https://managementjournal.usamv.ro/pdf/vol.22_2/Art72.pdf" TargetMode="External"/><Relationship Id="rId148" Type="http://schemas.openxmlformats.org/officeDocument/2006/relationships/hyperlink" Target="https://www.mdpi.com/2304-8158/11/11/1589" TargetMode="External"/><Relationship Id="rId169" Type="http://schemas.openxmlformats.org/officeDocument/2006/relationships/hyperlink" Target="https://managementjournal.usamv.ro/pdf/vol.22_4/Art21.pdf" TargetMode="External"/><Relationship Id="rId334" Type="http://schemas.openxmlformats.org/officeDocument/2006/relationships/hyperlink" Target="https://www.webofscience.com/wos/woscc/full-record/WOS:000847988400017" TargetMode="External"/><Relationship Id="rId355" Type="http://schemas.openxmlformats.org/officeDocument/2006/relationships/hyperlink" Target="https://doi.org/10.3390/foods11030253" TargetMode="External"/><Relationship Id="rId376" Type="http://schemas.openxmlformats.org/officeDocument/2006/relationships/hyperlink" Target="https://link.springer.com/chapter/10.1007/978-3-030-98392-5_9" TargetMode="External"/><Relationship Id="rId397" Type="http://schemas.openxmlformats.org/officeDocument/2006/relationships/hyperlink" Target="https://doi.org/10.1016/j.mtla.2022.101641" TargetMode="External"/><Relationship Id="rId4" Type="http://schemas.openxmlformats.org/officeDocument/2006/relationships/hyperlink" Target="https://www.mdpi.com/1996-1073/16/1/552" TargetMode="External"/><Relationship Id="rId180" Type="http://schemas.openxmlformats.org/officeDocument/2006/relationships/hyperlink" Target="https://www.sciencedirect.com/science/article/abs/pii/S2214785321051038" TargetMode="External"/><Relationship Id="rId215" Type="http://schemas.openxmlformats.org/officeDocument/2006/relationships/hyperlink" Target="https://doi.org/10.1016/j.foodres.2022.111212" TargetMode="External"/><Relationship Id="rId236" Type="http://schemas.openxmlformats.org/officeDocument/2006/relationships/hyperlink" Target="https://doi.prg/10.21608/EJCHEM.2022.110711.5043" TargetMode="External"/><Relationship Id="rId257" Type="http://schemas.openxmlformats.org/officeDocument/2006/relationships/hyperlink" Target="https://doi.org/10.3390/foods11050760" TargetMode="External"/><Relationship Id="rId278" Type="http://schemas.openxmlformats.org/officeDocument/2006/relationships/hyperlink" Target="https://151096hk1-y-https-www-scopus-com.z.e-nformation.ro/record/display.uri?eid=2-s2.0-85142033462&amp;origin=resultslist&amp;sort=plf-f&amp;cite=2-s2.0-85044304420&amp;src=s&amp;imp=t&amp;sid=8abf2824f75375fa83b5691b17b1b353&amp;sot=cite&amp;sdt=a&amp;sl=0&amp;relpos=3&amp;citeCnt=0&amp;searchTerm=" TargetMode="External"/><Relationship Id="rId303" Type="http://schemas.openxmlformats.org/officeDocument/2006/relationships/hyperlink" Target="https://doi.org/10.3390/app12062988" TargetMode="External"/><Relationship Id="rId42" Type="http://schemas.openxmlformats.org/officeDocument/2006/relationships/hyperlink" Target="https://link.springer.com/article/10.1007/s11947-023-03021-4" TargetMode="External"/><Relationship Id="rId84" Type="http://schemas.openxmlformats.org/officeDocument/2006/relationships/hyperlink" Target="https://managementjournal.usamv.ro/pdf/vol.22_2/Art85.pdf" TargetMode="External"/><Relationship Id="rId138" Type="http://schemas.openxmlformats.org/officeDocument/2006/relationships/hyperlink" Target="https://doi.org/10.1007/s11356-022-18879-8" TargetMode="External"/><Relationship Id="rId345" Type="http://schemas.openxmlformats.org/officeDocument/2006/relationships/hyperlink" Target="https://www.mdpi.com/1420-3049/27/15/4986" TargetMode="External"/><Relationship Id="rId387" Type="http://schemas.openxmlformats.org/officeDocument/2006/relationships/hyperlink" Target="https://doi.org/10.1080/10406638.2020.1821721" TargetMode="External"/><Relationship Id="rId191" Type="http://schemas.openxmlformats.org/officeDocument/2006/relationships/hyperlink" Target="https://www.sciencedirect.com/science/article/pii/S0960308522000025?via%3Dihub" TargetMode="External"/><Relationship Id="rId205" Type="http://schemas.openxmlformats.org/officeDocument/2006/relationships/hyperlink" Target="https://doi.org/10.3390/polym14214557" TargetMode="External"/><Relationship Id="rId247" Type="http://schemas.openxmlformats.org/officeDocument/2006/relationships/hyperlink" Target="https://doi.org/10.1016/j.biotechadv.2022.107910" TargetMode="External"/><Relationship Id="rId107" Type="http://schemas.openxmlformats.org/officeDocument/2006/relationships/hyperlink" Target="https://tips.sums.ac.ir/article_48512.html" TargetMode="External"/><Relationship Id="rId289" Type="http://schemas.openxmlformats.org/officeDocument/2006/relationships/hyperlink" Target="https://doi.org/10.1016/B978-0-323-99476-7.00018-1" TargetMode="External"/><Relationship Id="rId11" Type="http://schemas.openxmlformats.org/officeDocument/2006/relationships/hyperlink" Target="https://www.mdpi.com/1996-1944/16/2/780" TargetMode="External"/><Relationship Id="rId53" Type="http://schemas.openxmlformats.org/officeDocument/2006/relationships/hyperlink" Target="https://www.mdpi.com/1424-8247/16/4/549" TargetMode="External"/><Relationship Id="rId149" Type="http://schemas.openxmlformats.org/officeDocument/2006/relationships/hyperlink" Target="https://www.mdpi.com/2304-8158/11/11/1665" TargetMode="External"/><Relationship Id="rId314" Type="http://schemas.openxmlformats.org/officeDocument/2006/relationships/hyperlink" Target="https://www.mdpi.com/2077-0472/12/10/1730" TargetMode="External"/><Relationship Id="rId356" Type="http://schemas.openxmlformats.org/officeDocument/2006/relationships/hyperlink" Target="https://doi.org/10.3390/foods11111589" TargetMode="External"/><Relationship Id="rId398" Type="http://schemas.openxmlformats.org/officeDocument/2006/relationships/hyperlink" Target="https://doi.org/10.1080/10942912.2022.2144884" TargetMode="External"/><Relationship Id="rId95" Type="http://schemas.openxmlformats.org/officeDocument/2006/relationships/hyperlink" Target="https://managementjournal.usamv.ro/pdf/vol.22_4/Art17.pdf" TargetMode="External"/><Relationship Id="rId160" Type="http://schemas.openxmlformats.org/officeDocument/2006/relationships/hyperlink" Target="https://www.vetfood.theclinics.com/article/S0749-0720(22)00036-6/fulltext" TargetMode="External"/><Relationship Id="rId216" Type="http://schemas.openxmlformats.org/officeDocument/2006/relationships/hyperlink" Target="https://doi.org/10.3390/bios12110988" TargetMode="External"/><Relationship Id="rId258" Type="http://schemas.openxmlformats.org/officeDocument/2006/relationships/hyperlink" Target="https://doi.org/10.1080/10412905.2022.2032422" TargetMode="External"/><Relationship Id="rId22" Type="http://schemas.openxmlformats.org/officeDocument/2006/relationships/hyperlink" Target="https://chemrxiv.org/engage/chemrxiv/article-details/62de2e203787f10c46c5458c" TargetMode="External"/><Relationship Id="rId64" Type="http://schemas.openxmlformats.org/officeDocument/2006/relationships/hyperlink" Target="https://link.springer.com/article/10.1007/s40726-023-00261-y" TargetMode="External"/><Relationship Id="rId118" Type="http://schemas.openxmlformats.org/officeDocument/2006/relationships/hyperlink" Target="../Downloads/14386-Article%20Text-55883-3-10-20221130.pdf" TargetMode="External"/><Relationship Id="rId325" Type="http://schemas.openxmlformats.org/officeDocument/2006/relationships/hyperlink" Target="https://doi.org/10.1186/s43141-022-00432-2" TargetMode="External"/><Relationship Id="rId367" Type="http://schemas.openxmlformats.org/officeDocument/2006/relationships/hyperlink" Target="https://pjbt.org/index.php/pjbt/article/view/760" TargetMode="External"/><Relationship Id="rId171" Type="http://schemas.openxmlformats.org/officeDocument/2006/relationships/hyperlink" Target="http://hdl.handle.net/2078.1/thesis:37837" TargetMode="External"/><Relationship Id="rId227" Type="http://schemas.openxmlformats.org/officeDocument/2006/relationships/hyperlink" Target="https://biointerfaceresearch.com/wp-content/uploads/2022/09/BRIAC134.338.pdf" TargetMode="External"/><Relationship Id="rId269" Type="http://schemas.openxmlformats.org/officeDocument/2006/relationships/hyperlink" Target="https://doi.org/10.1016/j.tifs.2021.12.005" TargetMode="External"/><Relationship Id="rId33" Type="http://schemas.openxmlformats.org/officeDocument/2006/relationships/hyperlink" Target="https://www.sciencedirect.com/science/article/abs/pii/S0268005X23000620?via%3Dihub" TargetMode="External"/><Relationship Id="rId129" Type="http://schemas.openxmlformats.org/officeDocument/2006/relationships/hyperlink" Target="https://doi.org/10.3390/agronomy12020255" TargetMode="External"/><Relationship Id="rId280" Type="http://schemas.openxmlformats.org/officeDocument/2006/relationships/hyperlink" Target="https://doi.org/10.1016/j.mtbio.2022.100429" TargetMode="External"/><Relationship Id="rId336" Type="http://schemas.openxmlformats.org/officeDocument/2006/relationships/hyperlink" Target="https://doi.org/10.3390/molecules27207000" TargetMode="External"/><Relationship Id="rId75" Type="http://schemas.openxmlformats.org/officeDocument/2006/relationships/hyperlink" Target="https://www.mdpi.com/2071-1050/14/24/16880" TargetMode="External"/><Relationship Id="rId140" Type="http://schemas.openxmlformats.org/officeDocument/2006/relationships/hyperlink" Target="https://www.publish.csiro.au/CP/CP21726" TargetMode="External"/><Relationship Id="rId182" Type="http://schemas.openxmlformats.org/officeDocument/2006/relationships/hyperlink" Target="https://www.sciencedirect.com/science/article/abs/pii/S0960308522000025?via%3Dihub" TargetMode="External"/><Relationship Id="rId378" Type="http://schemas.openxmlformats.org/officeDocument/2006/relationships/hyperlink" Target="https://link.springer.com/chapter/10.1007/978-981-19-5743-7_2" TargetMode="External"/><Relationship Id="rId6" Type="http://schemas.openxmlformats.org/officeDocument/2006/relationships/hyperlink" Target="https://link.springer.com/article/10.1007/s10341-022-00808-1" TargetMode="External"/><Relationship Id="rId238" Type="http://schemas.openxmlformats.org/officeDocument/2006/relationships/hyperlink" Target="https://doi.org/10.1016/j.foodcont.2022.109213" TargetMode="External"/><Relationship Id="rId291" Type="http://schemas.openxmlformats.org/officeDocument/2006/relationships/hyperlink" Target="https://doi.org/10.1007/978-3-030-99476-1_6" TargetMode="External"/><Relationship Id="rId305" Type="http://schemas.openxmlformats.org/officeDocument/2006/relationships/hyperlink" Target="https://doi.org/10.1007/s11694-022-01788-2" TargetMode="External"/><Relationship Id="rId347" Type="http://schemas.openxmlformats.org/officeDocument/2006/relationships/hyperlink" Target="https://www.mdpi.com/2304-8158/11/3/253" TargetMode="External"/><Relationship Id="rId44" Type="http://schemas.openxmlformats.org/officeDocument/2006/relationships/hyperlink" Target="https://onlinelibrary.wiley.com/doi/abs/10.1002/anie.202301127" TargetMode="External"/><Relationship Id="rId86" Type="http://schemas.openxmlformats.org/officeDocument/2006/relationships/hyperlink" Target="https://www.mdpi.com/2071-1050/14/24/16880" TargetMode="External"/><Relationship Id="rId151" Type="http://schemas.openxmlformats.org/officeDocument/2006/relationships/hyperlink" Target="https://www.mdpi.com/2072-6643/14/15/3065" TargetMode="External"/><Relationship Id="rId389" Type="http://schemas.openxmlformats.org/officeDocument/2006/relationships/hyperlink" Target="https://doi.org/10.1016/j.foodchem.2022.133281" TargetMode="External"/><Relationship Id="rId193" Type="http://schemas.openxmlformats.org/officeDocument/2006/relationships/hyperlink" Target="https://ifst.onlinelibrary.wiley.com/doi/10.1111/jfpp.17161" TargetMode="External"/><Relationship Id="rId207" Type="http://schemas.openxmlformats.org/officeDocument/2006/relationships/hyperlink" Target="https://doi.org/10.1002/pc.26831" TargetMode="External"/><Relationship Id="rId249" Type="http://schemas.openxmlformats.org/officeDocument/2006/relationships/hyperlink" Target="https://doi.org/10.3389/fmicb.2022.842600" TargetMode="External"/><Relationship Id="rId13" Type="http://schemas.openxmlformats.org/officeDocument/2006/relationships/hyperlink" Target="https://www.mdpi.com/2076-3417/13/2/1063" TargetMode="External"/><Relationship Id="rId109" Type="http://schemas.openxmlformats.org/officeDocument/2006/relationships/hyperlink" Target="https://www.mdpi.com/2306-5729/7/6/74" TargetMode="External"/><Relationship Id="rId260" Type="http://schemas.openxmlformats.org/officeDocument/2006/relationships/hyperlink" Target="https://doi.org/10.1111/jfs.12966" TargetMode="External"/><Relationship Id="rId316" Type="http://schemas.openxmlformats.org/officeDocument/2006/relationships/hyperlink" Target="https://www.liebertpub.com/doi/pdf/10.1089/jmf.2021.0046?download=true" TargetMode="External"/><Relationship Id="rId55" Type="http://schemas.openxmlformats.org/officeDocument/2006/relationships/hyperlink" Target="https://www.tandfonline.com/doi/abs/10.1080/21622515.2023.2198147?src=&amp;journalCode=tetr20" TargetMode="External"/><Relationship Id="rId97" Type="http://schemas.openxmlformats.org/officeDocument/2006/relationships/hyperlink" Target="https://managementjournal.usamv.ro/pdf/vol.22_1/Art48.pdf" TargetMode="External"/><Relationship Id="rId120" Type="http://schemas.openxmlformats.org/officeDocument/2006/relationships/hyperlink" Target="https://doi.org/10.1007/978-981-99-0945-2_7" TargetMode="External"/><Relationship Id="rId358" Type="http://schemas.openxmlformats.org/officeDocument/2006/relationships/hyperlink" Target="https://doi.org/10.3390/foods11030253" TargetMode="External"/><Relationship Id="rId162" Type="http://schemas.openxmlformats.org/officeDocument/2006/relationships/hyperlink" Target="https://pubs.rsc.org/en/content/articlehtml/2022/ra/d2ra02763a" TargetMode="External"/><Relationship Id="rId218" Type="http://schemas.openxmlformats.org/officeDocument/2006/relationships/hyperlink" Target="https://doi.org/10.1016/j.cej.2022.137545" TargetMode="External"/><Relationship Id="rId271" Type="http://schemas.openxmlformats.org/officeDocument/2006/relationships/hyperlink" Target="https://doi.org/10.1016/j.ijbiomac.2021.11.136" TargetMode="External"/><Relationship Id="rId24" Type="http://schemas.openxmlformats.org/officeDocument/2006/relationships/hyperlink" Target="https://www.sciencedirect.com/science/article/abs/pii/S0141813023003562" TargetMode="External"/><Relationship Id="rId66" Type="http://schemas.openxmlformats.org/officeDocument/2006/relationships/hyperlink" Target="https://www.sciencedirect.com/science/article/abs/pii/S2212429223004157" TargetMode="External"/><Relationship Id="rId131" Type="http://schemas.openxmlformats.org/officeDocument/2006/relationships/hyperlink" Target="https://doi.org/10.3390/pr10061127" TargetMode="External"/><Relationship Id="rId327" Type="http://schemas.openxmlformats.org/officeDocument/2006/relationships/hyperlink" Target="https://www.webofscience.com/wos/woscc/full-record/WOS:000872195300001" TargetMode="External"/><Relationship Id="rId369" Type="http://schemas.openxmlformats.org/officeDocument/2006/relationships/hyperlink" Target="https://link.springer.com/article/10.1007/s00449-022-02734-8" TargetMode="External"/><Relationship Id="rId173" Type="http://schemas.openxmlformats.org/officeDocument/2006/relationships/hyperlink" Target="https://www.sciencedirect.com/science/article/pii/S0016236122015757" TargetMode="External"/><Relationship Id="rId229" Type="http://schemas.openxmlformats.org/officeDocument/2006/relationships/hyperlink" Target="https://doi.org/10.3390/foods11182733" TargetMode="External"/><Relationship Id="rId380" Type="http://schemas.openxmlformats.org/officeDocument/2006/relationships/hyperlink" Target="https://doi.org/10.1201/9781003283126" TargetMode="External"/><Relationship Id="rId240" Type="http://schemas.openxmlformats.org/officeDocument/2006/relationships/hyperlink" Target="https://doi.org/10.3390/foods11142041" TargetMode="External"/><Relationship Id="rId35" Type="http://schemas.openxmlformats.org/officeDocument/2006/relationships/hyperlink" Target="https://www.sciencedirect.com/science/article/abs/pii/S0308814623003497" TargetMode="External"/><Relationship Id="rId77" Type="http://schemas.openxmlformats.org/officeDocument/2006/relationships/hyperlink" Target="../../../../Downloads/land-11-00662-v3%20(1).pdf" TargetMode="External"/><Relationship Id="rId100" Type="http://schemas.openxmlformats.org/officeDocument/2006/relationships/hyperlink" Target="https://www.sciencedirect.com/science/article/pii/S0301479721021289?casa_token=LmzM2AIg1nAAAAAA:PLmjfAwf7Rg2-pNaoY7HFYMBnqfRNx_7TJmB_r3fi0Aof003nqOpZD0uJ_ud4r7d094Zzl2Z" TargetMode="External"/><Relationship Id="rId282" Type="http://schemas.openxmlformats.org/officeDocument/2006/relationships/hyperlink" Target="https://doi.org/10.1111/jfpp.15999" TargetMode="External"/><Relationship Id="rId338" Type="http://schemas.openxmlformats.org/officeDocument/2006/relationships/hyperlink" Target="https://www.webofscience.com/wos/woscc/full-record/WOS:000769064100001" TargetMode="External"/><Relationship Id="rId8" Type="http://schemas.openxmlformats.org/officeDocument/2006/relationships/hyperlink" Target="https://www.annualreviews.org/doi/abs/10.1146/annurev-food-060822-122236" TargetMode="External"/><Relationship Id="rId142" Type="http://schemas.openxmlformats.org/officeDocument/2006/relationships/hyperlink" Target="https://www.mdpi.com/2076-3417/12/10/5254" TargetMode="External"/><Relationship Id="rId184" Type="http://schemas.openxmlformats.org/officeDocument/2006/relationships/hyperlink" Target="https://www.sciencedirect.com/science/article/abs/pii/S0308814622006999?via%3Dihub" TargetMode="External"/><Relationship Id="rId391" Type="http://schemas.openxmlformats.org/officeDocument/2006/relationships/hyperlink" Target="https://doi.org/10.1111/jocd.14779" TargetMode="External"/><Relationship Id="rId251" Type="http://schemas.openxmlformats.org/officeDocument/2006/relationships/hyperlink" Target="https://doi.org/10.1007/s11274-022-03257-w" TargetMode="External"/><Relationship Id="rId46" Type="http://schemas.openxmlformats.org/officeDocument/2006/relationships/hyperlink" Target="https://pubs.acs.org/doi/10.1021/acs.chemrev.2c00534" TargetMode="External"/><Relationship Id="rId293" Type="http://schemas.openxmlformats.org/officeDocument/2006/relationships/hyperlink" Target="https://doi.org/10.1016/B978-0-323-85852-6.00024-X" TargetMode="External"/><Relationship Id="rId307" Type="http://schemas.openxmlformats.org/officeDocument/2006/relationships/hyperlink" Target="https://doi.org/10.3390/su141912446" TargetMode="External"/><Relationship Id="rId349" Type="http://schemas.openxmlformats.org/officeDocument/2006/relationships/hyperlink" Target="https://www.mdpi.com/2304-8158/11/11/1665" TargetMode="External"/><Relationship Id="rId88" Type="http://schemas.openxmlformats.org/officeDocument/2006/relationships/hyperlink" Target="https://managementjournal.usamv.ro/pdf/vol.22_3/Art64.pdf" TargetMode="External"/><Relationship Id="rId111" Type="http://schemas.openxmlformats.org/officeDocument/2006/relationships/hyperlink" Target="https://pubmed.ncbi.nlm.nih.gov/35259273/" TargetMode="External"/><Relationship Id="rId153" Type="http://schemas.openxmlformats.org/officeDocument/2006/relationships/hyperlink" Target="https://www.mdpi.com/1420-3049/27/15/4986" TargetMode="External"/><Relationship Id="rId195" Type="http://schemas.openxmlformats.org/officeDocument/2006/relationships/hyperlink" Target="https://www.sciencedirect.com/science/article/pii/S2666523922000939" TargetMode="External"/><Relationship Id="rId209" Type="http://schemas.openxmlformats.org/officeDocument/2006/relationships/hyperlink" Target="https://doi.org/10.3390/horticulturae8100952" TargetMode="External"/><Relationship Id="rId360" Type="http://schemas.openxmlformats.org/officeDocument/2006/relationships/hyperlink" Target="https://jurnal.inovdaboy.id/jid/article/view/10" TargetMode="External"/><Relationship Id="rId220" Type="http://schemas.openxmlformats.org/officeDocument/2006/relationships/hyperlink" Target="https://doi.org/10.3390/polym14204257" TargetMode="External"/><Relationship Id="rId15" Type="http://schemas.openxmlformats.org/officeDocument/2006/relationships/hyperlink" Target="https://www.mdpi.com/1424-8247/15/12/1537" TargetMode="External"/><Relationship Id="rId57" Type="http://schemas.openxmlformats.org/officeDocument/2006/relationships/hyperlink" Target="https://www.sciencedirect.com/science/article/abs/pii/S221242922300353X" TargetMode="External"/><Relationship Id="rId262" Type="http://schemas.openxmlformats.org/officeDocument/2006/relationships/hyperlink" Target="https://doi.org/10.1007/s13399-022-02360-0" TargetMode="External"/><Relationship Id="rId318" Type="http://schemas.openxmlformats.org/officeDocument/2006/relationships/hyperlink" Target="https://doi.org/10.1186/s43141-022-00432-2" TargetMode="External"/><Relationship Id="rId99" Type="http://schemas.openxmlformats.org/officeDocument/2006/relationships/hyperlink" Target="https://www.mdpi.com/2071-1050/14/16/10090" TargetMode="External"/><Relationship Id="rId122" Type="http://schemas.openxmlformats.org/officeDocument/2006/relationships/hyperlink" Target="https://journal.iapa.or.id/pgr/article/view/487;" TargetMode="External"/><Relationship Id="rId164" Type="http://schemas.openxmlformats.org/officeDocument/2006/relationships/hyperlink" Target="https://www.scopus.com/authid/detail.uri?authorId=58157607400" TargetMode="External"/><Relationship Id="rId371" Type="http://schemas.openxmlformats.org/officeDocument/2006/relationships/hyperlink" Target="https://doi.org/10.29050/harranziraat.1143580" TargetMode="External"/><Relationship Id="rId26" Type="http://schemas.openxmlformats.org/officeDocument/2006/relationships/hyperlink" Target="https://ijhs.org.sa/index.php/journal/article/view/6929/1140" TargetMode="External"/><Relationship Id="rId231" Type="http://schemas.openxmlformats.org/officeDocument/2006/relationships/hyperlink" Target="https://doi.org/10.1080/87559129.2022.2110260" TargetMode="External"/><Relationship Id="rId273" Type="http://schemas.openxmlformats.org/officeDocument/2006/relationships/hyperlink" Target="https://doi.org/10.2478/auoc-2022-0020" TargetMode="External"/><Relationship Id="rId329" Type="http://schemas.openxmlformats.org/officeDocument/2006/relationships/hyperlink" Target="https://www.webofscience.com/wos/woscc/full-record/WOS:000772627600004" TargetMode="External"/><Relationship Id="rId68" Type="http://schemas.openxmlformats.org/officeDocument/2006/relationships/hyperlink" Target="https://www.sciencedirect.com/science/article/abs/pii/S0926669023006362" TargetMode="External"/><Relationship Id="rId133" Type="http://schemas.openxmlformats.org/officeDocument/2006/relationships/hyperlink" Target="https://doi.org/10.1016/B978-0-323-99907-6.00005-0" TargetMode="External"/><Relationship Id="rId175" Type="http://schemas.openxmlformats.org/officeDocument/2006/relationships/hyperlink" Target="https://link.springer.com/article/10.1007/s12393-021-09290-z" TargetMode="External"/><Relationship Id="rId340" Type="http://schemas.openxmlformats.org/officeDocument/2006/relationships/hyperlink" Target="http://apps.webofknowledge.com/full_record.do?product=WOS&amp;search_mode=GeneralSearch&amp;qid=8&amp;SID=F5VenSrE9E9Ui7NJdMZ&amp;page=1&amp;doc=1" TargetMode="External"/><Relationship Id="rId200" Type="http://schemas.openxmlformats.org/officeDocument/2006/relationships/hyperlink" Target="https://www.tandfonline.com/doi/ref/10.1080/87559129.2020.1869775?scroll=top&amp;role=tab" TargetMode="External"/><Relationship Id="rId382" Type="http://schemas.openxmlformats.org/officeDocument/2006/relationships/hyperlink" Target="https://doi.org/10.3390/foods11050644" TargetMode="External"/><Relationship Id="rId242" Type="http://schemas.openxmlformats.org/officeDocument/2006/relationships/hyperlink" Target="https://doi.org/10.1016/j.foodcont.2022.109185" TargetMode="External"/><Relationship Id="rId284" Type="http://schemas.openxmlformats.org/officeDocument/2006/relationships/hyperlink" Target="https://doi.org/10.18549/PharmPract.2022.2.264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99DF-E07D-4646-801D-704BA8792A30}">
  <dimension ref="A2:AS62"/>
  <sheetViews>
    <sheetView tabSelected="1" topLeftCell="L1" zoomScale="60" zoomScaleNormal="60" workbookViewId="0">
      <pane ySplit="4" topLeftCell="A32" activePane="bottomLeft" state="frozen"/>
      <selection pane="bottomLeft" activeCell="AQ45" sqref="AQ45"/>
    </sheetView>
  </sheetViews>
  <sheetFormatPr defaultColWidth="8.86328125" defaultRowHeight="14.25"/>
  <cols>
    <col min="1" max="1" width="12.1328125" style="146" customWidth="1"/>
    <col min="2" max="2" width="42.1328125" style="146" customWidth="1"/>
    <col min="3" max="3" width="17.1328125" style="146" customWidth="1"/>
    <col min="4" max="4" width="19.73046875" style="146" customWidth="1"/>
    <col min="5" max="5" width="13.3984375" style="146" customWidth="1"/>
    <col min="6" max="6" width="10.73046875" style="147" customWidth="1"/>
    <col min="7" max="7" width="7.86328125" style="146" customWidth="1"/>
    <col min="8" max="8" width="9.73046875" style="148" customWidth="1"/>
    <col min="9" max="9" width="11.1328125" style="148" customWidth="1"/>
    <col min="10" max="13" width="7.86328125" style="148" customWidth="1"/>
    <col min="14" max="14" width="8.86328125" style="148" customWidth="1"/>
    <col min="15" max="15" width="9" style="148" customWidth="1"/>
    <col min="16" max="17" width="7.86328125" style="148" customWidth="1"/>
    <col min="18" max="18" width="9.73046875" style="148" customWidth="1"/>
    <col min="19" max="19" width="7.86328125" style="148" customWidth="1"/>
    <col min="20" max="20" width="10.3984375" style="148" customWidth="1"/>
    <col min="21" max="29" width="7.86328125" style="148" customWidth="1"/>
    <col min="30" max="30" width="11" style="148" customWidth="1"/>
    <col min="31" max="31" width="11.3984375" style="148" customWidth="1"/>
    <col min="32" max="32" width="9.59765625" style="148" customWidth="1"/>
    <col min="33" max="34" width="10.265625" style="148" customWidth="1"/>
    <col min="35" max="35" width="9.59765625" style="148" customWidth="1"/>
    <col min="36" max="36" width="10.265625" style="148" customWidth="1"/>
    <col min="37" max="37" width="9.265625" style="148" customWidth="1"/>
    <col min="38" max="39" width="7.86328125" style="148" customWidth="1"/>
    <col min="40" max="40" width="11" style="148" customWidth="1"/>
    <col min="41" max="41" width="12.1328125" style="148" customWidth="1"/>
    <col min="42" max="43" width="13" style="148" customWidth="1"/>
    <col min="44" max="45" width="14.1328125" style="148" customWidth="1"/>
    <col min="46" max="256" width="8.86328125" style="148"/>
    <col min="257" max="257" width="12.1328125" style="148" customWidth="1"/>
    <col min="258" max="258" width="42.1328125" style="148" customWidth="1"/>
    <col min="259" max="259" width="17.1328125" style="148" customWidth="1"/>
    <col min="260" max="260" width="19.73046875" style="148" customWidth="1"/>
    <col min="261" max="261" width="13.3984375" style="148" customWidth="1"/>
    <col min="262" max="296" width="7.86328125" style="148" customWidth="1"/>
    <col min="297" max="297" width="12.1328125" style="148" customWidth="1"/>
    <col min="298" max="299" width="13" style="148" customWidth="1"/>
    <col min="300" max="301" width="14.1328125" style="148" customWidth="1"/>
    <col min="302" max="512" width="8.86328125" style="148"/>
    <col min="513" max="513" width="12.1328125" style="148" customWidth="1"/>
    <col min="514" max="514" width="42.1328125" style="148" customWidth="1"/>
    <col min="515" max="515" width="17.1328125" style="148" customWidth="1"/>
    <col min="516" max="516" width="19.73046875" style="148" customWidth="1"/>
    <col min="517" max="517" width="13.3984375" style="148" customWidth="1"/>
    <col min="518" max="552" width="7.86328125" style="148" customWidth="1"/>
    <col min="553" max="553" width="12.1328125" style="148" customWidth="1"/>
    <col min="554" max="555" width="13" style="148" customWidth="1"/>
    <col min="556" max="557" width="14.1328125" style="148" customWidth="1"/>
    <col min="558" max="768" width="8.86328125" style="148"/>
    <col min="769" max="769" width="12.1328125" style="148" customWidth="1"/>
    <col min="770" max="770" width="42.1328125" style="148" customWidth="1"/>
    <col min="771" max="771" width="17.1328125" style="148" customWidth="1"/>
    <col min="772" max="772" width="19.73046875" style="148" customWidth="1"/>
    <col min="773" max="773" width="13.3984375" style="148" customWidth="1"/>
    <col min="774" max="808" width="7.86328125" style="148" customWidth="1"/>
    <col min="809" max="809" width="12.1328125" style="148" customWidth="1"/>
    <col min="810" max="811" width="13" style="148" customWidth="1"/>
    <col min="812" max="813" width="14.1328125" style="148" customWidth="1"/>
    <col min="814" max="1024" width="8.86328125" style="148"/>
    <col min="1025" max="1025" width="12.1328125" style="148" customWidth="1"/>
    <col min="1026" max="1026" width="42.1328125" style="148" customWidth="1"/>
    <col min="1027" max="1027" width="17.1328125" style="148" customWidth="1"/>
    <col min="1028" max="1028" width="19.73046875" style="148" customWidth="1"/>
    <col min="1029" max="1029" width="13.3984375" style="148" customWidth="1"/>
    <col min="1030" max="1064" width="7.86328125" style="148" customWidth="1"/>
    <col min="1065" max="1065" width="12.1328125" style="148" customWidth="1"/>
    <col min="1066" max="1067" width="13" style="148" customWidth="1"/>
    <col min="1068" max="1069" width="14.1328125" style="148" customWidth="1"/>
    <col min="1070" max="1280" width="8.86328125" style="148"/>
    <col min="1281" max="1281" width="12.1328125" style="148" customWidth="1"/>
    <col min="1282" max="1282" width="42.1328125" style="148" customWidth="1"/>
    <col min="1283" max="1283" width="17.1328125" style="148" customWidth="1"/>
    <col min="1284" max="1284" width="19.73046875" style="148" customWidth="1"/>
    <col min="1285" max="1285" width="13.3984375" style="148" customWidth="1"/>
    <col min="1286" max="1320" width="7.86328125" style="148" customWidth="1"/>
    <col min="1321" max="1321" width="12.1328125" style="148" customWidth="1"/>
    <col min="1322" max="1323" width="13" style="148" customWidth="1"/>
    <col min="1324" max="1325" width="14.1328125" style="148" customWidth="1"/>
    <col min="1326" max="1536" width="8.86328125" style="148"/>
    <col min="1537" max="1537" width="12.1328125" style="148" customWidth="1"/>
    <col min="1538" max="1538" width="42.1328125" style="148" customWidth="1"/>
    <col min="1539" max="1539" width="17.1328125" style="148" customWidth="1"/>
    <col min="1540" max="1540" width="19.73046875" style="148" customWidth="1"/>
    <col min="1541" max="1541" width="13.3984375" style="148" customWidth="1"/>
    <col min="1542" max="1576" width="7.86328125" style="148" customWidth="1"/>
    <col min="1577" max="1577" width="12.1328125" style="148" customWidth="1"/>
    <col min="1578" max="1579" width="13" style="148" customWidth="1"/>
    <col min="1580" max="1581" width="14.1328125" style="148" customWidth="1"/>
    <col min="1582" max="1792" width="8.86328125" style="148"/>
    <col min="1793" max="1793" width="12.1328125" style="148" customWidth="1"/>
    <col min="1794" max="1794" width="42.1328125" style="148" customWidth="1"/>
    <col min="1795" max="1795" width="17.1328125" style="148" customWidth="1"/>
    <col min="1796" max="1796" width="19.73046875" style="148" customWidth="1"/>
    <col min="1797" max="1797" width="13.3984375" style="148" customWidth="1"/>
    <col min="1798" max="1832" width="7.86328125" style="148" customWidth="1"/>
    <col min="1833" max="1833" width="12.1328125" style="148" customWidth="1"/>
    <col min="1834" max="1835" width="13" style="148" customWidth="1"/>
    <col min="1836" max="1837" width="14.1328125" style="148" customWidth="1"/>
    <col min="1838" max="2048" width="8.86328125" style="148"/>
    <col min="2049" max="2049" width="12.1328125" style="148" customWidth="1"/>
    <col min="2050" max="2050" width="42.1328125" style="148" customWidth="1"/>
    <col min="2051" max="2051" width="17.1328125" style="148" customWidth="1"/>
    <col min="2052" max="2052" width="19.73046875" style="148" customWidth="1"/>
    <col min="2053" max="2053" width="13.3984375" style="148" customWidth="1"/>
    <col min="2054" max="2088" width="7.86328125" style="148" customWidth="1"/>
    <col min="2089" max="2089" width="12.1328125" style="148" customWidth="1"/>
    <col min="2090" max="2091" width="13" style="148" customWidth="1"/>
    <col min="2092" max="2093" width="14.1328125" style="148" customWidth="1"/>
    <col min="2094" max="2304" width="8.86328125" style="148"/>
    <col min="2305" max="2305" width="12.1328125" style="148" customWidth="1"/>
    <col min="2306" max="2306" width="42.1328125" style="148" customWidth="1"/>
    <col min="2307" max="2307" width="17.1328125" style="148" customWidth="1"/>
    <col min="2308" max="2308" width="19.73046875" style="148" customWidth="1"/>
    <col min="2309" max="2309" width="13.3984375" style="148" customWidth="1"/>
    <col min="2310" max="2344" width="7.86328125" style="148" customWidth="1"/>
    <col min="2345" max="2345" width="12.1328125" style="148" customWidth="1"/>
    <col min="2346" max="2347" width="13" style="148" customWidth="1"/>
    <col min="2348" max="2349" width="14.1328125" style="148" customWidth="1"/>
    <col min="2350" max="2560" width="8.86328125" style="148"/>
    <col min="2561" max="2561" width="12.1328125" style="148" customWidth="1"/>
    <col min="2562" max="2562" width="42.1328125" style="148" customWidth="1"/>
    <col min="2563" max="2563" width="17.1328125" style="148" customWidth="1"/>
    <col min="2564" max="2564" width="19.73046875" style="148" customWidth="1"/>
    <col min="2565" max="2565" width="13.3984375" style="148" customWidth="1"/>
    <col min="2566" max="2600" width="7.86328125" style="148" customWidth="1"/>
    <col min="2601" max="2601" width="12.1328125" style="148" customWidth="1"/>
    <col min="2602" max="2603" width="13" style="148" customWidth="1"/>
    <col min="2604" max="2605" width="14.1328125" style="148" customWidth="1"/>
    <col min="2606" max="2816" width="8.86328125" style="148"/>
    <col min="2817" max="2817" width="12.1328125" style="148" customWidth="1"/>
    <col min="2818" max="2818" width="42.1328125" style="148" customWidth="1"/>
    <col min="2819" max="2819" width="17.1328125" style="148" customWidth="1"/>
    <col min="2820" max="2820" width="19.73046875" style="148" customWidth="1"/>
    <col min="2821" max="2821" width="13.3984375" style="148" customWidth="1"/>
    <col min="2822" max="2856" width="7.86328125" style="148" customWidth="1"/>
    <col min="2857" max="2857" width="12.1328125" style="148" customWidth="1"/>
    <col min="2858" max="2859" width="13" style="148" customWidth="1"/>
    <col min="2860" max="2861" width="14.1328125" style="148" customWidth="1"/>
    <col min="2862" max="3072" width="8.86328125" style="148"/>
    <col min="3073" max="3073" width="12.1328125" style="148" customWidth="1"/>
    <col min="3074" max="3074" width="42.1328125" style="148" customWidth="1"/>
    <col min="3075" max="3075" width="17.1328125" style="148" customWidth="1"/>
    <col min="3076" max="3076" width="19.73046875" style="148" customWidth="1"/>
    <col min="3077" max="3077" width="13.3984375" style="148" customWidth="1"/>
    <col min="3078" max="3112" width="7.86328125" style="148" customWidth="1"/>
    <col min="3113" max="3113" width="12.1328125" style="148" customWidth="1"/>
    <col min="3114" max="3115" width="13" style="148" customWidth="1"/>
    <col min="3116" max="3117" width="14.1328125" style="148" customWidth="1"/>
    <col min="3118" max="3328" width="8.86328125" style="148"/>
    <col min="3329" max="3329" width="12.1328125" style="148" customWidth="1"/>
    <col min="3330" max="3330" width="42.1328125" style="148" customWidth="1"/>
    <col min="3331" max="3331" width="17.1328125" style="148" customWidth="1"/>
    <col min="3332" max="3332" width="19.73046875" style="148" customWidth="1"/>
    <col min="3333" max="3333" width="13.3984375" style="148" customWidth="1"/>
    <col min="3334" max="3368" width="7.86328125" style="148" customWidth="1"/>
    <col min="3369" max="3369" width="12.1328125" style="148" customWidth="1"/>
    <col min="3370" max="3371" width="13" style="148" customWidth="1"/>
    <col min="3372" max="3373" width="14.1328125" style="148" customWidth="1"/>
    <col min="3374" max="3584" width="8.86328125" style="148"/>
    <col min="3585" max="3585" width="12.1328125" style="148" customWidth="1"/>
    <col min="3586" max="3586" width="42.1328125" style="148" customWidth="1"/>
    <col min="3587" max="3587" width="17.1328125" style="148" customWidth="1"/>
    <col min="3588" max="3588" width="19.73046875" style="148" customWidth="1"/>
    <col min="3589" max="3589" width="13.3984375" style="148" customWidth="1"/>
    <col min="3590" max="3624" width="7.86328125" style="148" customWidth="1"/>
    <col min="3625" max="3625" width="12.1328125" style="148" customWidth="1"/>
    <col min="3626" max="3627" width="13" style="148" customWidth="1"/>
    <col min="3628" max="3629" width="14.1328125" style="148" customWidth="1"/>
    <col min="3630" max="3840" width="8.86328125" style="148"/>
    <col min="3841" max="3841" width="12.1328125" style="148" customWidth="1"/>
    <col min="3842" max="3842" width="42.1328125" style="148" customWidth="1"/>
    <col min="3843" max="3843" width="17.1328125" style="148" customWidth="1"/>
    <col min="3844" max="3844" width="19.73046875" style="148" customWidth="1"/>
    <col min="3845" max="3845" width="13.3984375" style="148" customWidth="1"/>
    <col min="3846" max="3880" width="7.86328125" style="148" customWidth="1"/>
    <col min="3881" max="3881" width="12.1328125" style="148" customWidth="1"/>
    <col min="3882" max="3883" width="13" style="148" customWidth="1"/>
    <col min="3884" max="3885" width="14.1328125" style="148" customWidth="1"/>
    <col min="3886" max="4096" width="8.86328125" style="148"/>
    <col min="4097" max="4097" width="12.1328125" style="148" customWidth="1"/>
    <col min="4098" max="4098" width="42.1328125" style="148" customWidth="1"/>
    <col min="4099" max="4099" width="17.1328125" style="148" customWidth="1"/>
    <col min="4100" max="4100" width="19.73046875" style="148" customWidth="1"/>
    <col min="4101" max="4101" width="13.3984375" style="148" customWidth="1"/>
    <col min="4102" max="4136" width="7.86328125" style="148" customWidth="1"/>
    <col min="4137" max="4137" width="12.1328125" style="148" customWidth="1"/>
    <col min="4138" max="4139" width="13" style="148" customWidth="1"/>
    <col min="4140" max="4141" width="14.1328125" style="148" customWidth="1"/>
    <col min="4142" max="4352" width="8.86328125" style="148"/>
    <col min="4353" max="4353" width="12.1328125" style="148" customWidth="1"/>
    <col min="4354" max="4354" width="42.1328125" style="148" customWidth="1"/>
    <col min="4355" max="4355" width="17.1328125" style="148" customWidth="1"/>
    <col min="4356" max="4356" width="19.73046875" style="148" customWidth="1"/>
    <col min="4357" max="4357" width="13.3984375" style="148" customWidth="1"/>
    <col min="4358" max="4392" width="7.86328125" style="148" customWidth="1"/>
    <col min="4393" max="4393" width="12.1328125" style="148" customWidth="1"/>
    <col min="4394" max="4395" width="13" style="148" customWidth="1"/>
    <col min="4396" max="4397" width="14.1328125" style="148" customWidth="1"/>
    <col min="4398" max="4608" width="8.86328125" style="148"/>
    <col min="4609" max="4609" width="12.1328125" style="148" customWidth="1"/>
    <col min="4610" max="4610" width="42.1328125" style="148" customWidth="1"/>
    <col min="4611" max="4611" width="17.1328125" style="148" customWidth="1"/>
    <col min="4612" max="4612" width="19.73046875" style="148" customWidth="1"/>
    <col min="4613" max="4613" width="13.3984375" style="148" customWidth="1"/>
    <col min="4614" max="4648" width="7.86328125" style="148" customWidth="1"/>
    <col min="4649" max="4649" width="12.1328125" style="148" customWidth="1"/>
    <col min="4650" max="4651" width="13" style="148" customWidth="1"/>
    <col min="4652" max="4653" width="14.1328125" style="148" customWidth="1"/>
    <col min="4654" max="4864" width="8.86328125" style="148"/>
    <col min="4865" max="4865" width="12.1328125" style="148" customWidth="1"/>
    <col min="4866" max="4866" width="42.1328125" style="148" customWidth="1"/>
    <col min="4867" max="4867" width="17.1328125" style="148" customWidth="1"/>
    <col min="4868" max="4868" width="19.73046875" style="148" customWidth="1"/>
    <col min="4869" max="4869" width="13.3984375" style="148" customWidth="1"/>
    <col min="4870" max="4904" width="7.86328125" style="148" customWidth="1"/>
    <col min="4905" max="4905" width="12.1328125" style="148" customWidth="1"/>
    <col min="4906" max="4907" width="13" style="148" customWidth="1"/>
    <col min="4908" max="4909" width="14.1328125" style="148" customWidth="1"/>
    <col min="4910" max="5120" width="8.86328125" style="148"/>
    <col min="5121" max="5121" width="12.1328125" style="148" customWidth="1"/>
    <col min="5122" max="5122" width="42.1328125" style="148" customWidth="1"/>
    <col min="5123" max="5123" width="17.1328125" style="148" customWidth="1"/>
    <col min="5124" max="5124" width="19.73046875" style="148" customWidth="1"/>
    <col min="5125" max="5125" width="13.3984375" style="148" customWidth="1"/>
    <col min="5126" max="5160" width="7.86328125" style="148" customWidth="1"/>
    <col min="5161" max="5161" width="12.1328125" style="148" customWidth="1"/>
    <col min="5162" max="5163" width="13" style="148" customWidth="1"/>
    <col min="5164" max="5165" width="14.1328125" style="148" customWidth="1"/>
    <col min="5166" max="5376" width="8.86328125" style="148"/>
    <col min="5377" max="5377" width="12.1328125" style="148" customWidth="1"/>
    <col min="5378" max="5378" width="42.1328125" style="148" customWidth="1"/>
    <col min="5379" max="5379" width="17.1328125" style="148" customWidth="1"/>
    <col min="5380" max="5380" width="19.73046875" style="148" customWidth="1"/>
    <col min="5381" max="5381" width="13.3984375" style="148" customWidth="1"/>
    <col min="5382" max="5416" width="7.86328125" style="148" customWidth="1"/>
    <col min="5417" max="5417" width="12.1328125" style="148" customWidth="1"/>
    <col min="5418" max="5419" width="13" style="148" customWidth="1"/>
    <col min="5420" max="5421" width="14.1328125" style="148" customWidth="1"/>
    <col min="5422" max="5632" width="8.86328125" style="148"/>
    <col min="5633" max="5633" width="12.1328125" style="148" customWidth="1"/>
    <col min="5634" max="5634" width="42.1328125" style="148" customWidth="1"/>
    <col min="5635" max="5635" width="17.1328125" style="148" customWidth="1"/>
    <col min="5636" max="5636" width="19.73046875" style="148" customWidth="1"/>
    <col min="5637" max="5637" width="13.3984375" style="148" customWidth="1"/>
    <col min="5638" max="5672" width="7.86328125" style="148" customWidth="1"/>
    <col min="5673" max="5673" width="12.1328125" style="148" customWidth="1"/>
    <col min="5674" max="5675" width="13" style="148" customWidth="1"/>
    <col min="5676" max="5677" width="14.1328125" style="148" customWidth="1"/>
    <col min="5678" max="5888" width="8.86328125" style="148"/>
    <col min="5889" max="5889" width="12.1328125" style="148" customWidth="1"/>
    <col min="5890" max="5890" width="42.1328125" style="148" customWidth="1"/>
    <col min="5891" max="5891" width="17.1328125" style="148" customWidth="1"/>
    <col min="5892" max="5892" width="19.73046875" style="148" customWidth="1"/>
    <col min="5893" max="5893" width="13.3984375" style="148" customWidth="1"/>
    <col min="5894" max="5928" width="7.86328125" style="148" customWidth="1"/>
    <col min="5929" max="5929" width="12.1328125" style="148" customWidth="1"/>
    <col min="5930" max="5931" width="13" style="148" customWidth="1"/>
    <col min="5932" max="5933" width="14.1328125" style="148" customWidth="1"/>
    <col min="5934" max="6144" width="8.86328125" style="148"/>
    <col min="6145" max="6145" width="12.1328125" style="148" customWidth="1"/>
    <col min="6146" max="6146" width="42.1328125" style="148" customWidth="1"/>
    <col min="6147" max="6147" width="17.1328125" style="148" customWidth="1"/>
    <col min="6148" max="6148" width="19.73046875" style="148" customWidth="1"/>
    <col min="6149" max="6149" width="13.3984375" style="148" customWidth="1"/>
    <col min="6150" max="6184" width="7.86328125" style="148" customWidth="1"/>
    <col min="6185" max="6185" width="12.1328125" style="148" customWidth="1"/>
    <col min="6186" max="6187" width="13" style="148" customWidth="1"/>
    <col min="6188" max="6189" width="14.1328125" style="148" customWidth="1"/>
    <col min="6190" max="6400" width="8.86328125" style="148"/>
    <col min="6401" max="6401" width="12.1328125" style="148" customWidth="1"/>
    <col min="6402" max="6402" width="42.1328125" style="148" customWidth="1"/>
    <col min="6403" max="6403" width="17.1328125" style="148" customWidth="1"/>
    <col min="6404" max="6404" width="19.73046875" style="148" customWidth="1"/>
    <col min="6405" max="6405" width="13.3984375" style="148" customWidth="1"/>
    <col min="6406" max="6440" width="7.86328125" style="148" customWidth="1"/>
    <col min="6441" max="6441" width="12.1328125" style="148" customWidth="1"/>
    <col min="6442" max="6443" width="13" style="148" customWidth="1"/>
    <col min="6444" max="6445" width="14.1328125" style="148" customWidth="1"/>
    <col min="6446" max="6656" width="8.86328125" style="148"/>
    <col min="6657" max="6657" width="12.1328125" style="148" customWidth="1"/>
    <col min="6658" max="6658" width="42.1328125" style="148" customWidth="1"/>
    <col min="6659" max="6659" width="17.1328125" style="148" customWidth="1"/>
    <col min="6660" max="6660" width="19.73046875" style="148" customWidth="1"/>
    <col min="6661" max="6661" width="13.3984375" style="148" customWidth="1"/>
    <col min="6662" max="6696" width="7.86328125" style="148" customWidth="1"/>
    <col min="6697" max="6697" width="12.1328125" style="148" customWidth="1"/>
    <col min="6698" max="6699" width="13" style="148" customWidth="1"/>
    <col min="6700" max="6701" width="14.1328125" style="148" customWidth="1"/>
    <col min="6702" max="6912" width="8.86328125" style="148"/>
    <col min="6913" max="6913" width="12.1328125" style="148" customWidth="1"/>
    <col min="6914" max="6914" width="42.1328125" style="148" customWidth="1"/>
    <col min="6915" max="6915" width="17.1328125" style="148" customWidth="1"/>
    <col min="6916" max="6916" width="19.73046875" style="148" customWidth="1"/>
    <col min="6917" max="6917" width="13.3984375" style="148" customWidth="1"/>
    <col min="6918" max="6952" width="7.86328125" style="148" customWidth="1"/>
    <col min="6953" max="6953" width="12.1328125" style="148" customWidth="1"/>
    <col min="6954" max="6955" width="13" style="148" customWidth="1"/>
    <col min="6956" max="6957" width="14.1328125" style="148" customWidth="1"/>
    <col min="6958" max="7168" width="8.86328125" style="148"/>
    <col min="7169" max="7169" width="12.1328125" style="148" customWidth="1"/>
    <col min="7170" max="7170" width="42.1328125" style="148" customWidth="1"/>
    <col min="7171" max="7171" width="17.1328125" style="148" customWidth="1"/>
    <col min="7172" max="7172" width="19.73046875" style="148" customWidth="1"/>
    <col min="7173" max="7173" width="13.3984375" style="148" customWidth="1"/>
    <col min="7174" max="7208" width="7.86328125" style="148" customWidth="1"/>
    <col min="7209" max="7209" width="12.1328125" style="148" customWidth="1"/>
    <col min="7210" max="7211" width="13" style="148" customWidth="1"/>
    <col min="7212" max="7213" width="14.1328125" style="148" customWidth="1"/>
    <col min="7214" max="7424" width="8.86328125" style="148"/>
    <col min="7425" max="7425" width="12.1328125" style="148" customWidth="1"/>
    <col min="7426" max="7426" width="42.1328125" style="148" customWidth="1"/>
    <col min="7427" max="7427" width="17.1328125" style="148" customWidth="1"/>
    <col min="7428" max="7428" width="19.73046875" style="148" customWidth="1"/>
    <col min="7429" max="7429" width="13.3984375" style="148" customWidth="1"/>
    <col min="7430" max="7464" width="7.86328125" style="148" customWidth="1"/>
    <col min="7465" max="7465" width="12.1328125" style="148" customWidth="1"/>
    <col min="7466" max="7467" width="13" style="148" customWidth="1"/>
    <col min="7468" max="7469" width="14.1328125" style="148" customWidth="1"/>
    <col min="7470" max="7680" width="8.86328125" style="148"/>
    <col min="7681" max="7681" width="12.1328125" style="148" customWidth="1"/>
    <col min="7682" max="7682" width="42.1328125" style="148" customWidth="1"/>
    <col min="7683" max="7683" width="17.1328125" style="148" customWidth="1"/>
    <col min="7684" max="7684" width="19.73046875" style="148" customWidth="1"/>
    <col min="7685" max="7685" width="13.3984375" style="148" customWidth="1"/>
    <col min="7686" max="7720" width="7.86328125" style="148" customWidth="1"/>
    <col min="7721" max="7721" width="12.1328125" style="148" customWidth="1"/>
    <col min="7722" max="7723" width="13" style="148" customWidth="1"/>
    <col min="7724" max="7725" width="14.1328125" style="148" customWidth="1"/>
    <col min="7726" max="7936" width="8.86328125" style="148"/>
    <col min="7937" max="7937" width="12.1328125" style="148" customWidth="1"/>
    <col min="7938" max="7938" width="42.1328125" style="148" customWidth="1"/>
    <col min="7939" max="7939" width="17.1328125" style="148" customWidth="1"/>
    <col min="7940" max="7940" width="19.73046875" style="148" customWidth="1"/>
    <col min="7941" max="7941" width="13.3984375" style="148" customWidth="1"/>
    <col min="7942" max="7976" width="7.86328125" style="148" customWidth="1"/>
    <col min="7977" max="7977" width="12.1328125" style="148" customWidth="1"/>
    <col min="7978" max="7979" width="13" style="148" customWidth="1"/>
    <col min="7980" max="7981" width="14.1328125" style="148" customWidth="1"/>
    <col min="7982" max="8192" width="8.86328125" style="148"/>
    <col min="8193" max="8193" width="12.1328125" style="148" customWidth="1"/>
    <col min="8194" max="8194" width="42.1328125" style="148" customWidth="1"/>
    <col min="8195" max="8195" width="17.1328125" style="148" customWidth="1"/>
    <col min="8196" max="8196" width="19.73046875" style="148" customWidth="1"/>
    <col min="8197" max="8197" width="13.3984375" style="148" customWidth="1"/>
    <col min="8198" max="8232" width="7.86328125" style="148" customWidth="1"/>
    <col min="8233" max="8233" width="12.1328125" style="148" customWidth="1"/>
    <col min="8234" max="8235" width="13" style="148" customWidth="1"/>
    <col min="8236" max="8237" width="14.1328125" style="148" customWidth="1"/>
    <col min="8238" max="8448" width="8.86328125" style="148"/>
    <col min="8449" max="8449" width="12.1328125" style="148" customWidth="1"/>
    <col min="8450" max="8450" width="42.1328125" style="148" customWidth="1"/>
    <col min="8451" max="8451" width="17.1328125" style="148" customWidth="1"/>
    <col min="8452" max="8452" width="19.73046875" style="148" customWidth="1"/>
    <col min="8453" max="8453" width="13.3984375" style="148" customWidth="1"/>
    <col min="8454" max="8488" width="7.86328125" style="148" customWidth="1"/>
    <col min="8489" max="8489" width="12.1328125" style="148" customWidth="1"/>
    <col min="8490" max="8491" width="13" style="148" customWidth="1"/>
    <col min="8492" max="8493" width="14.1328125" style="148" customWidth="1"/>
    <col min="8494" max="8704" width="8.86328125" style="148"/>
    <col min="8705" max="8705" width="12.1328125" style="148" customWidth="1"/>
    <col min="8706" max="8706" width="42.1328125" style="148" customWidth="1"/>
    <col min="8707" max="8707" width="17.1328125" style="148" customWidth="1"/>
    <col min="8708" max="8708" width="19.73046875" style="148" customWidth="1"/>
    <col min="8709" max="8709" width="13.3984375" style="148" customWidth="1"/>
    <col min="8710" max="8744" width="7.86328125" style="148" customWidth="1"/>
    <col min="8745" max="8745" width="12.1328125" style="148" customWidth="1"/>
    <col min="8746" max="8747" width="13" style="148" customWidth="1"/>
    <col min="8748" max="8749" width="14.1328125" style="148" customWidth="1"/>
    <col min="8750" max="8960" width="8.86328125" style="148"/>
    <col min="8961" max="8961" width="12.1328125" style="148" customWidth="1"/>
    <col min="8962" max="8962" width="42.1328125" style="148" customWidth="1"/>
    <col min="8963" max="8963" width="17.1328125" style="148" customWidth="1"/>
    <col min="8964" max="8964" width="19.73046875" style="148" customWidth="1"/>
    <col min="8965" max="8965" width="13.3984375" style="148" customWidth="1"/>
    <col min="8966" max="9000" width="7.86328125" style="148" customWidth="1"/>
    <col min="9001" max="9001" width="12.1328125" style="148" customWidth="1"/>
    <col min="9002" max="9003" width="13" style="148" customWidth="1"/>
    <col min="9004" max="9005" width="14.1328125" style="148" customWidth="1"/>
    <col min="9006" max="9216" width="8.86328125" style="148"/>
    <col min="9217" max="9217" width="12.1328125" style="148" customWidth="1"/>
    <col min="9218" max="9218" width="42.1328125" style="148" customWidth="1"/>
    <col min="9219" max="9219" width="17.1328125" style="148" customWidth="1"/>
    <col min="9220" max="9220" width="19.73046875" style="148" customWidth="1"/>
    <col min="9221" max="9221" width="13.3984375" style="148" customWidth="1"/>
    <col min="9222" max="9256" width="7.86328125" style="148" customWidth="1"/>
    <col min="9257" max="9257" width="12.1328125" style="148" customWidth="1"/>
    <col min="9258" max="9259" width="13" style="148" customWidth="1"/>
    <col min="9260" max="9261" width="14.1328125" style="148" customWidth="1"/>
    <col min="9262" max="9472" width="8.86328125" style="148"/>
    <col min="9473" max="9473" width="12.1328125" style="148" customWidth="1"/>
    <col min="9474" max="9474" width="42.1328125" style="148" customWidth="1"/>
    <col min="9475" max="9475" width="17.1328125" style="148" customWidth="1"/>
    <col min="9476" max="9476" width="19.73046875" style="148" customWidth="1"/>
    <col min="9477" max="9477" width="13.3984375" style="148" customWidth="1"/>
    <col min="9478" max="9512" width="7.86328125" style="148" customWidth="1"/>
    <col min="9513" max="9513" width="12.1328125" style="148" customWidth="1"/>
    <col min="9514" max="9515" width="13" style="148" customWidth="1"/>
    <col min="9516" max="9517" width="14.1328125" style="148" customWidth="1"/>
    <col min="9518" max="9728" width="8.86328125" style="148"/>
    <col min="9729" max="9729" width="12.1328125" style="148" customWidth="1"/>
    <col min="9730" max="9730" width="42.1328125" style="148" customWidth="1"/>
    <col min="9731" max="9731" width="17.1328125" style="148" customWidth="1"/>
    <col min="9732" max="9732" width="19.73046875" style="148" customWidth="1"/>
    <col min="9733" max="9733" width="13.3984375" style="148" customWidth="1"/>
    <col min="9734" max="9768" width="7.86328125" style="148" customWidth="1"/>
    <col min="9769" max="9769" width="12.1328125" style="148" customWidth="1"/>
    <col min="9770" max="9771" width="13" style="148" customWidth="1"/>
    <col min="9772" max="9773" width="14.1328125" style="148" customWidth="1"/>
    <col min="9774" max="9984" width="8.86328125" style="148"/>
    <col min="9985" max="9985" width="12.1328125" style="148" customWidth="1"/>
    <col min="9986" max="9986" width="42.1328125" style="148" customWidth="1"/>
    <col min="9987" max="9987" width="17.1328125" style="148" customWidth="1"/>
    <col min="9988" max="9988" width="19.73046875" style="148" customWidth="1"/>
    <col min="9989" max="9989" width="13.3984375" style="148" customWidth="1"/>
    <col min="9990" max="10024" width="7.86328125" style="148" customWidth="1"/>
    <col min="10025" max="10025" width="12.1328125" style="148" customWidth="1"/>
    <col min="10026" max="10027" width="13" style="148" customWidth="1"/>
    <col min="10028" max="10029" width="14.1328125" style="148" customWidth="1"/>
    <col min="10030" max="10240" width="8.86328125" style="148"/>
    <col min="10241" max="10241" width="12.1328125" style="148" customWidth="1"/>
    <col min="10242" max="10242" width="42.1328125" style="148" customWidth="1"/>
    <col min="10243" max="10243" width="17.1328125" style="148" customWidth="1"/>
    <col min="10244" max="10244" width="19.73046875" style="148" customWidth="1"/>
    <col min="10245" max="10245" width="13.3984375" style="148" customWidth="1"/>
    <col min="10246" max="10280" width="7.86328125" style="148" customWidth="1"/>
    <col min="10281" max="10281" width="12.1328125" style="148" customWidth="1"/>
    <col min="10282" max="10283" width="13" style="148" customWidth="1"/>
    <col min="10284" max="10285" width="14.1328125" style="148" customWidth="1"/>
    <col min="10286" max="10496" width="8.86328125" style="148"/>
    <col min="10497" max="10497" width="12.1328125" style="148" customWidth="1"/>
    <col min="10498" max="10498" width="42.1328125" style="148" customWidth="1"/>
    <col min="10499" max="10499" width="17.1328125" style="148" customWidth="1"/>
    <col min="10500" max="10500" width="19.73046875" style="148" customWidth="1"/>
    <col min="10501" max="10501" width="13.3984375" style="148" customWidth="1"/>
    <col min="10502" max="10536" width="7.86328125" style="148" customWidth="1"/>
    <col min="10537" max="10537" width="12.1328125" style="148" customWidth="1"/>
    <col min="10538" max="10539" width="13" style="148" customWidth="1"/>
    <col min="10540" max="10541" width="14.1328125" style="148" customWidth="1"/>
    <col min="10542" max="10752" width="8.86328125" style="148"/>
    <col min="10753" max="10753" width="12.1328125" style="148" customWidth="1"/>
    <col min="10754" max="10754" width="42.1328125" style="148" customWidth="1"/>
    <col min="10755" max="10755" width="17.1328125" style="148" customWidth="1"/>
    <col min="10756" max="10756" width="19.73046875" style="148" customWidth="1"/>
    <col min="10757" max="10757" width="13.3984375" style="148" customWidth="1"/>
    <col min="10758" max="10792" width="7.86328125" style="148" customWidth="1"/>
    <col min="10793" max="10793" width="12.1328125" style="148" customWidth="1"/>
    <col min="10794" max="10795" width="13" style="148" customWidth="1"/>
    <col min="10796" max="10797" width="14.1328125" style="148" customWidth="1"/>
    <col min="10798" max="11008" width="8.86328125" style="148"/>
    <col min="11009" max="11009" width="12.1328125" style="148" customWidth="1"/>
    <col min="11010" max="11010" width="42.1328125" style="148" customWidth="1"/>
    <col min="11011" max="11011" width="17.1328125" style="148" customWidth="1"/>
    <col min="11012" max="11012" width="19.73046875" style="148" customWidth="1"/>
    <col min="11013" max="11013" width="13.3984375" style="148" customWidth="1"/>
    <col min="11014" max="11048" width="7.86328125" style="148" customWidth="1"/>
    <col min="11049" max="11049" width="12.1328125" style="148" customWidth="1"/>
    <col min="11050" max="11051" width="13" style="148" customWidth="1"/>
    <col min="11052" max="11053" width="14.1328125" style="148" customWidth="1"/>
    <col min="11054" max="11264" width="8.86328125" style="148"/>
    <col min="11265" max="11265" width="12.1328125" style="148" customWidth="1"/>
    <col min="11266" max="11266" width="42.1328125" style="148" customWidth="1"/>
    <col min="11267" max="11267" width="17.1328125" style="148" customWidth="1"/>
    <col min="11268" max="11268" width="19.73046875" style="148" customWidth="1"/>
    <col min="11269" max="11269" width="13.3984375" style="148" customWidth="1"/>
    <col min="11270" max="11304" width="7.86328125" style="148" customWidth="1"/>
    <col min="11305" max="11305" width="12.1328125" style="148" customWidth="1"/>
    <col min="11306" max="11307" width="13" style="148" customWidth="1"/>
    <col min="11308" max="11309" width="14.1328125" style="148" customWidth="1"/>
    <col min="11310" max="11520" width="8.86328125" style="148"/>
    <col min="11521" max="11521" width="12.1328125" style="148" customWidth="1"/>
    <col min="11522" max="11522" width="42.1328125" style="148" customWidth="1"/>
    <col min="11523" max="11523" width="17.1328125" style="148" customWidth="1"/>
    <col min="11524" max="11524" width="19.73046875" style="148" customWidth="1"/>
    <col min="11525" max="11525" width="13.3984375" style="148" customWidth="1"/>
    <col min="11526" max="11560" width="7.86328125" style="148" customWidth="1"/>
    <col min="11561" max="11561" width="12.1328125" style="148" customWidth="1"/>
    <col min="11562" max="11563" width="13" style="148" customWidth="1"/>
    <col min="11564" max="11565" width="14.1328125" style="148" customWidth="1"/>
    <col min="11566" max="11776" width="8.86328125" style="148"/>
    <col min="11777" max="11777" width="12.1328125" style="148" customWidth="1"/>
    <col min="11778" max="11778" width="42.1328125" style="148" customWidth="1"/>
    <col min="11779" max="11779" width="17.1328125" style="148" customWidth="1"/>
    <col min="11780" max="11780" width="19.73046875" style="148" customWidth="1"/>
    <col min="11781" max="11781" width="13.3984375" style="148" customWidth="1"/>
    <col min="11782" max="11816" width="7.86328125" style="148" customWidth="1"/>
    <col min="11817" max="11817" width="12.1328125" style="148" customWidth="1"/>
    <col min="11818" max="11819" width="13" style="148" customWidth="1"/>
    <col min="11820" max="11821" width="14.1328125" style="148" customWidth="1"/>
    <col min="11822" max="12032" width="8.86328125" style="148"/>
    <col min="12033" max="12033" width="12.1328125" style="148" customWidth="1"/>
    <col min="12034" max="12034" width="42.1328125" style="148" customWidth="1"/>
    <col min="12035" max="12035" width="17.1328125" style="148" customWidth="1"/>
    <col min="12036" max="12036" width="19.73046875" style="148" customWidth="1"/>
    <col min="12037" max="12037" width="13.3984375" style="148" customWidth="1"/>
    <col min="12038" max="12072" width="7.86328125" style="148" customWidth="1"/>
    <col min="12073" max="12073" width="12.1328125" style="148" customWidth="1"/>
    <col min="12074" max="12075" width="13" style="148" customWidth="1"/>
    <col min="12076" max="12077" width="14.1328125" style="148" customWidth="1"/>
    <col min="12078" max="12288" width="8.86328125" style="148"/>
    <col min="12289" max="12289" width="12.1328125" style="148" customWidth="1"/>
    <col min="12290" max="12290" width="42.1328125" style="148" customWidth="1"/>
    <col min="12291" max="12291" width="17.1328125" style="148" customWidth="1"/>
    <col min="12292" max="12292" width="19.73046875" style="148" customWidth="1"/>
    <col min="12293" max="12293" width="13.3984375" style="148" customWidth="1"/>
    <col min="12294" max="12328" width="7.86328125" style="148" customWidth="1"/>
    <col min="12329" max="12329" width="12.1328125" style="148" customWidth="1"/>
    <col min="12330" max="12331" width="13" style="148" customWidth="1"/>
    <col min="12332" max="12333" width="14.1328125" style="148" customWidth="1"/>
    <col min="12334" max="12544" width="8.86328125" style="148"/>
    <col min="12545" max="12545" width="12.1328125" style="148" customWidth="1"/>
    <col min="12546" max="12546" width="42.1328125" style="148" customWidth="1"/>
    <col min="12547" max="12547" width="17.1328125" style="148" customWidth="1"/>
    <col min="12548" max="12548" width="19.73046875" style="148" customWidth="1"/>
    <col min="12549" max="12549" width="13.3984375" style="148" customWidth="1"/>
    <col min="12550" max="12584" width="7.86328125" style="148" customWidth="1"/>
    <col min="12585" max="12585" width="12.1328125" style="148" customWidth="1"/>
    <col min="12586" max="12587" width="13" style="148" customWidth="1"/>
    <col min="12588" max="12589" width="14.1328125" style="148" customWidth="1"/>
    <col min="12590" max="12800" width="8.86328125" style="148"/>
    <col min="12801" max="12801" width="12.1328125" style="148" customWidth="1"/>
    <col min="12802" max="12802" width="42.1328125" style="148" customWidth="1"/>
    <col min="12803" max="12803" width="17.1328125" style="148" customWidth="1"/>
    <col min="12804" max="12804" width="19.73046875" style="148" customWidth="1"/>
    <col min="12805" max="12805" width="13.3984375" style="148" customWidth="1"/>
    <col min="12806" max="12840" width="7.86328125" style="148" customWidth="1"/>
    <col min="12841" max="12841" width="12.1328125" style="148" customWidth="1"/>
    <col min="12842" max="12843" width="13" style="148" customWidth="1"/>
    <col min="12844" max="12845" width="14.1328125" style="148" customWidth="1"/>
    <col min="12846" max="13056" width="8.86328125" style="148"/>
    <col min="13057" max="13057" width="12.1328125" style="148" customWidth="1"/>
    <col min="13058" max="13058" width="42.1328125" style="148" customWidth="1"/>
    <col min="13059" max="13059" width="17.1328125" style="148" customWidth="1"/>
    <col min="13060" max="13060" width="19.73046875" style="148" customWidth="1"/>
    <col min="13061" max="13061" width="13.3984375" style="148" customWidth="1"/>
    <col min="13062" max="13096" width="7.86328125" style="148" customWidth="1"/>
    <col min="13097" max="13097" width="12.1328125" style="148" customWidth="1"/>
    <col min="13098" max="13099" width="13" style="148" customWidth="1"/>
    <col min="13100" max="13101" width="14.1328125" style="148" customWidth="1"/>
    <col min="13102" max="13312" width="8.86328125" style="148"/>
    <col min="13313" max="13313" width="12.1328125" style="148" customWidth="1"/>
    <col min="13314" max="13314" width="42.1328125" style="148" customWidth="1"/>
    <col min="13315" max="13315" width="17.1328125" style="148" customWidth="1"/>
    <col min="13316" max="13316" width="19.73046875" style="148" customWidth="1"/>
    <col min="13317" max="13317" width="13.3984375" style="148" customWidth="1"/>
    <col min="13318" max="13352" width="7.86328125" style="148" customWidth="1"/>
    <col min="13353" max="13353" width="12.1328125" style="148" customWidth="1"/>
    <col min="13354" max="13355" width="13" style="148" customWidth="1"/>
    <col min="13356" max="13357" width="14.1328125" style="148" customWidth="1"/>
    <col min="13358" max="13568" width="8.86328125" style="148"/>
    <col min="13569" max="13569" width="12.1328125" style="148" customWidth="1"/>
    <col min="13570" max="13570" width="42.1328125" style="148" customWidth="1"/>
    <col min="13571" max="13571" width="17.1328125" style="148" customWidth="1"/>
    <col min="13572" max="13572" width="19.73046875" style="148" customWidth="1"/>
    <col min="13573" max="13573" width="13.3984375" style="148" customWidth="1"/>
    <col min="13574" max="13608" width="7.86328125" style="148" customWidth="1"/>
    <col min="13609" max="13609" width="12.1328125" style="148" customWidth="1"/>
    <col min="13610" max="13611" width="13" style="148" customWidth="1"/>
    <col min="13612" max="13613" width="14.1328125" style="148" customWidth="1"/>
    <col min="13614" max="13824" width="8.86328125" style="148"/>
    <col min="13825" max="13825" width="12.1328125" style="148" customWidth="1"/>
    <col min="13826" max="13826" width="42.1328125" style="148" customWidth="1"/>
    <col min="13827" max="13827" width="17.1328125" style="148" customWidth="1"/>
    <col min="13828" max="13828" width="19.73046875" style="148" customWidth="1"/>
    <col min="13829" max="13829" width="13.3984375" style="148" customWidth="1"/>
    <col min="13830" max="13864" width="7.86328125" style="148" customWidth="1"/>
    <col min="13865" max="13865" width="12.1328125" style="148" customWidth="1"/>
    <col min="13866" max="13867" width="13" style="148" customWidth="1"/>
    <col min="13868" max="13869" width="14.1328125" style="148" customWidth="1"/>
    <col min="13870" max="14080" width="8.86328125" style="148"/>
    <col min="14081" max="14081" width="12.1328125" style="148" customWidth="1"/>
    <col min="14082" max="14082" width="42.1328125" style="148" customWidth="1"/>
    <col min="14083" max="14083" width="17.1328125" style="148" customWidth="1"/>
    <col min="14084" max="14084" width="19.73046875" style="148" customWidth="1"/>
    <col min="14085" max="14085" width="13.3984375" style="148" customWidth="1"/>
    <col min="14086" max="14120" width="7.86328125" style="148" customWidth="1"/>
    <col min="14121" max="14121" width="12.1328125" style="148" customWidth="1"/>
    <col min="14122" max="14123" width="13" style="148" customWidth="1"/>
    <col min="14124" max="14125" width="14.1328125" style="148" customWidth="1"/>
    <col min="14126" max="14336" width="8.86328125" style="148"/>
    <col min="14337" max="14337" width="12.1328125" style="148" customWidth="1"/>
    <col min="14338" max="14338" width="42.1328125" style="148" customWidth="1"/>
    <col min="14339" max="14339" width="17.1328125" style="148" customWidth="1"/>
    <col min="14340" max="14340" width="19.73046875" style="148" customWidth="1"/>
    <col min="14341" max="14341" width="13.3984375" style="148" customWidth="1"/>
    <col min="14342" max="14376" width="7.86328125" style="148" customWidth="1"/>
    <col min="14377" max="14377" width="12.1328125" style="148" customWidth="1"/>
    <col min="14378" max="14379" width="13" style="148" customWidth="1"/>
    <col min="14380" max="14381" width="14.1328125" style="148" customWidth="1"/>
    <col min="14382" max="14592" width="8.86328125" style="148"/>
    <col min="14593" max="14593" width="12.1328125" style="148" customWidth="1"/>
    <col min="14594" max="14594" width="42.1328125" style="148" customWidth="1"/>
    <col min="14595" max="14595" width="17.1328125" style="148" customWidth="1"/>
    <col min="14596" max="14596" width="19.73046875" style="148" customWidth="1"/>
    <col min="14597" max="14597" width="13.3984375" style="148" customWidth="1"/>
    <col min="14598" max="14632" width="7.86328125" style="148" customWidth="1"/>
    <col min="14633" max="14633" width="12.1328125" style="148" customWidth="1"/>
    <col min="14634" max="14635" width="13" style="148" customWidth="1"/>
    <col min="14636" max="14637" width="14.1328125" style="148" customWidth="1"/>
    <col min="14638" max="14848" width="8.86328125" style="148"/>
    <col min="14849" max="14849" width="12.1328125" style="148" customWidth="1"/>
    <col min="14850" max="14850" width="42.1328125" style="148" customWidth="1"/>
    <col min="14851" max="14851" width="17.1328125" style="148" customWidth="1"/>
    <col min="14852" max="14852" width="19.73046875" style="148" customWidth="1"/>
    <col min="14853" max="14853" width="13.3984375" style="148" customWidth="1"/>
    <col min="14854" max="14888" width="7.86328125" style="148" customWidth="1"/>
    <col min="14889" max="14889" width="12.1328125" style="148" customWidth="1"/>
    <col min="14890" max="14891" width="13" style="148" customWidth="1"/>
    <col min="14892" max="14893" width="14.1328125" style="148" customWidth="1"/>
    <col min="14894" max="15104" width="8.86328125" style="148"/>
    <col min="15105" max="15105" width="12.1328125" style="148" customWidth="1"/>
    <col min="15106" max="15106" width="42.1328125" style="148" customWidth="1"/>
    <col min="15107" max="15107" width="17.1328125" style="148" customWidth="1"/>
    <col min="15108" max="15108" width="19.73046875" style="148" customWidth="1"/>
    <col min="15109" max="15109" width="13.3984375" style="148" customWidth="1"/>
    <col min="15110" max="15144" width="7.86328125" style="148" customWidth="1"/>
    <col min="15145" max="15145" width="12.1328125" style="148" customWidth="1"/>
    <col min="15146" max="15147" width="13" style="148" customWidth="1"/>
    <col min="15148" max="15149" width="14.1328125" style="148" customWidth="1"/>
    <col min="15150" max="15360" width="8.86328125" style="148"/>
    <col min="15361" max="15361" width="12.1328125" style="148" customWidth="1"/>
    <col min="15362" max="15362" width="42.1328125" style="148" customWidth="1"/>
    <col min="15363" max="15363" width="17.1328125" style="148" customWidth="1"/>
    <col min="15364" max="15364" width="19.73046875" style="148" customWidth="1"/>
    <col min="15365" max="15365" width="13.3984375" style="148" customWidth="1"/>
    <col min="15366" max="15400" width="7.86328125" style="148" customWidth="1"/>
    <col min="15401" max="15401" width="12.1328125" style="148" customWidth="1"/>
    <col min="15402" max="15403" width="13" style="148" customWidth="1"/>
    <col min="15404" max="15405" width="14.1328125" style="148" customWidth="1"/>
    <col min="15406" max="15616" width="8.86328125" style="148"/>
    <col min="15617" max="15617" width="12.1328125" style="148" customWidth="1"/>
    <col min="15618" max="15618" width="42.1328125" style="148" customWidth="1"/>
    <col min="15619" max="15619" width="17.1328125" style="148" customWidth="1"/>
    <col min="15620" max="15620" width="19.73046875" style="148" customWidth="1"/>
    <col min="15621" max="15621" width="13.3984375" style="148" customWidth="1"/>
    <col min="15622" max="15656" width="7.86328125" style="148" customWidth="1"/>
    <col min="15657" max="15657" width="12.1328125" style="148" customWidth="1"/>
    <col min="15658" max="15659" width="13" style="148" customWidth="1"/>
    <col min="15660" max="15661" width="14.1328125" style="148" customWidth="1"/>
    <col min="15662" max="15872" width="8.86328125" style="148"/>
    <col min="15873" max="15873" width="12.1328125" style="148" customWidth="1"/>
    <col min="15874" max="15874" width="42.1328125" style="148" customWidth="1"/>
    <col min="15875" max="15875" width="17.1328125" style="148" customWidth="1"/>
    <col min="15876" max="15876" width="19.73046875" style="148" customWidth="1"/>
    <col min="15877" max="15877" width="13.3984375" style="148" customWidth="1"/>
    <col min="15878" max="15912" width="7.86328125" style="148" customWidth="1"/>
    <col min="15913" max="15913" width="12.1328125" style="148" customWidth="1"/>
    <col min="15914" max="15915" width="13" style="148" customWidth="1"/>
    <col min="15916" max="15917" width="14.1328125" style="148" customWidth="1"/>
    <col min="15918" max="16128" width="8.86328125" style="148"/>
    <col min="16129" max="16129" width="12.1328125" style="148" customWidth="1"/>
    <col min="16130" max="16130" width="42.1328125" style="148" customWidth="1"/>
    <col min="16131" max="16131" width="17.1328125" style="148" customWidth="1"/>
    <col min="16132" max="16132" width="19.73046875" style="148" customWidth="1"/>
    <col min="16133" max="16133" width="13.3984375" style="148" customWidth="1"/>
    <col min="16134" max="16168" width="7.86328125" style="148" customWidth="1"/>
    <col min="16169" max="16169" width="12.1328125" style="148" customWidth="1"/>
    <col min="16170" max="16171" width="13" style="148" customWidth="1"/>
    <col min="16172" max="16173" width="14.1328125" style="148" customWidth="1"/>
    <col min="16174" max="16384" width="8.86328125" style="148"/>
  </cols>
  <sheetData>
    <row r="2" spans="1:45" ht="24.75" customHeight="1">
      <c r="A2" s="143" t="s">
        <v>394</v>
      </c>
      <c r="B2" s="144" t="s">
        <v>466</v>
      </c>
      <c r="C2" s="145"/>
    </row>
    <row r="3" spans="1:45" ht="34.9" customHeight="1">
      <c r="D3" s="149"/>
      <c r="E3" s="149" t="s">
        <v>467</v>
      </c>
      <c r="F3" s="150"/>
      <c r="G3" s="150"/>
      <c r="H3" s="150"/>
      <c r="I3" s="150"/>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R3" s="152" t="s">
        <v>395</v>
      </c>
      <c r="AS3" s="152" t="s">
        <v>395</v>
      </c>
    </row>
    <row r="4" spans="1:45" s="158" customFormat="1" ht="86.25" customHeight="1">
      <c r="A4" s="153" t="s">
        <v>396</v>
      </c>
      <c r="B4" s="154" t="s">
        <v>80</v>
      </c>
      <c r="C4" s="154" t="s">
        <v>85</v>
      </c>
      <c r="D4" s="154" t="s">
        <v>397</v>
      </c>
      <c r="E4" s="154" t="s">
        <v>398</v>
      </c>
      <c r="F4" s="154" t="s">
        <v>0</v>
      </c>
      <c r="G4" s="154" t="s">
        <v>1</v>
      </c>
      <c r="H4" s="154" t="s">
        <v>2</v>
      </c>
      <c r="I4" s="154" t="s">
        <v>3</v>
      </c>
      <c r="J4" s="154" t="s">
        <v>4</v>
      </c>
      <c r="K4" s="154" t="s">
        <v>5</v>
      </c>
      <c r="L4" s="154" t="s">
        <v>6</v>
      </c>
      <c r="M4" s="154" t="s">
        <v>7</v>
      </c>
      <c r="N4" s="154" t="s">
        <v>8</v>
      </c>
      <c r="O4" s="154" t="s">
        <v>9</v>
      </c>
      <c r="P4" s="154" t="s">
        <v>10</v>
      </c>
      <c r="Q4" s="154" t="s">
        <v>11</v>
      </c>
      <c r="R4" s="154" t="s">
        <v>12</v>
      </c>
      <c r="S4" s="154" t="s">
        <v>13</v>
      </c>
      <c r="T4" s="154" t="s">
        <v>14</v>
      </c>
      <c r="U4" s="154" t="s">
        <v>15</v>
      </c>
      <c r="V4" s="154" t="s">
        <v>16</v>
      </c>
      <c r="W4" s="155" t="s">
        <v>17</v>
      </c>
      <c r="X4" s="155" t="s">
        <v>18</v>
      </c>
      <c r="Y4" s="155" t="s">
        <v>19</v>
      </c>
      <c r="Z4" s="155" t="s">
        <v>20</v>
      </c>
      <c r="AA4" s="155" t="s">
        <v>21</v>
      </c>
      <c r="AB4" s="155" t="s">
        <v>22</v>
      </c>
      <c r="AC4" s="155" t="s">
        <v>23</v>
      </c>
      <c r="AD4" s="155" t="s">
        <v>24</v>
      </c>
      <c r="AE4" s="155" t="s">
        <v>25</v>
      </c>
      <c r="AF4" s="155" t="s">
        <v>26</v>
      </c>
      <c r="AG4" s="155" t="s">
        <v>27</v>
      </c>
      <c r="AH4" s="155" t="s">
        <v>28</v>
      </c>
      <c r="AI4" s="155" t="s">
        <v>29</v>
      </c>
      <c r="AJ4" s="155" t="s">
        <v>30</v>
      </c>
      <c r="AK4" s="155" t="s">
        <v>31</v>
      </c>
      <c r="AL4" s="155" t="s">
        <v>32</v>
      </c>
      <c r="AM4" s="155" t="s">
        <v>33</v>
      </c>
      <c r="AN4" s="155" t="s">
        <v>34</v>
      </c>
      <c r="AO4" s="156" t="s">
        <v>399</v>
      </c>
      <c r="AP4" s="153" t="s">
        <v>400</v>
      </c>
      <c r="AQ4" s="153" t="s">
        <v>401</v>
      </c>
      <c r="AR4" s="157" t="s">
        <v>402</v>
      </c>
      <c r="AS4" s="157" t="s">
        <v>403</v>
      </c>
    </row>
    <row r="5" spans="1:45">
      <c r="A5" s="159">
        <v>1</v>
      </c>
      <c r="B5" s="183" t="s">
        <v>419</v>
      </c>
      <c r="C5" s="183" t="s">
        <v>420</v>
      </c>
      <c r="D5" s="184" t="s">
        <v>414</v>
      </c>
      <c r="E5" s="160">
        <v>1600</v>
      </c>
      <c r="F5" s="161">
        <v>1500</v>
      </c>
      <c r="G5" s="161"/>
      <c r="H5" s="161">
        <v>400</v>
      </c>
      <c r="I5" s="161">
        <v>722.5</v>
      </c>
      <c r="J5" s="161"/>
      <c r="K5" s="161"/>
      <c r="L5" s="161"/>
      <c r="M5" s="161"/>
      <c r="N5" s="161">
        <v>20</v>
      </c>
      <c r="O5" s="161"/>
      <c r="P5" s="161"/>
      <c r="Q5" s="161"/>
      <c r="R5" s="161">
        <v>650</v>
      </c>
      <c r="S5" s="161">
        <v>270</v>
      </c>
      <c r="T5" s="161"/>
      <c r="U5" s="161"/>
      <c r="V5" s="161"/>
      <c r="W5" s="161"/>
      <c r="X5" s="161"/>
      <c r="Y5" s="161">
        <v>100</v>
      </c>
      <c r="Z5" s="161"/>
      <c r="AA5" s="161"/>
      <c r="AB5" s="161"/>
      <c r="AC5" s="161"/>
      <c r="AD5" s="161">
        <v>224</v>
      </c>
      <c r="AE5" s="161">
        <v>448</v>
      </c>
      <c r="AF5" s="161">
        <v>159</v>
      </c>
      <c r="AG5" s="161">
        <v>135</v>
      </c>
      <c r="AH5" s="161">
        <v>300</v>
      </c>
      <c r="AI5" s="161">
        <v>256</v>
      </c>
      <c r="AJ5" s="161">
        <v>120</v>
      </c>
      <c r="AK5" s="161"/>
      <c r="AL5" s="161"/>
      <c r="AM5" s="161"/>
      <c r="AN5" s="161">
        <v>146</v>
      </c>
      <c r="AO5" s="162">
        <f>SUM(F5:AN5)</f>
        <v>5450.5</v>
      </c>
      <c r="AP5" s="163">
        <v>5450.5</v>
      </c>
      <c r="AQ5" s="163">
        <v>5450.5</v>
      </c>
      <c r="AR5" s="164">
        <f>AO5-AP5</f>
        <v>0</v>
      </c>
      <c r="AS5" s="165">
        <f>AO5-AQ5</f>
        <v>0</v>
      </c>
    </row>
    <row r="6" spans="1:45">
      <c r="A6" s="159">
        <v>2</v>
      </c>
      <c r="B6" s="183" t="s">
        <v>422</v>
      </c>
      <c r="C6" s="183" t="s">
        <v>420</v>
      </c>
      <c r="D6" s="184" t="s">
        <v>423</v>
      </c>
      <c r="E6" s="160">
        <v>1600</v>
      </c>
      <c r="F6" s="161">
        <v>450</v>
      </c>
      <c r="G6" s="161"/>
      <c r="H6" s="166"/>
      <c r="I6" s="166">
        <v>159.99</v>
      </c>
      <c r="J6" s="166"/>
      <c r="K6" s="166"/>
      <c r="L6" s="166"/>
      <c r="M6" s="166"/>
      <c r="N6" s="166"/>
      <c r="O6" s="166">
        <v>6</v>
      </c>
      <c r="P6" s="166">
        <v>50</v>
      </c>
      <c r="Q6" s="166">
        <v>22</v>
      </c>
      <c r="R6" s="166"/>
      <c r="S6" s="166">
        <v>35</v>
      </c>
      <c r="T6" s="166"/>
      <c r="U6" s="166"/>
      <c r="V6" s="166"/>
      <c r="W6" s="166"/>
      <c r="X6" s="166">
        <v>20</v>
      </c>
      <c r="Y6" s="166"/>
      <c r="Z6" s="166"/>
      <c r="AA6" s="166"/>
      <c r="AB6" s="166"/>
      <c r="AC6" s="166"/>
      <c r="AD6" s="166">
        <v>336</v>
      </c>
      <c r="AE6" s="166">
        <v>672</v>
      </c>
      <c r="AF6" s="166">
        <v>130</v>
      </c>
      <c r="AG6" s="166">
        <v>65</v>
      </c>
      <c r="AH6" s="166">
        <v>60</v>
      </c>
      <c r="AI6" s="166">
        <v>218</v>
      </c>
      <c r="AJ6" s="166">
        <v>130</v>
      </c>
      <c r="AK6" s="166">
        <v>40</v>
      </c>
      <c r="AL6" s="166"/>
      <c r="AM6" s="166"/>
      <c r="AN6" s="166">
        <v>22</v>
      </c>
      <c r="AO6" s="162">
        <f t="shared" ref="AO6:AO44" si="0">SUM(F6:AN6)</f>
        <v>2415.9899999999998</v>
      </c>
      <c r="AP6" s="163">
        <v>2415.9899999999998</v>
      </c>
      <c r="AQ6" s="163">
        <v>2415.9899999999998</v>
      </c>
      <c r="AR6" s="164">
        <f t="shared" ref="AR6:AR44" si="1">AO6-AP6</f>
        <v>0</v>
      </c>
      <c r="AS6" s="165">
        <f t="shared" ref="AS6:AS44" si="2">AO6-AQ6</f>
        <v>0</v>
      </c>
    </row>
    <row r="7" spans="1:45">
      <c r="A7" s="159">
        <v>3</v>
      </c>
      <c r="B7" s="183" t="s">
        <v>424</v>
      </c>
      <c r="C7" s="183" t="s">
        <v>420</v>
      </c>
      <c r="D7" s="184" t="s">
        <v>423</v>
      </c>
      <c r="E7" s="160">
        <v>1600</v>
      </c>
      <c r="F7" s="161"/>
      <c r="G7" s="161"/>
      <c r="H7" s="166"/>
      <c r="I7" s="166"/>
      <c r="J7" s="166"/>
      <c r="K7" s="166"/>
      <c r="L7" s="166"/>
      <c r="M7" s="166"/>
      <c r="N7" s="166"/>
      <c r="O7" s="166"/>
      <c r="P7" s="166"/>
      <c r="Q7" s="166"/>
      <c r="R7" s="166"/>
      <c r="S7" s="166">
        <v>20</v>
      </c>
      <c r="T7" s="166"/>
      <c r="U7" s="166"/>
      <c r="V7" s="166"/>
      <c r="W7" s="166"/>
      <c r="X7" s="166"/>
      <c r="Y7" s="166"/>
      <c r="Z7" s="166"/>
      <c r="AA7" s="166"/>
      <c r="AB7" s="166"/>
      <c r="AC7" s="166"/>
      <c r="AD7" s="166">
        <v>392</v>
      </c>
      <c r="AE7" s="166">
        <v>784</v>
      </c>
      <c r="AF7" s="166">
        <v>58</v>
      </c>
      <c r="AG7" s="166">
        <v>110</v>
      </c>
      <c r="AH7" s="166">
        <v>20</v>
      </c>
      <c r="AI7" s="166">
        <v>200</v>
      </c>
      <c r="AJ7" s="166">
        <v>40</v>
      </c>
      <c r="AK7" s="166">
        <v>60</v>
      </c>
      <c r="AL7" s="166"/>
      <c r="AM7" s="166"/>
      <c r="AN7" s="166"/>
      <c r="AO7" s="162">
        <f t="shared" si="0"/>
        <v>1684</v>
      </c>
      <c r="AP7" s="163">
        <v>1684</v>
      </c>
      <c r="AQ7" s="163">
        <v>1684</v>
      </c>
      <c r="AR7" s="164">
        <f t="shared" si="1"/>
        <v>0</v>
      </c>
      <c r="AS7" s="165">
        <f t="shared" si="2"/>
        <v>0</v>
      </c>
    </row>
    <row r="8" spans="1:45">
      <c r="A8" s="159">
        <v>4</v>
      </c>
      <c r="B8" s="183" t="s">
        <v>425</v>
      </c>
      <c r="C8" s="183" t="s">
        <v>420</v>
      </c>
      <c r="D8" s="184" t="s">
        <v>423</v>
      </c>
      <c r="E8" s="160">
        <v>1600</v>
      </c>
      <c r="F8" s="161">
        <v>716.67</v>
      </c>
      <c r="G8" s="161"/>
      <c r="H8" s="166"/>
      <c r="I8" s="166">
        <v>125</v>
      </c>
      <c r="J8" s="166"/>
      <c r="K8" s="166"/>
      <c r="L8" s="166"/>
      <c r="M8" s="166"/>
      <c r="N8" s="166"/>
      <c r="O8" s="166">
        <v>364</v>
      </c>
      <c r="P8" s="166"/>
      <c r="Q8" s="166"/>
      <c r="R8" s="166">
        <v>200</v>
      </c>
      <c r="S8" s="166"/>
      <c r="T8" s="166"/>
      <c r="U8" s="166"/>
      <c r="V8" s="166"/>
      <c r="W8" s="166"/>
      <c r="X8" s="166"/>
      <c r="Y8" s="166"/>
      <c r="Z8" s="166"/>
      <c r="AA8" s="166"/>
      <c r="AB8" s="166"/>
      <c r="AC8" s="166"/>
      <c r="AD8" s="166">
        <v>294</v>
      </c>
      <c r="AE8" s="166">
        <v>588</v>
      </c>
      <c r="AF8" s="166">
        <v>103</v>
      </c>
      <c r="AG8" s="166">
        <v>70</v>
      </c>
      <c r="AH8" s="166">
        <v>80</v>
      </c>
      <c r="AI8" s="166">
        <v>200</v>
      </c>
      <c r="AJ8" s="166"/>
      <c r="AK8" s="166"/>
      <c r="AL8" s="166"/>
      <c r="AM8" s="166"/>
      <c r="AN8" s="166">
        <v>80</v>
      </c>
      <c r="AO8" s="162">
        <f t="shared" si="0"/>
        <v>2820.67</v>
      </c>
      <c r="AP8" s="515">
        <v>2820.67</v>
      </c>
      <c r="AQ8" s="163">
        <v>2820.67</v>
      </c>
      <c r="AR8" s="164">
        <f>AQ8-AP8</f>
        <v>0</v>
      </c>
      <c r="AS8" s="165">
        <f t="shared" si="2"/>
        <v>0</v>
      </c>
    </row>
    <row r="9" spans="1:45">
      <c r="A9" s="159">
        <v>5</v>
      </c>
      <c r="B9" s="183" t="s">
        <v>426</v>
      </c>
      <c r="C9" s="183" t="s">
        <v>420</v>
      </c>
      <c r="D9" s="184" t="s">
        <v>423</v>
      </c>
      <c r="E9" s="160">
        <v>1600</v>
      </c>
      <c r="F9" s="161"/>
      <c r="G9" s="161"/>
      <c r="H9" s="166"/>
      <c r="I9" s="166"/>
      <c r="J9" s="166"/>
      <c r="K9" s="166"/>
      <c r="L9" s="166"/>
      <c r="M9" s="166"/>
      <c r="N9" s="166"/>
      <c r="O9" s="166">
        <v>302</v>
      </c>
      <c r="P9" s="166"/>
      <c r="Q9" s="166"/>
      <c r="R9" s="166"/>
      <c r="S9" s="166">
        <v>20</v>
      </c>
      <c r="T9" s="166"/>
      <c r="U9" s="166"/>
      <c r="V9" s="166"/>
      <c r="W9" s="166"/>
      <c r="X9" s="166"/>
      <c r="Y9" s="166"/>
      <c r="Z9" s="166"/>
      <c r="AA9" s="166"/>
      <c r="AB9" s="166"/>
      <c r="AC9" s="166"/>
      <c r="AD9" s="166">
        <v>336</v>
      </c>
      <c r="AE9" s="166">
        <v>672</v>
      </c>
      <c r="AF9" s="166">
        <v>170</v>
      </c>
      <c r="AG9" s="166">
        <v>10</v>
      </c>
      <c r="AH9" s="166">
        <v>390</v>
      </c>
      <c r="AI9" s="166">
        <v>116</v>
      </c>
      <c r="AJ9" s="166">
        <v>50</v>
      </c>
      <c r="AK9" s="166"/>
      <c r="AL9" s="166"/>
      <c r="AM9" s="166"/>
      <c r="AN9" s="166">
        <v>280</v>
      </c>
      <c r="AO9" s="162">
        <f t="shared" si="0"/>
        <v>2346</v>
      </c>
      <c r="AP9" s="163">
        <v>2346</v>
      </c>
      <c r="AQ9" s="163">
        <v>2346</v>
      </c>
      <c r="AR9" s="164">
        <f>AO9-AP9</f>
        <v>0</v>
      </c>
      <c r="AS9" s="165">
        <f t="shared" si="2"/>
        <v>0</v>
      </c>
    </row>
    <row r="10" spans="1:45">
      <c r="A10" s="159">
        <v>6</v>
      </c>
      <c r="B10" s="183" t="s">
        <v>427</v>
      </c>
      <c r="C10" s="183" t="s">
        <v>420</v>
      </c>
      <c r="D10" s="184" t="s">
        <v>428</v>
      </c>
      <c r="E10" s="160">
        <v>1600</v>
      </c>
      <c r="F10" s="161">
        <v>539.99</v>
      </c>
      <c r="G10" s="161"/>
      <c r="H10" s="166"/>
      <c r="I10" s="166">
        <v>66.650000000000006</v>
      </c>
      <c r="J10" s="166"/>
      <c r="K10" s="166"/>
      <c r="L10" s="166"/>
      <c r="M10" s="166"/>
      <c r="N10" s="166"/>
      <c r="O10" s="166"/>
      <c r="P10" s="166"/>
      <c r="Q10" s="166">
        <v>2.2200000000000002</v>
      </c>
      <c r="R10" s="166">
        <v>10</v>
      </c>
      <c r="S10" s="166">
        <v>35.5</v>
      </c>
      <c r="T10" s="166"/>
      <c r="U10" s="166"/>
      <c r="V10" s="166"/>
      <c r="W10" s="166"/>
      <c r="X10" s="166"/>
      <c r="Y10" s="166"/>
      <c r="Z10" s="166"/>
      <c r="AA10" s="166"/>
      <c r="AB10" s="166"/>
      <c r="AC10" s="166"/>
      <c r="AD10" s="166">
        <v>336</v>
      </c>
      <c r="AE10" s="166">
        <v>672</v>
      </c>
      <c r="AF10" s="166">
        <v>48</v>
      </c>
      <c r="AG10" s="166">
        <v>70</v>
      </c>
      <c r="AH10" s="166"/>
      <c r="AI10" s="166">
        <v>256</v>
      </c>
      <c r="AJ10" s="166">
        <v>20</v>
      </c>
      <c r="AK10" s="166"/>
      <c r="AL10" s="166"/>
      <c r="AM10" s="166"/>
      <c r="AN10" s="166">
        <v>40</v>
      </c>
      <c r="AO10" s="162">
        <f t="shared" si="0"/>
        <v>2096.36</v>
      </c>
      <c r="AP10" s="163">
        <v>2096.36</v>
      </c>
      <c r="AQ10" s="163">
        <v>2096.36</v>
      </c>
      <c r="AR10" s="164">
        <f t="shared" si="1"/>
        <v>0</v>
      </c>
      <c r="AS10" s="165">
        <f t="shared" si="2"/>
        <v>0</v>
      </c>
    </row>
    <row r="11" spans="1:45" s="167" customFormat="1">
      <c r="A11" s="159">
        <v>7</v>
      </c>
      <c r="B11" s="183" t="s">
        <v>429</v>
      </c>
      <c r="C11" s="183" t="s">
        <v>420</v>
      </c>
      <c r="D11" s="184" t="s">
        <v>430</v>
      </c>
      <c r="E11" s="160">
        <v>1600</v>
      </c>
      <c r="F11" s="161"/>
      <c r="G11" s="161"/>
      <c r="H11" s="166"/>
      <c r="I11" s="166">
        <v>33.32</v>
      </c>
      <c r="J11" s="166"/>
      <c r="K11" s="166"/>
      <c r="L11" s="166"/>
      <c r="M11" s="166"/>
      <c r="N11" s="166"/>
      <c r="O11" s="166">
        <v>180</v>
      </c>
      <c r="P11" s="166"/>
      <c r="Q11" s="166">
        <v>6.66</v>
      </c>
      <c r="R11" s="166">
        <v>100</v>
      </c>
      <c r="S11" s="166">
        <v>95</v>
      </c>
      <c r="T11" s="166"/>
      <c r="U11" s="166"/>
      <c r="V11" s="166"/>
      <c r="W11" s="166"/>
      <c r="X11" s="166"/>
      <c r="Y11" s="166"/>
      <c r="Z11" s="166"/>
      <c r="AA11" s="166"/>
      <c r="AB11" s="166"/>
      <c r="AC11" s="166"/>
      <c r="AD11" s="166">
        <v>280</v>
      </c>
      <c r="AE11" s="166">
        <v>560</v>
      </c>
      <c r="AF11" s="166">
        <v>102</v>
      </c>
      <c r="AG11" s="166"/>
      <c r="AH11" s="166">
        <v>20</v>
      </c>
      <c r="AI11" s="166">
        <v>256</v>
      </c>
      <c r="AJ11" s="166"/>
      <c r="AK11" s="166"/>
      <c r="AL11" s="166"/>
      <c r="AM11" s="166"/>
      <c r="AN11" s="166">
        <v>20</v>
      </c>
      <c r="AO11" s="162">
        <f t="shared" si="0"/>
        <v>1652.98</v>
      </c>
      <c r="AP11" s="163">
        <v>1652.98</v>
      </c>
      <c r="AQ11" s="163">
        <v>1652.98</v>
      </c>
      <c r="AR11" s="164">
        <f t="shared" si="1"/>
        <v>0</v>
      </c>
      <c r="AS11" s="165">
        <f t="shared" si="2"/>
        <v>0</v>
      </c>
    </row>
    <row r="12" spans="1:45" s="167" customFormat="1">
      <c r="A12" s="159">
        <v>8</v>
      </c>
      <c r="B12" s="183" t="s">
        <v>431</v>
      </c>
      <c r="C12" s="183" t="s">
        <v>420</v>
      </c>
      <c r="D12" s="184" t="s">
        <v>423</v>
      </c>
      <c r="E12" s="160">
        <v>1600</v>
      </c>
      <c r="F12" s="161">
        <v>66.66</v>
      </c>
      <c r="G12" s="161"/>
      <c r="H12" s="166"/>
      <c r="I12" s="166">
        <v>6.25</v>
      </c>
      <c r="J12" s="166"/>
      <c r="K12" s="166"/>
      <c r="L12" s="166"/>
      <c r="M12" s="166"/>
      <c r="N12" s="166"/>
      <c r="O12" s="166"/>
      <c r="P12" s="166"/>
      <c r="Q12" s="166">
        <v>28.33</v>
      </c>
      <c r="R12" s="166">
        <v>20</v>
      </c>
      <c r="S12" s="166">
        <v>126.66</v>
      </c>
      <c r="T12" s="166"/>
      <c r="U12" s="166"/>
      <c r="V12" s="166"/>
      <c r="W12" s="166"/>
      <c r="X12" s="166"/>
      <c r="Y12" s="166"/>
      <c r="Z12" s="166"/>
      <c r="AA12" s="166"/>
      <c r="AB12" s="166"/>
      <c r="AC12" s="166"/>
      <c r="AD12" s="166">
        <v>406</v>
      </c>
      <c r="AE12" s="166">
        <v>812</v>
      </c>
      <c r="AF12" s="166">
        <v>67</v>
      </c>
      <c r="AG12" s="166"/>
      <c r="AH12" s="166"/>
      <c r="AI12" s="166">
        <v>200</v>
      </c>
      <c r="AJ12" s="166">
        <v>100</v>
      </c>
      <c r="AK12" s="166"/>
      <c r="AL12" s="166">
        <v>100</v>
      </c>
      <c r="AM12" s="166"/>
      <c r="AN12" s="166"/>
      <c r="AO12" s="162">
        <f t="shared" si="0"/>
        <v>1932.9</v>
      </c>
      <c r="AP12" s="163">
        <v>1932.9</v>
      </c>
      <c r="AQ12" s="163">
        <v>1932.9</v>
      </c>
      <c r="AR12" s="164">
        <f t="shared" si="1"/>
        <v>0</v>
      </c>
      <c r="AS12" s="165">
        <f t="shared" si="2"/>
        <v>0</v>
      </c>
    </row>
    <row r="13" spans="1:45">
      <c r="A13" s="159">
        <v>9</v>
      </c>
      <c r="B13" s="183" t="s">
        <v>432</v>
      </c>
      <c r="C13" s="183" t="s">
        <v>420</v>
      </c>
      <c r="D13" s="184" t="s">
        <v>423</v>
      </c>
      <c r="E13" s="160">
        <v>1600</v>
      </c>
      <c r="F13" s="161">
        <v>450</v>
      </c>
      <c r="G13" s="161"/>
      <c r="H13" s="166"/>
      <c r="I13" s="166">
        <v>100</v>
      </c>
      <c r="J13" s="166"/>
      <c r="K13" s="166"/>
      <c r="L13" s="166"/>
      <c r="M13" s="166"/>
      <c r="N13" s="166"/>
      <c r="O13" s="166">
        <v>5.6</v>
      </c>
      <c r="P13" s="166"/>
      <c r="Q13" s="166"/>
      <c r="R13" s="166">
        <v>70</v>
      </c>
      <c r="S13" s="166"/>
      <c r="T13" s="166"/>
      <c r="U13" s="166"/>
      <c r="V13" s="166"/>
      <c r="W13" s="166"/>
      <c r="X13" s="166"/>
      <c r="Y13" s="166"/>
      <c r="Z13" s="166"/>
      <c r="AA13" s="166"/>
      <c r="AB13" s="166"/>
      <c r="AC13" s="166"/>
      <c r="AD13" s="166">
        <v>336</v>
      </c>
      <c r="AE13" s="166">
        <v>672</v>
      </c>
      <c r="AF13" s="166">
        <v>108</v>
      </c>
      <c r="AG13" s="166">
        <v>320</v>
      </c>
      <c r="AH13" s="166">
        <v>60</v>
      </c>
      <c r="AI13" s="166">
        <v>346</v>
      </c>
      <c r="AJ13" s="166"/>
      <c r="AK13" s="166">
        <v>600</v>
      </c>
      <c r="AL13" s="166"/>
      <c r="AM13" s="166"/>
      <c r="AN13" s="166">
        <v>94</v>
      </c>
      <c r="AO13" s="162">
        <f t="shared" si="0"/>
        <v>3161.6</v>
      </c>
      <c r="AP13" s="163">
        <v>3161.6</v>
      </c>
      <c r="AQ13" s="163">
        <v>3161.6</v>
      </c>
      <c r="AR13" s="164">
        <f t="shared" si="1"/>
        <v>0</v>
      </c>
      <c r="AS13" s="165">
        <f t="shared" si="2"/>
        <v>0</v>
      </c>
    </row>
    <row r="14" spans="1:45">
      <c r="A14" s="159">
        <v>10</v>
      </c>
      <c r="B14" s="183" t="s">
        <v>433</v>
      </c>
      <c r="C14" s="183" t="s">
        <v>420</v>
      </c>
      <c r="D14" s="184" t="s">
        <v>423</v>
      </c>
      <c r="E14" s="160">
        <v>1600</v>
      </c>
      <c r="F14" s="161">
        <v>387.5</v>
      </c>
      <c r="G14" s="161"/>
      <c r="H14" s="166"/>
      <c r="I14" s="166">
        <v>422.94</v>
      </c>
      <c r="J14" s="166"/>
      <c r="K14" s="166">
        <v>333.33</v>
      </c>
      <c r="L14" s="166"/>
      <c r="M14" s="166"/>
      <c r="N14" s="166">
        <v>75</v>
      </c>
      <c r="O14" s="166"/>
      <c r="P14" s="166"/>
      <c r="Q14" s="166">
        <v>15</v>
      </c>
      <c r="R14" s="166">
        <v>130</v>
      </c>
      <c r="S14" s="166"/>
      <c r="T14" s="166"/>
      <c r="U14" s="166"/>
      <c r="V14" s="166"/>
      <c r="W14" s="166"/>
      <c r="X14" s="166"/>
      <c r="Y14" s="166"/>
      <c r="Z14" s="166"/>
      <c r="AA14" s="166"/>
      <c r="AB14" s="166"/>
      <c r="AC14" s="166"/>
      <c r="AD14" s="166">
        <v>280</v>
      </c>
      <c r="AE14" s="166">
        <v>560</v>
      </c>
      <c r="AF14" s="166">
        <v>176</v>
      </c>
      <c r="AG14" s="166">
        <v>120</v>
      </c>
      <c r="AH14" s="166"/>
      <c r="AI14" s="166">
        <v>344</v>
      </c>
      <c r="AJ14" s="166">
        <v>110</v>
      </c>
      <c r="AK14" s="166"/>
      <c r="AL14" s="166"/>
      <c r="AM14" s="166"/>
      <c r="AN14" s="166">
        <v>144</v>
      </c>
      <c r="AO14" s="162">
        <f t="shared" si="0"/>
        <v>3097.77</v>
      </c>
      <c r="AP14" s="163">
        <v>3097.77</v>
      </c>
      <c r="AQ14" s="163">
        <v>3097.77</v>
      </c>
      <c r="AR14" s="164">
        <f t="shared" si="1"/>
        <v>0</v>
      </c>
      <c r="AS14" s="165">
        <f t="shared" si="2"/>
        <v>0</v>
      </c>
    </row>
    <row r="15" spans="1:45">
      <c r="A15" s="159">
        <v>11</v>
      </c>
      <c r="B15" s="183" t="s">
        <v>434</v>
      </c>
      <c r="C15" s="183" t="s">
        <v>420</v>
      </c>
      <c r="D15" s="184" t="s">
        <v>421</v>
      </c>
      <c r="E15" s="160">
        <v>1600</v>
      </c>
      <c r="F15" s="161"/>
      <c r="G15" s="161"/>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v>357</v>
      </c>
      <c r="AE15" s="166">
        <v>714</v>
      </c>
      <c r="AF15" s="166">
        <v>72.66</v>
      </c>
      <c r="AG15" s="166"/>
      <c r="AH15" s="166"/>
      <c r="AI15" s="166"/>
      <c r="AJ15" s="166"/>
      <c r="AK15" s="166"/>
      <c r="AL15" s="166">
        <v>50</v>
      </c>
      <c r="AM15" s="166"/>
      <c r="AN15" s="166"/>
      <c r="AO15" s="162">
        <f t="shared" si="0"/>
        <v>1193.6600000000001</v>
      </c>
      <c r="AP15" s="163">
        <v>1193.6600000000001</v>
      </c>
      <c r="AQ15" s="163">
        <v>1193.6600000000001</v>
      </c>
      <c r="AR15" s="164">
        <f t="shared" si="1"/>
        <v>0</v>
      </c>
      <c r="AS15" s="165">
        <f t="shared" si="2"/>
        <v>0</v>
      </c>
    </row>
    <row r="16" spans="1:45">
      <c r="A16" s="159">
        <v>12</v>
      </c>
      <c r="B16" s="183" t="s">
        <v>435</v>
      </c>
      <c r="C16" s="183" t="s">
        <v>420</v>
      </c>
      <c r="D16" s="184" t="s">
        <v>423</v>
      </c>
      <c r="E16" s="160">
        <v>1600</v>
      </c>
      <c r="F16" s="161">
        <v>1125</v>
      </c>
      <c r="G16" s="161">
        <v>45</v>
      </c>
      <c r="H16" s="166"/>
      <c r="I16" s="166"/>
      <c r="J16" s="166"/>
      <c r="K16" s="166"/>
      <c r="L16" s="166"/>
      <c r="M16" s="166"/>
      <c r="N16" s="166">
        <v>100</v>
      </c>
      <c r="O16" s="166"/>
      <c r="P16" s="166"/>
      <c r="Q16" s="166"/>
      <c r="R16" s="166"/>
      <c r="S16" s="166">
        <v>20</v>
      </c>
      <c r="T16" s="166"/>
      <c r="U16" s="166"/>
      <c r="V16" s="166"/>
      <c r="W16" s="166"/>
      <c r="X16" s="166"/>
      <c r="Y16" s="166"/>
      <c r="Z16" s="166"/>
      <c r="AA16" s="166"/>
      <c r="AB16" s="166"/>
      <c r="AC16" s="166"/>
      <c r="AD16" s="166">
        <v>420</v>
      </c>
      <c r="AE16" s="166">
        <v>840</v>
      </c>
      <c r="AF16" s="166">
        <v>57</v>
      </c>
      <c r="AG16" s="166">
        <v>40</v>
      </c>
      <c r="AH16" s="166"/>
      <c r="AI16" s="166">
        <v>200</v>
      </c>
      <c r="AJ16" s="166">
        <v>20</v>
      </c>
      <c r="AK16" s="166"/>
      <c r="AL16" s="166"/>
      <c r="AM16" s="166"/>
      <c r="AN16" s="166">
        <v>16</v>
      </c>
      <c r="AO16" s="162">
        <f t="shared" si="0"/>
        <v>2883</v>
      </c>
      <c r="AP16" s="163">
        <v>2883</v>
      </c>
      <c r="AQ16" s="163">
        <v>2883</v>
      </c>
      <c r="AR16" s="164">
        <f t="shared" si="1"/>
        <v>0</v>
      </c>
      <c r="AS16" s="165">
        <f t="shared" si="2"/>
        <v>0</v>
      </c>
    </row>
    <row r="17" spans="1:45" s="167" customFormat="1">
      <c r="A17" s="159">
        <v>13</v>
      </c>
      <c r="B17" s="183" t="s">
        <v>436</v>
      </c>
      <c r="C17" s="183" t="s">
        <v>420</v>
      </c>
      <c r="D17" s="184" t="s">
        <v>430</v>
      </c>
      <c r="E17" s="160">
        <v>1600</v>
      </c>
      <c r="F17" s="161">
        <v>434.52</v>
      </c>
      <c r="G17" s="161"/>
      <c r="H17" s="166"/>
      <c r="I17" s="166">
        <v>1151.5899999999999</v>
      </c>
      <c r="J17" s="166"/>
      <c r="K17" s="166"/>
      <c r="L17" s="166"/>
      <c r="M17" s="166"/>
      <c r="N17" s="166"/>
      <c r="O17" s="166"/>
      <c r="P17" s="166"/>
      <c r="Q17" s="166">
        <v>88.21</v>
      </c>
      <c r="R17" s="166">
        <v>595</v>
      </c>
      <c r="S17" s="166">
        <v>156</v>
      </c>
      <c r="T17" s="166"/>
      <c r="U17" s="166"/>
      <c r="V17" s="166"/>
      <c r="W17" s="166"/>
      <c r="X17" s="166"/>
      <c r="Y17" s="166"/>
      <c r="Z17" s="166"/>
      <c r="AA17" s="166"/>
      <c r="AB17" s="166"/>
      <c r="AC17" s="166"/>
      <c r="AD17" s="166">
        <v>238</v>
      </c>
      <c r="AE17" s="166">
        <v>476</v>
      </c>
      <c r="AF17" s="166">
        <v>138</v>
      </c>
      <c r="AG17" s="166">
        <v>30</v>
      </c>
      <c r="AH17" s="166">
        <v>140</v>
      </c>
      <c r="AI17" s="166">
        <v>316</v>
      </c>
      <c r="AJ17" s="166">
        <v>125</v>
      </c>
      <c r="AK17" s="166"/>
      <c r="AL17" s="166">
        <v>100</v>
      </c>
      <c r="AM17" s="166"/>
      <c r="AN17" s="166">
        <v>130</v>
      </c>
      <c r="AO17" s="162">
        <f t="shared" si="0"/>
        <v>4118.32</v>
      </c>
      <c r="AP17" s="163">
        <v>4118.32</v>
      </c>
      <c r="AQ17" s="163">
        <v>4118.32</v>
      </c>
      <c r="AR17" s="164">
        <f t="shared" si="1"/>
        <v>0</v>
      </c>
      <c r="AS17" s="165">
        <f t="shared" si="2"/>
        <v>0</v>
      </c>
    </row>
    <row r="18" spans="1:45">
      <c r="A18" s="159">
        <v>14</v>
      </c>
      <c r="B18" s="183" t="s">
        <v>437</v>
      </c>
      <c r="C18" s="183" t="s">
        <v>420</v>
      </c>
      <c r="D18" s="184" t="s">
        <v>423</v>
      </c>
      <c r="E18" s="160">
        <v>1600</v>
      </c>
      <c r="F18" s="161">
        <v>333.33</v>
      </c>
      <c r="G18" s="161"/>
      <c r="H18" s="166">
        <v>630</v>
      </c>
      <c r="I18" s="166">
        <v>75</v>
      </c>
      <c r="J18" s="166"/>
      <c r="K18" s="166"/>
      <c r="L18" s="166"/>
      <c r="M18" s="166"/>
      <c r="N18" s="166">
        <v>16.670000000000002</v>
      </c>
      <c r="O18" s="166"/>
      <c r="P18" s="166"/>
      <c r="Q18" s="166">
        <v>20</v>
      </c>
      <c r="R18" s="166">
        <v>40</v>
      </c>
      <c r="S18" s="166">
        <v>30</v>
      </c>
      <c r="T18" s="166"/>
      <c r="U18" s="166"/>
      <c r="V18" s="166"/>
      <c r="W18" s="166"/>
      <c r="X18" s="166"/>
      <c r="Y18" s="166"/>
      <c r="Z18" s="166"/>
      <c r="AA18" s="166"/>
      <c r="AB18" s="166"/>
      <c r="AC18" s="166"/>
      <c r="AD18" s="166">
        <v>336</v>
      </c>
      <c r="AE18" s="166">
        <v>672</v>
      </c>
      <c r="AF18" s="166">
        <v>110</v>
      </c>
      <c r="AG18" s="166">
        <v>100</v>
      </c>
      <c r="AH18" s="166">
        <v>20</v>
      </c>
      <c r="AI18" s="166">
        <v>56</v>
      </c>
      <c r="AJ18" s="166">
        <v>24</v>
      </c>
      <c r="AK18" s="166"/>
      <c r="AL18" s="166"/>
      <c r="AM18" s="166"/>
      <c r="AN18" s="166">
        <v>130</v>
      </c>
      <c r="AO18" s="162">
        <f t="shared" si="0"/>
        <v>2593</v>
      </c>
      <c r="AP18" s="163">
        <v>2593</v>
      </c>
      <c r="AQ18" s="163">
        <v>2593</v>
      </c>
      <c r="AR18" s="164">
        <f t="shared" si="1"/>
        <v>0</v>
      </c>
      <c r="AS18" s="165">
        <f t="shared" si="2"/>
        <v>0</v>
      </c>
    </row>
    <row r="19" spans="1:45" s="167" customFormat="1">
      <c r="A19" s="159">
        <v>15</v>
      </c>
      <c r="B19" s="183" t="s">
        <v>438</v>
      </c>
      <c r="C19" s="183" t="s">
        <v>420</v>
      </c>
      <c r="D19" s="184" t="s">
        <v>439</v>
      </c>
      <c r="E19" s="160">
        <v>1600</v>
      </c>
      <c r="F19" s="161">
        <v>333.33</v>
      </c>
      <c r="G19" s="161"/>
      <c r="H19" s="166"/>
      <c r="I19" s="166">
        <v>75</v>
      </c>
      <c r="J19" s="166"/>
      <c r="K19" s="166"/>
      <c r="L19" s="166"/>
      <c r="M19" s="166"/>
      <c r="N19" s="166">
        <v>16.670000000000002</v>
      </c>
      <c r="O19" s="166"/>
      <c r="P19" s="166"/>
      <c r="Q19" s="166">
        <v>20</v>
      </c>
      <c r="R19" s="166">
        <v>70</v>
      </c>
      <c r="S19" s="166">
        <v>30</v>
      </c>
      <c r="T19" s="166"/>
      <c r="U19" s="166"/>
      <c r="V19" s="166"/>
      <c r="W19" s="166"/>
      <c r="X19" s="166"/>
      <c r="Y19" s="166"/>
      <c r="Z19" s="166"/>
      <c r="AA19" s="166"/>
      <c r="AB19" s="166"/>
      <c r="AC19" s="166"/>
      <c r="AD19" s="166">
        <v>252</v>
      </c>
      <c r="AE19" s="166">
        <v>504</v>
      </c>
      <c r="AF19" s="166">
        <v>94.67</v>
      </c>
      <c r="AG19" s="166">
        <v>400</v>
      </c>
      <c r="AH19" s="166">
        <v>400</v>
      </c>
      <c r="AI19" s="166">
        <v>56</v>
      </c>
      <c r="AJ19" s="166">
        <v>8</v>
      </c>
      <c r="AK19" s="166">
        <v>400</v>
      </c>
      <c r="AL19" s="166"/>
      <c r="AM19" s="166"/>
      <c r="AN19" s="166">
        <v>210</v>
      </c>
      <c r="AO19" s="162">
        <f t="shared" si="0"/>
        <v>2869.67</v>
      </c>
      <c r="AP19" s="163">
        <v>2869.67</v>
      </c>
      <c r="AQ19" s="163">
        <v>2869.67</v>
      </c>
      <c r="AR19" s="164">
        <f t="shared" si="1"/>
        <v>0</v>
      </c>
      <c r="AS19" s="165">
        <f t="shared" si="2"/>
        <v>0</v>
      </c>
    </row>
    <row r="20" spans="1:45" s="167" customFormat="1">
      <c r="A20" s="159">
        <v>16</v>
      </c>
      <c r="B20" s="183" t="s">
        <v>440</v>
      </c>
      <c r="C20" s="183" t="s">
        <v>420</v>
      </c>
      <c r="D20" s="184" t="s">
        <v>423</v>
      </c>
      <c r="E20" s="160">
        <v>1600</v>
      </c>
      <c r="F20" s="161">
        <v>500</v>
      </c>
      <c r="G20" s="161"/>
      <c r="H20" s="166"/>
      <c r="I20" s="166">
        <v>50</v>
      </c>
      <c r="J20" s="166"/>
      <c r="K20" s="166"/>
      <c r="L20" s="166"/>
      <c r="M20" s="166"/>
      <c r="N20" s="166"/>
      <c r="O20" s="166"/>
      <c r="P20" s="166"/>
      <c r="Q20" s="166">
        <v>30</v>
      </c>
      <c r="R20" s="166"/>
      <c r="S20" s="166">
        <v>20</v>
      </c>
      <c r="T20" s="166"/>
      <c r="U20" s="166"/>
      <c r="V20" s="166"/>
      <c r="W20" s="166"/>
      <c r="X20" s="166"/>
      <c r="Y20" s="166"/>
      <c r="Z20" s="166"/>
      <c r="AA20" s="166"/>
      <c r="AB20" s="166"/>
      <c r="AC20" s="166"/>
      <c r="AD20" s="166">
        <v>280</v>
      </c>
      <c r="AE20" s="166">
        <v>560</v>
      </c>
      <c r="AF20" s="166">
        <v>120.5</v>
      </c>
      <c r="AG20" s="166">
        <v>103.32</v>
      </c>
      <c r="AH20" s="166"/>
      <c r="AI20" s="166">
        <v>256</v>
      </c>
      <c r="AJ20" s="166">
        <v>105</v>
      </c>
      <c r="AK20" s="166"/>
      <c r="AL20" s="166"/>
      <c r="AM20" s="166"/>
      <c r="AN20" s="166">
        <v>16</v>
      </c>
      <c r="AO20" s="162">
        <f t="shared" si="0"/>
        <v>2040.82</v>
      </c>
      <c r="AP20" s="163">
        <v>2040.82</v>
      </c>
      <c r="AQ20" s="163">
        <v>2040.82</v>
      </c>
      <c r="AR20" s="164">
        <f t="shared" si="1"/>
        <v>0</v>
      </c>
      <c r="AS20" s="165">
        <f t="shared" si="2"/>
        <v>0</v>
      </c>
    </row>
    <row r="21" spans="1:45" s="167" customFormat="1">
      <c r="A21" s="159">
        <v>17</v>
      </c>
      <c r="B21" s="183" t="s">
        <v>441</v>
      </c>
      <c r="C21" s="183" t="s">
        <v>420</v>
      </c>
      <c r="D21" s="184" t="s">
        <v>423</v>
      </c>
      <c r="E21" s="160">
        <v>1600</v>
      </c>
      <c r="F21" s="161"/>
      <c r="G21" s="161"/>
      <c r="H21" s="166"/>
      <c r="I21" s="166">
        <v>366.67</v>
      </c>
      <c r="J21" s="166"/>
      <c r="K21" s="166"/>
      <c r="L21" s="166"/>
      <c r="M21" s="166"/>
      <c r="N21" s="166"/>
      <c r="O21" s="166"/>
      <c r="P21" s="166"/>
      <c r="Q21" s="166">
        <v>90</v>
      </c>
      <c r="R21" s="166">
        <v>10</v>
      </c>
      <c r="S21" s="166">
        <v>20</v>
      </c>
      <c r="T21" s="166"/>
      <c r="U21" s="166"/>
      <c r="V21" s="166"/>
      <c r="W21" s="166"/>
      <c r="X21" s="166"/>
      <c r="Y21" s="166"/>
      <c r="Z21" s="166"/>
      <c r="AA21" s="166"/>
      <c r="AB21" s="166"/>
      <c r="AC21" s="166"/>
      <c r="AD21" s="166">
        <v>280</v>
      </c>
      <c r="AE21" s="166">
        <v>560</v>
      </c>
      <c r="AF21" s="166">
        <v>81</v>
      </c>
      <c r="AG21" s="166"/>
      <c r="AH21" s="166"/>
      <c r="AI21" s="166">
        <v>56</v>
      </c>
      <c r="AJ21" s="166"/>
      <c r="AK21" s="166"/>
      <c r="AL21" s="166"/>
      <c r="AM21" s="166"/>
      <c r="AN21" s="166">
        <v>160</v>
      </c>
      <c r="AO21" s="162">
        <f t="shared" si="0"/>
        <v>1623.67</v>
      </c>
      <c r="AP21" s="163">
        <v>1623.67</v>
      </c>
      <c r="AQ21" s="163">
        <v>1623.67</v>
      </c>
      <c r="AR21" s="164">
        <f t="shared" si="1"/>
        <v>0</v>
      </c>
      <c r="AS21" s="165">
        <f t="shared" si="2"/>
        <v>0</v>
      </c>
    </row>
    <row r="22" spans="1:45" s="167" customFormat="1">
      <c r="A22" s="159">
        <v>18</v>
      </c>
      <c r="B22" s="183" t="s">
        <v>442</v>
      </c>
      <c r="C22" s="183" t="s">
        <v>420</v>
      </c>
      <c r="D22" s="184" t="s">
        <v>423</v>
      </c>
      <c r="E22" s="160">
        <v>1600</v>
      </c>
      <c r="F22" s="161">
        <v>250</v>
      </c>
      <c r="G22" s="161"/>
      <c r="H22" s="166"/>
      <c r="I22" s="830">
        <v>278.02999999999997</v>
      </c>
      <c r="J22" s="166"/>
      <c r="K22" s="166"/>
      <c r="L22" s="166"/>
      <c r="M22" s="166"/>
      <c r="N22" s="166">
        <v>50</v>
      </c>
      <c r="O22" s="166"/>
      <c r="P22" s="166"/>
      <c r="Q22" s="166">
        <v>96.85</v>
      </c>
      <c r="R22" s="166"/>
      <c r="S22" s="166"/>
      <c r="T22" s="166"/>
      <c r="U22" s="166"/>
      <c r="V22" s="166"/>
      <c r="W22" s="166"/>
      <c r="X22" s="166"/>
      <c r="Y22" s="166"/>
      <c r="Z22" s="166"/>
      <c r="AA22" s="166"/>
      <c r="AB22" s="166"/>
      <c r="AC22" s="166"/>
      <c r="AD22" s="166">
        <v>280</v>
      </c>
      <c r="AE22" s="166">
        <v>560</v>
      </c>
      <c r="AF22" s="166">
        <v>62</v>
      </c>
      <c r="AG22" s="166">
        <v>40</v>
      </c>
      <c r="AH22" s="166">
        <v>5</v>
      </c>
      <c r="AI22" s="166">
        <v>56</v>
      </c>
      <c r="AJ22" s="166">
        <v>100</v>
      </c>
      <c r="AK22" s="166"/>
      <c r="AL22" s="166"/>
      <c r="AM22" s="166"/>
      <c r="AN22" s="166"/>
      <c r="AO22" s="162">
        <f t="shared" si="0"/>
        <v>1777.88</v>
      </c>
      <c r="AP22" s="163">
        <v>1777.88</v>
      </c>
      <c r="AQ22" s="163">
        <v>1777.88</v>
      </c>
      <c r="AR22" s="164">
        <f t="shared" si="1"/>
        <v>0</v>
      </c>
      <c r="AS22" s="165">
        <f t="shared" si="2"/>
        <v>0</v>
      </c>
    </row>
    <row r="23" spans="1:45" s="167" customFormat="1">
      <c r="A23" s="159">
        <v>19</v>
      </c>
      <c r="B23" s="183" t="s">
        <v>443</v>
      </c>
      <c r="C23" s="183" t="s">
        <v>420</v>
      </c>
      <c r="D23" s="184" t="s">
        <v>430</v>
      </c>
      <c r="E23" s="160">
        <v>1600</v>
      </c>
      <c r="F23" s="161"/>
      <c r="G23" s="161"/>
      <c r="H23" s="166"/>
      <c r="I23" s="829">
        <v>58.33</v>
      </c>
      <c r="J23" s="166"/>
      <c r="K23" s="166"/>
      <c r="L23" s="166"/>
      <c r="M23" s="166"/>
      <c r="N23" s="166"/>
      <c r="O23" s="166"/>
      <c r="P23" s="166"/>
      <c r="Q23" s="166">
        <v>7.33</v>
      </c>
      <c r="R23" s="166">
        <v>425</v>
      </c>
      <c r="S23" s="166">
        <v>33.340000000000003</v>
      </c>
      <c r="T23" s="166"/>
      <c r="U23" s="166"/>
      <c r="V23" s="166"/>
      <c r="W23" s="166"/>
      <c r="X23" s="166"/>
      <c r="Y23" s="166">
        <v>100</v>
      </c>
      <c r="Z23" s="166"/>
      <c r="AA23" s="166"/>
      <c r="AB23" s="166"/>
      <c r="AC23" s="166"/>
      <c r="AD23" s="166">
        <v>280</v>
      </c>
      <c r="AE23" s="166">
        <v>560</v>
      </c>
      <c r="AF23" s="166">
        <v>181</v>
      </c>
      <c r="AG23" s="166"/>
      <c r="AH23" s="166"/>
      <c r="AI23" s="166">
        <v>256</v>
      </c>
      <c r="AJ23" s="166">
        <v>70</v>
      </c>
      <c r="AK23" s="166">
        <v>300</v>
      </c>
      <c r="AL23" s="166">
        <v>150</v>
      </c>
      <c r="AM23" s="166"/>
      <c r="AN23" s="166">
        <v>36</v>
      </c>
      <c r="AO23" s="162">
        <f t="shared" si="0"/>
        <v>2457</v>
      </c>
      <c r="AP23" s="163">
        <v>2457</v>
      </c>
      <c r="AQ23" s="163">
        <v>2457</v>
      </c>
      <c r="AR23" s="164">
        <f t="shared" si="1"/>
        <v>0</v>
      </c>
      <c r="AS23" s="165">
        <f t="shared" si="2"/>
        <v>0</v>
      </c>
    </row>
    <row r="24" spans="1:45" s="167" customFormat="1">
      <c r="A24" s="159">
        <v>20</v>
      </c>
      <c r="B24" s="183" t="s">
        <v>444</v>
      </c>
      <c r="C24" s="183" t="s">
        <v>420</v>
      </c>
      <c r="D24" s="184" t="s">
        <v>430</v>
      </c>
      <c r="E24" s="160">
        <v>1600</v>
      </c>
      <c r="F24" s="161">
        <v>142.86000000000001</v>
      </c>
      <c r="G24" s="161"/>
      <c r="H24" s="166"/>
      <c r="I24" s="166">
        <v>85.46</v>
      </c>
      <c r="J24" s="166"/>
      <c r="K24" s="166"/>
      <c r="L24" s="166"/>
      <c r="M24" s="166"/>
      <c r="N24" s="166"/>
      <c r="O24" s="166"/>
      <c r="P24" s="166"/>
      <c r="Q24" s="166">
        <v>23.99</v>
      </c>
      <c r="R24" s="166">
        <v>960</v>
      </c>
      <c r="S24" s="166">
        <v>79.34</v>
      </c>
      <c r="T24" s="166"/>
      <c r="U24" s="166"/>
      <c r="V24" s="166"/>
      <c r="W24" s="166"/>
      <c r="X24" s="166"/>
      <c r="Y24" s="166"/>
      <c r="Z24" s="166"/>
      <c r="AA24" s="166"/>
      <c r="AB24" s="166"/>
      <c r="AC24" s="166"/>
      <c r="AD24" s="166">
        <v>224</v>
      </c>
      <c r="AE24" s="166">
        <v>448</v>
      </c>
      <c r="AF24" s="166">
        <v>131</v>
      </c>
      <c r="AG24" s="166">
        <v>370</v>
      </c>
      <c r="AH24" s="166">
        <v>160</v>
      </c>
      <c r="AI24" s="166">
        <v>484</v>
      </c>
      <c r="AJ24" s="166">
        <v>388</v>
      </c>
      <c r="AK24" s="166"/>
      <c r="AL24" s="166">
        <v>150</v>
      </c>
      <c r="AM24" s="166"/>
      <c r="AN24" s="166">
        <v>36</v>
      </c>
      <c r="AO24" s="162">
        <f t="shared" si="0"/>
        <v>3682.6499999999996</v>
      </c>
      <c r="AP24" s="163">
        <v>3682.65</v>
      </c>
      <c r="AQ24" s="163">
        <v>3682.65</v>
      </c>
      <c r="AR24" s="164">
        <f t="shared" si="1"/>
        <v>0</v>
      </c>
      <c r="AS24" s="165">
        <f t="shared" si="2"/>
        <v>0</v>
      </c>
    </row>
    <row r="25" spans="1:45" s="167" customFormat="1">
      <c r="A25" s="159">
        <v>21</v>
      </c>
      <c r="B25" s="183" t="s">
        <v>445</v>
      </c>
      <c r="C25" s="183" t="s">
        <v>420</v>
      </c>
      <c r="D25" s="184" t="s">
        <v>423</v>
      </c>
      <c r="E25" s="160">
        <v>1600</v>
      </c>
      <c r="F25" s="161">
        <v>772.21</v>
      </c>
      <c r="G25" s="161"/>
      <c r="H25" s="166">
        <v>400</v>
      </c>
      <c r="I25" s="166">
        <v>7.14</v>
      </c>
      <c r="J25" s="166"/>
      <c r="K25" s="166"/>
      <c r="L25" s="166"/>
      <c r="M25" s="166"/>
      <c r="N25" s="166">
        <v>100</v>
      </c>
      <c r="O25" s="166"/>
      <c r="P25" s="166"/>
      <c r="Q25" s="166"/>
      <c r="R25" s="166"/>
      <c r="S25" s="166">
        <v>20</v>
      </c>
      <c r="T25" s="166"/>
      <c r="U25" s="166"/>
      <c r="V25" s="166"/>
      <c r="W25" s="166"/>
      <c r="X25" s="166"/>
      <c r="Y25" s="166"/>
      <c r="Z25" s="166">
        <v>25</v>
      </c>
      <c r="AA25" s="166"/>
      <c r="AB25" s="166"/>
      <c r="AC25" s="166"/>
      <c r="AD25" s="166">
        <v>280</v>
      </c>
      <c r="AE25" s="166">
        <v>560</v>
      </c>
      <c r="AF25" s="166">
        <v>16</v>
      </c>
      <c r="AG25" s="166">
        <v>50</v>
      </c>
      <c r="AH25" s="166">
        <v>180</v>
      </c>
      <c r="AI25" s="166">
        <v>56</v>
      </c>
      <c r="AJ25" s="166"/>
      <c r="AK25" s="166"/>
      <c r="AL25" s="166"/>
      <c r="AM25" s="166"/>
      <c r="AN25" s="166">
        <v>364</v>
      </c>
      <c r="AO25" s="162">
        <f t="shared" si="0"/>
        <v>2830.3500000000004</v>
      </c>
      <c r="AP25" s="1162">
        <v>2830.35</v>
      </c>
      <c r="AQ25" s="163">
        <v>2830.35</v>
      </c>
      <c r="AR25" s="164">
        <f t="shared" si="1"/>
        <v>0</v>
      </c>
      <c r="AS25" s="165">
        <f t="shared" si="2"/>
        <v>0</v>
      </c>
    </row>
    <row r="26" spans="1:45" s="167" customFormat="1">
      <c r="A26" s="159">
        <v>22</v>
      </c>
      <c r="B26" s="183" t="s">
        <v>446</v>
      </c>
      <c r="C26" s="183" t="s">
        <v>420</v>
      </c>
      <c r="D26" s="184" t="s">
        <v>423</v>
      </c>
      <c r="E26" s="160">
        <v>1600</v>
      </c>
      <c r="F26" s="161">
        <v>1025</v>
      </c>
      <c r="G26" s="161">
        <v>162</v>
      </c>
      <c r="H26" s="166"/>
      <c r="I26" s="166">
        <v>150</v>
      </c>
      <c r="J26" s="166"/>
      <c r="K26" s="166"/>
      <c r="L26" s="166"/>
      <c r="M26" s="166"/>
      <c r="N26" s="166">
        <v>50</v>
      </c>
      <c r="O26" s="166"/>
      <c r="P26" s="166"/>
      <c r="Q26" s="166"/>
      <c r="R26" s="166"/>
      <c r="S26" s="166">
        <v>20</v>
      </c>
      <c r="T26" s="166"/>
      <c r="U26" s="166"/>
      <c r="V26" s="166"/>
      <c r="W26" s="166"/>
      <c r="X26" s="166"/>
      <c r="Y26" s="166">
        <v>100</v>
      </c>
      <c r="Z26" s="166">
        <v>15</v>
      </c>
      <c r="AA26" s="166"/>
      <c r="AB26" s="166"/>
      <c r="AC26" s="166"/>
      <c r="AD26" s="166">
        <v>280</v>
      </c>
      <c r="AE26" s="166">
        <v>560</v>
      </c>
      <c r="AF26" s="166">
        <v>29</v>
      </c>
      <c r="AG26" s="166">
        <v>395</v>
      </c>
      <c r="AH26" s="166"/>
      <c r="AI26" s="166">
        <v>256</v>
      </c>
      <c r="AJ26" s="166">
        <v>10</v>
      </c>
      <c r="AK26" s="166"/>
      <c r="AL26" s="166"/>
      <c r="AM26" s="166"/>
      <c r="AN26" s="166">
        <v>456</v>
      </c>
      <c r="AO26" s="162">
        <f t="shared" si="0"/>
        <v>3508</v>
      </c>
      <c r="AP26" s="163">
        <v>3508</v>
      </c>
      <c r="AQ26" s="163">
        <v>3508</v>
      </c>
      <c r="AR26" s="164">
        <f t="shared" si="1"/>
        <v>0</v>
      </c>
      <c r="AS26" s="165">
        <f t="shared" si="2"/>
        <v>0</v>
      </c>
    </row>
    <row r="27" spans="1:45" s="167" customFormat="1">
      <c r="A27" s="159">
        <v>23</v>
      </c>
      <c r="B27" s="183" t="s">
        <v>447</v>
      </c>
      <c r="C27" s="183" t="s">
        <v>420</v>
      </c>
      <c r="D27" s="184" t="s">
        <v>448</v>
      </c>
      <c r="E27" s="160">
        <v>1600</v>
      </c>
      <c r="F27" s="277">
        <v>2079.17</v>
      </c>
      <c r="G27" s="161"/>
      <c r="H27" s="166"/>
      <c r="I27" s="276">
        <v>1936.07</v>
      </c>
      <c r="J27" s="166"/>
      <c r="K27" s="166">
        <v>333.33</v>
      </c>
      <c r="L27" s="166"/>
      <c r="M27" s="166"/>
      <c r="N27" s="166">
        <v>100</v>
      </c>
      <c r="O27" s="166"/>
      <c r="P27" s="166"/>
      <c r="Q27" s="166"/>
      <c r="R27" s="166">
        <v>375</v>
      </c>
      <c r="S27" s="166">
        <v>115</v>
      </c>
      <c r="T27" s="166"/>
      <c r="U27" s="166"/>
      <c r="V27" s="166"/>
      <c r="W27" s="166"/>
      <c r="X27" s="166"/>
      <c r="Y27" s="166">
        <v>100</v>
      </c>
      <c r="Z27" s="166"/>
      <c r="AA27" s="166"/>
      <c r="AB27" s="166"/>
      <c r="AC27" s="166"/>
      <c r="AD27" s="166">
        <v>196</v>
      </c>
      <c r="AE27" s="166">
        <v>392</v>
      </c>
      <c r="AF27" s="166">
        <v>171</v>
      </c>
      <c r="AG27" s="166"/>
      <c r="AH27" s="166">
        <v>140</v>
      </c>
      <c r="AI27" s="166">
        <v>56</v>
      </c>
      <c r="AJ27" s="166">
        <v>100</v>
      </c>
      <c r="AK27" s="166"/>
      <c r="AL27" s="166"/>
      <c r="AM27" s="166"/>
      <c r="AN27" s="166">
        <v>103</v>
      </c>
      <c r="AO27" s="162">
        <f t="shared" si="0"/>
        <v>6196.57</v>
      </c>
      <c r="AP27" s="163">
        <v>6196.57</v>
      </c>
      <c r="AQ27" s="163">
        <v>6196.57</v>
      </c>
      <c r="AR27" s="164">
        <f t="shared" si="1"/>
        <v>0</v>
      </c>
      <c r="AS27" s="165">
        <f t="shared" si="2"/>
        <v>0</v>
      </c>
    </row>
    <row r="28" spans="1:45" s="167" customFormat="1">
      <c r="A28" s="159">
        <v>24</v>
      </c>
      <c r="B28" s="183" t="s">
        <v>449</v>
      </c>
      <c r="C28" s="183" t="s">
        <v>420</v>
      </c>
      <c r="D28" s="184" t="s">
        <v>423</v>
      </c>
      <c r="E28" s="160">
        <v>1600</v>
      </c>
      <c r="F28" s="161"/>
      <c r="G28" s="161"/>
      <c r="H28" s="166"/>
      <c r="I28" s="166">
        <v>179.1</v>
      </c>
      <c r="J28" s="166"/>
      <c r="K28" s="166"/>
      <c r="L28" s="166"/>
      <c r="M28" s="166"/>
      <c r="N28" s="166"/>
      <c r="O28" s="166">
        <v>174</v>
      </c>
      <c r="P28" s="166"/>
      <c r="Q28" s="166">
        <v>26.64</v>
      </c>
      <c r="R28" s="166">
        <v>10</v>
      </c>
      <c r="S28" s="166">
        <v>20</v>
      </c>
      <c r="T28" s="166"/>
      <c r="U28" s="166"/>
      <c r="V28" s="166"/>
      <c r="W28" s="166"/>
      <c r="X28" s="166"/>
      <c r="Y28" s="166"/>
      <c r="Z28" s="166"/>
      <c r="AA28" s="166"/>
      <c r="AB28" s="166"/>
      <c r="AC28" s="166"/>
      <c r="AD28" s="166">
        <v>336</v>
      </c>
      <c r="AE28" s="166">
        <v>672</v>
      </c>
      <c r="AF28" s="166">
        <v>114</v>
      </c>
      <c r="AG28" s="166">
        <v>20</v>
      </c>
      <c r="AH28" s="166"/>
      <c r="AI28" s="166">
        <v>220</v>
      </c>
      <c r="AJ28" s="166">
        <v>10</v>
      </c>
      <c r="AK28" s="166"/>
      <c r="AL28" s="166">
        <v>100</v>
      </c>
      <c r="AM28" s="166"/>
      <c r="AN28" s="166">
        <v>39</v>
      </c>
      <c r="AO28" s="162">
        <f t="shared" si="0"/>
        <v>1920.74</v>
      </c>
      <c r="AP28" s="163">
        <v>1920.74</v>
      </c>
      <c r="AQ28" s="163">
        <v>1920.74</v>
      </c>
      <c r="AR28" s="164">
        <f t="shared" si="1"/>
        <v>0</v>
      </c>
      <c r="AS28" s="165">
        <f t="shared" si="2"/>
        <v>0</v>
      </c>
    </row>
    <row r="29" spans="1:45" s="167" customFormat="1">
      <c r="A29" s="159">
        <v>25</v>
      </c>
      <c r="B29" s="183" t="s">
        <v>450</v>
      </c>
      <c r="C29" s="183" t="s">
        <v>420</v>
      </c>
      <c r="D29" s="184" t="s">
        <v>423</v>
      </c>
      <c r="E29" s="160">
        <v>1600</v>
      </c>
      <c r="F29" s="161"/>
      <c r="G29" s="161"/>
      <c r="H29" s="166"/>
      <c r="I29" s="166">
        <v>254.1</v>
      </c>
      <c r="J29" s="166"/>
      <c r="K29" s="166"/>
      <c r="L29" s="166"/>
      <c r="M29" s="166"/>
      <c r="N29" s="166"/>
      <c r="O29" s="166">
        <v>174</v>
      </c>
      <c r="P29" s="166"/>
      <c r="Q29" s="166">
        <v>36.64</v>
      </c>
      <c r="R29" s="166">
        <v>80</v>
      </c>
      <c r="S29" s="166"/>
      <c r="T29" s="166"/>
      <c r="U29" s="166"/>
      <c r="V29" s="166"/>
      <c r="W29" s="166"/>
      <c r="X29" s="166"/>
      <c r="Y29" s="166">
        <v>100</v>
      </c>
      <c r="Z29" s="166"/>
      <c r="AA29" s="166"/>
      <c r="AB29" s="166"/>
      <c r="AC29" s="166"/>
      <c r="AD29" s="166">
        <v>336</v>
      </c>
      <c r="AE29" s="166">
        <v>672</v>
      </c>
      <c r="AF29" s="166">
        <v>123</v>
      </c>
      <c r="AG29" s="166">
        <v>290</v>
      </c>
      <c r="AH29" s="166">
        <v>60</v>
      </c>
      <c r="AI29" s="166">
        <v>200</v>
      </c>
      <c r="AJ29" s="166">
        <v>10</v>
      </c>
      <c r="AK29" s="166"/>
      <c r="AL29" s="166">
        <v>150</v>
      </c>
      <c r="AM29" s="166"/>
      <c r="AN29" s="166">
        <v>224</v>
      </c>
      <c r="AO29" s="162">
        <f t="shared" si="0"/>
        <v>2709.74</v>
      </c>
      <c r="AP29" s="163">
        <v>2709.74</v>
      </c>
      <c r="AQ29" s="163">
        <v>2709.74</v>
      </c>
      <c r="AR29" s="164">
        <f t="shared" si="1"/>
        <v>0</v>
      </c>
      <c r="AS29" s="165">
        <f t="shared" si="2"/>
        <v>0</v>
      </c>
    </row>
    <row r="30" spans="1:45" s="167" customFormat="1">
      <c r="A30" s="159">
        <v>26</v>
      </c>
      <c r="B30" s="183" t="s">
        <v>451</v>
      </c>
      <c r="C30" s="183" t="s">
        <v>420</v>
      </c>
      <c r="D30" s="184" t="s">
        <v>423</v>
      </c>
      <c r="E30" s="160">
        <v>1600</v>
      </c>
      <c r="F30" s="161"/>
      <c r="G30" s="161"/>
      <c r="H30" s="166"/>
      <c r="I30" s="166">
        <v>195.9</v>
      </c>
      <c r="J30" s="166"/>
      <c r="K30" s="166"/>
      <c r="L30" s="166"/>
      <c r="M30" s="166"/>
      <c r="N30" s="166"/>
      <c r="O30" s="166"/>
      <c r="P30" s="166"/>
      <c r="Q30" s="166">
        <v>5</v>
      </c>
      <c r="R30" s="166">
        <v>10</v>
      </c>
      <c r="S30" s="166"/>
      <c r="T30" s="166"/>
      <c r="U30" s="166"/>
      <c r="V30" s="166"/>
      <c r="W30" s="166"/>
      <c r="X30" s="166"/>
      <c r="Y30" s="166"/>
      <c r="Z30" s="166"/>
      <c r="AA30" s="166"/>
      <c r="AB30" s="166"/>
      <c r="AC30" s="166"/>
      <c r="AD30" s="166">
        <v>336</v>
      </c>
      <c r="AE30" s="166">
        <v>672</v>
      </c>
      <c r="AF30" s="166">
        <v>186.5</v>
      </c>
      <c r="AG30" s="166">
        <v>110</v>
      </c>
      <c r="AH30" s="166"/>
      <c r="AI30" s="166">
        <v>270</v>
      </c>
      <c r="AJ30" s="166">
        <v>120</v>
      </c>
      <c r="AK30" s="166"/>
      <c r="AL30" s="166"/>
      <c r="AM30" s="166"/>
      <c r="AN30" s="166">
        <v>40</v>
      </c>
      <c r="AO30" s="162">
        <f t="shared" si="0"/>
        <v>1945.4</v>
      </c>
      <c r="AP30" s="163">
        <v>1945.4</v>
      </c>
      <c r="AQ30" s="163">
        <v>1945.4</v>
      </c>
      <c r="AR30" s="164">
        <f t="shared" si="1"/>
        <v>0</v>
      </c>
      <c r="AS30" s="165">
        <f t="shared" si="2"/>
        <v>0</v>
      </c>
    </row>
    <row r="31" spans="1:45" s="167" customFormat="1">
      <c r="A31" s="159">
        <v>27</v>
      </c>
      <c r="B31" s="183" t="s">
        <v>452</v>
      </c>
      <c r="C31" s="183" t="s">
        <v>420</v>
      </c>
      <c r="D31" s="184" t="s">
        <v>423</v>
      </c>
      <c r="E31" s="160">
        <v>1600</v>
      </c>
      <c r="F31" s="161"/>
      <c r="G31" s="161"/>
      <c r="H31" s="166"/>
      <c r="I31" s="166"/>
      <c r="J31" s="166"/>
      <c r="K31" s="166"/>
      <c r="L31" s="166"/>
      <c r="M31" s="166"/>
      <c r="N31" s="166"/>
      <c r="O31" s="166"/>
      <c r="P31" s="166">
        <v>60</v>
      </c>
      <c r="Q31" s="166"/>
      <c r="R31" s="166"/>
      <c r="S31" s="166"/>
      <c r="T31" s="166"/>
      <c r="U31" s="166"/>
      <c r="V31" s="166"/>
      <c r="W31" s="166"/>
      <c r="X31" s="166"/>
      <c r="Y31" s="166"/>
      <c r="Z31" s="166"/>
      <c r="AA31" s="166"/>
      <c r="AB31" s="166"/>
      <c r="AC31" s="166"/>
      <c r="AD31" s="166">
        <v>427</v>
      </c>
      <c r="AE31" s="166">
        <v>854</v>
      </c>
      <c r="AF31" s="166">
        <v>68</v>
      </c>
      <c r="AG31" s="166"/>
      <c r="AH31" s="166"/>
      <c r="AI31" s="166"/>
      <c r="AJ31" s="166"/>
      <c r="AK31" s="166"/>
      <c r="AL31" s="166"/>
      <c r="AM31" s="166"/>
      <c r="AN31" s="166"/>
      <c r="AO31" s="162">
        <f t="shared" si="0"/>
        <v>1409</v>
      </c>
      <c r="AP31" s="163">
        <v>1409</v>
      </c>
      <c r="AQ31" s="163">
        <v>1409</v>
      </c>
      <c r="AR31" s="164">
        <f t="shared" si="1"/>
        <v>0</v>
      </c>
      <c r="AS31" s="165">
        <f t="shared" si="2"/>
        <v>0</v>
      </c>
    </row>
    <row r="32" spans="1:45" s="167" customFormat="1">
      <c r="A32" s="159">
        <v>28</v>
      </c>
      <c r="B32" s="183" t="s">
        <v>453</v>
      </c>
      <c r="C32" s="183" t="s">
        <v>420</v>
      </c>
      <c r="D32" s="184" t="s">
        <v>423</v>
      </c>
      <c r="E32" s="160">
        <v>1600</v>
      </c>
      <c r="F32" s="161"/>
      <c r="G32" s="161"/>
      <c r="H32" s="166"/>
      <c r="I32" s="166">
        <v>60</v>
      </c>
      <c r="J32" s="166"/>
      <c r="K32" s="166"/>
      <c r="L32" s="166"/>
      <c r="M32" s="166"/>
      <c r="N32" s="166"/>
      <c r="O32" s="166"/>
      <c r="P32" s="166"/>
      <c r="Q32" s="166"/>
      <c r="R32" s="166"/>
      <c r="S32" s="166"/>
      <c r="T32" s="166"/>
      <c r="U32" s="166"/>
      <c r="V32" s="166"/>
      <c r="W32" s="166"/>
      <c r="X32" s="166"/>
      <c r="Y32" s="166"/>
      <c r="Z32" s="166"/>
      <c r="AA32" s="166"/>
      <c r="AB32" s="166"/>
      <c r="AC32" s="166"/>
      <c r="AD32" s="166">
        <v>448</v>
      </c>
      <c r="AE32" s="166">
        <v>896</v>
      </c>
      <c r="AF32" s="166">
        <v>85</v>
      </c>
      <c r="AG32" s="166"/>
      <c r="AH32" s="166"/>
      <c r="AI32" s="166">
        <v>262</v>
      </c>
      <c r="AJ32" s="166"/>
      <c r="AK32" s="166"/>
      <c r="AL32" s="166"/>
      <c r="AM32" s="166"/>
      <c r="AN32" s="166"/>
      <c r="AO32" s="162">
        <f t="shared" si="0"/>
        <v>1751</v>
      </c>
      <c r="AP32" s="163">
        <v>1751</v>
      </c>
      <c r="AQ32" s="163">
        <v>1751</v>
      </c>
      <c r="AR32" s="164">
        <f t="shared" si="1"/>
        <v>0</v>
      </c>
      <c r="AS32" s="165">
        <f t="shared" si="2"/>
        <v>0</v>
      </c>
    </row>
    <row r="33" spans="1:45" s="167" customFormat="1">
      <c r="A33" s="159">
        <v>29</v>
      </c>
      <c r="B33" s="183" t="s">
        <v>454</v>
      </c>
      <c r="C33" s="183" t="s">
        <v>420</v>
      </c>
      <c r="D33" s="184" t="s">
        <v>428</v>
      </c>
      <c r="E33" s="160">
        <v>1600</v>
      </c>
      <c r="F33" s="161">
        <v>325</v>
      </c>
      <c r="G33" s="161"/>
      <c r="H33" s="166"/>
      <c r="I33" s="166">
        <v>16.66</v>
      </c>
      <c r="J33" s="166"/>
      <c r="K33" s="166"/>
      <c r="L33" s="166"/>
      <c r="M33" s="166"/>
      <c r="N33" s="166"/>
      <c r="O33" s="166"/>
      <c r="P33" s="166"/>
      <c r="Q33" s="166"/>
      <c r="R33" s="166"/>
      <c r="S33" s="166">
        <v>40</v>
      </c>
      <c r="T33" s="166"/>
      <c r="U33" s="166"/>
      <c r="V33" s="166"/>
      <c r="W33" s="166"/>
      <c r="X33" s="166"/>
      <c r="Y33" s="166"/>
      <c r="Z33" s="166"/>
      <c r="AA33" s="166"/>
      <c r="AB33" s="166"/>
      <c r="AC33" s="166"/>
      <c r="AD33" s="166">
        <v>336</v>
      </c>
      <c r="AE33" s="166">
        <v>672</v>
      </c>
      <c r="AF33" s="166">
        <v>31</v>
      </c>
      <c r="AG33" s="166"/>
      <c r="AH33" s="166"/>
      <c r="AI33" s="166">
        <v>56</v>
      </c>
      <c r="AJ33" s="166"/>
      <c r="AK33" s="166"/>
      <c r="AL33" s="166"/>
      <c r="AM33" s="166"/>
      <c r="AN33" s="166"/>
      <c r="AO33" s="162">
        <f t="shared" si="0"/>
        <v>1476.66</v>
      </c>
      <c r="AP33" s="163">
        <v>1476.66</v>
      </c>
      <c r="AQ33" s="163">
        <v>1476.66</v>
      </c>
      <c r="AR33" s="164">
        <f t="shared" si="1"/>
        <v>0</v>
      </c>
      <c r="AS33" s="165">
        <f t="shared" si="2"/>
        <v>0</v>
      </c>
    </row>
    <row r="34" spans="1:45" s="167" customFormat="1">
      <c r="A34" s="159">
        <v>30</v>
      </c>
      <c r="B34" s="183" t="s">
        <v>455</v>
      </c>
      <c r="C34" s="183" t="s">
        <v>420</v>
      </c>
      <c r="D34" s="184" t="s">
        <v>428</v>
      </c>
      <c r="E34" s="160">
        <v>1600</v>
      </c>
      <c r="F34" s="161"/>
      <c r="G34" s="161"/>
      <c r="H34" s="166"/>
      <c r="I34" s="166">
        <v>50</v>
      </c>
      <c r="J34" s="166"/>
      <c r="K34" s="166"/>
      <c r="L34" s="166"/>
      <c r="M34" s="166"/>
      <c r="N34" s="166"/>
      <c r="O34" s="166"/>
      <c r="P34" s="166"/>
      <c r="Q34" s="166"/>
      <c r="R34" s="166"/>
      <c r="S34" s="166">
        <v>20</v>
      </c>
      <c r="T34" s="166"/>
      <c r="U34" s="166"/>
      <c r="V34" s="166"/>
      <c r="W34" s="166"/>
      <c r="X34" s="166"/>
      <c r="Y34" s="166"/>
      <c r="Z34" s="166"/>
      <c r="AA34" s="166"/>
      <c r="AB34" s="166"/>
      <c r="AC34" s="166"/>
      <c r="AD34" s="166">
        <v>336</v>
      </c>
      <c r="AE34" s="166">
        <v>672</v>
      </c>
      <c r="AF34" s="166">
        <v>105</v>
      </c>
      <c r="AG34" s="166"/>
      <c r="AH34" s="166"/>
      <c r="AI34" s="166">
        <v>256</v>
      </c>
      <c r="AJ34" s="166">
        <v>100</v>
      </c>
      <c r="AK34" s="166"/>
      <c r="AL34" s="166"/>
      <c r="AM34" s="166"/>
      <c r="AN34" s="166">
        <v>40</v>
      </c>
      <c r="AO34" s="162">
        <f t="shared" si="0"/>
        <v>1579</v>
      </c>
      <c r="AP34" s="163">
        <v>1579</v>
      </c>
      <c r="AQ34" s="163">
        <v>1579</v>
      </c>
      <c r="AR34" s="164">
        <f t="shared" si="1"/>
        <v>0</v>
      </c>
      <c r="AS34" s="165">
        <f t="shared" si="2"/>
        <v>0</v>
      </c>
    </row>
    <row r="35" spans="1:45" s="167" customFormat="1">
      <c r="A35" s="159">
        <v>31</v>
      </c>
      <c r="B35" s="183" t="s">
        <v>456</v>
      </c>
      <c r="C35" s="183" t="s">
        <v>420</v>
      </c>
      <c r="D35" s="184" t="s">
        <v>439</v>
      </c>
      <c r="E35" s="160">
        <v>1600</v>
      </c>
      <c r="F35" s="161">
        <v>1992</v>
      </c>
      <c r="G35" s="161"/>
      <c r="H35" s="166">
        <v>100</v>
      </c>
      <c r="I35" s="166">
        <v>63.33</v>
      </c>
      <c r="J35" s="166"/>
      <c r="K35" s="166"/>
      <c r="L35" s="166"/>
      <c r="M35" s="166"/>
      <c r="N35" s="166">
        <v>20</v>
      </c>
      <c r="O35" s="166"/>
      <c r="P35" s="166"/>
      <c r="Q35" s="166">
        <v>52.97</v>
      </c>
      <c r="R35" s="166">
        <v>200</v>
      </c>
      <c r="S35" s="166">
        <v>70</v>
      </c>
      <c r="T35" s="166"/>
      <c r="U35" s="166"/>
      <c r="V35" s="166"/>
      <c r="W35" s="166"/>
      <c r="X35" s="166"/>
      <c r="Y35" s="166">
        <v>100</v>
      </c>
      <c r="Z35" s="166"/>
      <c r="AA35" s="166"/>
      <c r="AB35" s="166">
        <v>200</v>
      </c>
      <c r="AC35" s="166"/>
      <c r="AD35" s="166">
        <v>196</v>
      </c>
      <c r="AE35" s="166">
        <v>392</v>
      </c>
      <c r="AF35" s="166">
        <v>95.67</v>
      </c>
      <c r="AG35" s="166">
        <v>125</v>
      </c>
      <c r="AH35" s="166">
        <v>320</v>
      </c>
      <c r="AI35" s="166">
        <v>200</v>
      </c>
      <c r="AJ35" s="166">
        <v>120</v>
      </c>
      <c r="AK35" s="166">
        <v>20</v>
      </c>
      <c r="AL35" s="166">
        <v>50</v>
      </c>
      <c r="AM35" s="166"/>
      <c r="AN35" s="166">
        <v>296</v>
      </c>
      <c r="AO35" s="162">
        <f t="shared" si="0"/>
        <v>4612.9699999999993</v>
      </c>
      <c r="AP35" s="163">
        <v>4612.97</v>
      </c>
      <c r="AQ35" s="163">
        <v>4612.97</v>
      </c>
      <c r="AR35" s="164">
        <f t="shared" si="1"/>
        <v>0</v>
      </c>
      <c r="AS35" s="165">
        <f t="shared" si="2"/>
        <v>0</v>
      </c>
    </row>
    <row r="36" spans="1:45" s="167" customFormat="1">
      <c r="A36" s="159">
        <v>32</v>
      </c>
      <c r="B36" s="183" t="s">
        <v>457</v>
      </c>
      <c r="C36" s="183" t="s">
        <v>420</v>
      </c>
      <c r="D36" s="184" t="s">
        <v>448</v>
      </c>
      <c r="E36" s="160">
        <v>1600</v>
      </c>
      <c r="F36" s="161">
        <v>666.66</v>
      </c>
      <c r="G36" s="161"/>
      <c r="H36" s="166"/>
      <c r="I36" s="166">
        <v>466.67</v>
      </c>
      <c r="J36" s="166"/>
      <c r="K36" s="166"/>
      <c r="L36" s="166"/>
      <c r="M36" s="166"/>
      <c r="N36" s="166"/>
      <c r="O36" s="166"/>
      <c r="P36" s="166"/>
      <c r="Q36" s="166">
        <v>20</v>
      </c>
      <c r="R36" s="166">
        <v>850</v>
      </c>
      <c r="S36" s="166">
        <v>30</v>
      </c>
      <c r="T36" s="166"/>
      <c r="U36" s="166"/>
      <c r="V36" s="166"/>
      <c r="W36" s="166"/>
      <c r="X36" s="166"/>
      <c r="Y36" s="166">
        <v>100</v>
      </c>
      <c r="Z36" s="166"/>
      <c r="AA36" s="166"/>
      <c r="AB36" s="166">
        <v>500</v>
      </c>
      <c r="AC36" s="166">
        <v>30</v>
      </c>
      <c r="AD36" s="166">
        <v>196</v>
      </c>
      <c r="AE36" s="166">
        <v>392</v>
      </c>
      <c r="AF36" s="166">
        <v>88</v>
      </c>
      <c r="AG36" s="166">
        <v>45</v>
      </c>
      <c r="AH36" s="166">
        <v>300</v>
      </c>
      <c r="AI36" s="166">
        <v>346</v>
      </c>
      <c r="AJ36" s="166">
        <v>160</v>
      </c>
      <c r="AK36" s="166"/>
      <c r="AL36" s="166"/>
      <c r="AM36" s="166"/>
      <c r="AN36" s="166">
        <v>25</v>
      </c>
      <c r="AO36" s="162">
        <f t="shared" si="0"/>
        <v>4215.33</v>
      </c>
      <c r="AP36" s="163">
        <v>4215.33</v>
      </c>
      <c r="AQ36" s="163">
        <v>4215.33</v>
      </c>
      <c r="AR36" s="164">
        <f t="shared" si="1"/>
        <v>0</v>
      </c>
      <c r="AS36" s="165">
        <f t="shared" si="2"/>
        <v>0</v>
      </c>
    </row>
    <row r="37" spans="1:45" s="167" customFormat="1">
      <c r="A37" s="159">
        <v>33</v>
      </c>
      <c r="B37" s="183" t="s">
        <v>458</v>
      </c>
      <c r="C37" s="183" t="s">
        <v>420</v>
      </c>
      <c r="D37" s="184" t="s">
        <v>423</v>
      </c>
      <c r="E37" s="160">
        <v>1600</v>
      </c>
      <c r="F37" s="161"/>
      <c r="G37" s="161"/>
      <c r="H37" s="166"/>
      <c r="I37" s="166">
        <v>333.3</v>
      </c>
      <c r="J37" s="166"/>
      <c r="K37" s="166"/>
      <c r="L37" s="166"/>
      <c r="M37" s="166"/>
      <c r="N37" s="166">
        <v>100</v>
      </c>
      <c r="O37" s="166"/>
      <c r="P37" s="166"/>
      <c r="Q37" s="166">
        <v>96.64</v>
      </c>
      <c r="R37" s="166">
        <v>300</v>
      </c>
      <c r="S37" s="166">
        <v>67.5</v>
      </c>
      <c r="T37" s="166"/>
      <c r="U37" s="166"/>
      <c r="V37" s="166"/>
      <c r="W37" s="166"/>
      <c r="X37" s="166"/>
      <c r="Y37" s="166"/>
      <c r="Z37" s="166"/>
      <c r="AA37" s="166"/>
      <c r="AB37" s="166"/>
      <c r="AC37" s="166"/>
      <c r="AD37" s="166">
        <v>280</v>
      </c>
      <c r="AE37" s="166">
        <v>560</v>
      </c>
      <c r="AF37" s="166">
        <v>136</v>
      </c>
      <c r="AG37" s="166">
        <v>30</v>
      </c>
      <c r="AH37" s="166"/>
      <c r="AI37" s="166">
        <v>200</v>
      </c>
      <c r="AJ37" s="166">
        <v>16</v>
      </c>
      <c r="AK37" s="166"/>
      <c r="AL37" s="166">
        <v>50</v>
      </c>
      <c r="AM37" s="166"/>
      <c r="AN37" s="166"/>
      <c r="AO37" s="162">
        <f t="shared" si="0"/>
        <v>2169.44</v>
      </c>
      <c r="AP37" s="163">
        <v>2169.44</v>
      </c>
      <c r="AQ37" s="163">
        <v>2169.44</v>
      </c>
      <c r="AR37" s="164">
        <f t="shared" si="1"/>
        <v>0</v>
      </c>
      <c r="AS37" s="165">
        <f t="shared" si="2"/>
        <v>0</v>
      </c>
    </row>
    <row r="38" spans="1:45" s="167" customFormat="1">
      <c r="A38" s="159">
        <v>34</v>
      </c>
      <c r="B38" s="183" t="s">
        <v>459</v>
      </c>
      <c r="C38" s="183" t="s">
        <v>420</v>
      </c>
      <c r="D38" s="184" t="s">
        <v>414</v>
      </c>
      <c r="E38" s="160">
        <v>1600</v>
      </c>
      <c r="F38" s="161">
        <v>1242</v>
      </c>
      <c r="G38" s="161"/>
      <c r="H38" s="166"/>
      <c r="I38" s="166">
        <v>745.83</v>
      </c>
      <c r="J38" s="166"/>
      <c r="K38" s="166"/>
      <c r="L38" s="166"/>
      <c r="M38" s="166"/>
      <c r="N38" s="166"/>
      <c r="O38" s="166">
        <v>6</v>
      </c>
      <c r="P38" s="166">
        <v>100</v>
      </c>
      <c r="Q38" s="166">
        <v>81.23</v>
      </c>
      <c r="R38" s="166">
        <v>150</v>
      </c>
      <c r="S38" s="166">
        <v>20</v>
      </c>
      <c r="T38" s="166"/>
      <c r="U38" s="166"/>
      <c r="V38" s="166"/>
      <c r="W38" s="166"/>
      <c r="X38" s="166"/>
      <c r="Y38" s="166">
        <v>100</v>
      </c>
      <c r="Z38" s="166"/>
      <c r="AA38" s="166"/>
      <c r="AB38" s="166"/>
      <c r="AC38" s="166"/>
      <c r="AD38" s="166">
        <v>224</v>
      </c>
      <c r="AE38" s="166">
        <v>448</v>
      </c>
      <c r="AF38" s="166">
        <v>125.68</v>
      </c>
      <c r="AG38" s="166">
        <v>355</v>
      </c>
      <c r="AH38" s="166">
        <v>220</v>
      </c>
      <c r="AI38" s="166">
        <v>212</v>
      </c>
      <c r="AJ38" s="166">
        <v>40</v>
      </c>
      <c r="AK38" s="166">
        <v>50</v>
      </c>
      <c r="AL38" s="166"/>
      <c r="AM38" s="166"/>
      <c r="AN38" s="166">
        <v>360</v>
      </c>
      <c r="AO38" s="162">
        <f t="shared" si="0"/>
        <v>4479.74</v>
      </c>
      <c r="AP38" s="163">
        <v>4479.74</v>
      </c>
      <c r="AQ38" s="163">
        <v>4479.74</v>
      </c>
      <c r="AR38" s="164">
        <f t="shared" si="1"/>
        <v>0</v>
      </c>
      <c r="AS38" s="165">
        <f t="shared" si="2"/>
        <v>0</v>
      </c>
    </row>
    <row r="39" spans="1:45" s="167" customFormat="1">
      <c r="A39" s="159">
        <v>35</v>
      </c>
      <c r="B39" s="183" t="s">
        <v>460</v>
      </c>
      <c r="C39" s="183" t="s">
        <v>420</v>
      </c>
      <c r="D39" s="184" t="s">
        <v>448</v>
      </c>
      <c r="E39" s="160">
        <v>1600</v>
      </c>
      <c r="F39" s="161">
        <v>1579.96</v>
      </c>
      <c r="G39" s="161"/>
      <c r="H39" s="166"/>
      <c r="I39" s="163">
        <v>205.83</v>
      </c>
      <c r="J39" s="166"/>
      <c r="K39" s="166"/>
      <c r="L39" s="166"/>
      <c r="M39" s="166"/>
      <c r="N39" s="166">
        <v>100</v>
      </c>
      <c r="O39" s="166"/>
      <c r="P39" s="166"/>
      <c r="Q39" s="166">
        <v>8.33</v>
      </c>
      <c r="R39" s="166">
        <v>580</v>
      </c>
      <c r="S39" s="166">
        <v>17.25</v>
      </c>
      <c r="T39" s="166"/>
      <c r="U39" s="166"/>
      <c r="V39" s="166"/>
      <c r="W39" s="166"/>
      <c r="X39" s="166"/>
      <c r="Y39" s="166">
        <v>100</v>
      </c>
      <c r="Z39" s="166"/>
      <c r="AA39" s="166"/>
      <c r="AB39" s="166"/>
      <c r="AC39" s="166"/>
      <c r="AD39" s="166">
        <v>196</v>
      </c>
      <c r="AE39" s="166">
        <v>392</v>
      </c>
      <c r="AF39" s="166">
        <v>65.319999999999993</v>
      </c>
      <c r="AG39" s="166">
        <v>530</v>
      </c>
      <c r="AH39" s="166">
        <v>60</v>
      </c>
      <c r="AI39" s="166">
        <v>98</v>
      </c>
      <c r="AJ39" s="166">
        <v>120</v>
      </c>
      <c r="AK39" s="166"/>
      <c r="AL39" s="166"/>
      <c r="AM39" s="166"/>
      <c r="AN39" s="166"/>
      <c r="AO39" s="162">
        <f t="shared" si="0"/>
        <v>4052.69</v>
      </c>
      <c r="AP39" s="163">
        <v>4052.69</v>
      </c>
      <c r="AQ39" s="163">
        <v>4052.69</v>
      </c>
      <c r="AR39" s="164">
        <f t="shared" si="1"/>
        <v>0</v>
      </c>
      <c r="AS39" s="165">
        <f t="shared" si="2"/>
        <v>0</v>
      </c>
    </row>
    <row r="40" spans="1:45" s="167" customFormat="1">
      <c r="A40" s="159">
        <v>36</v>
      </c>
      <c r="B40" s="183" t="s">
        <v>461</v>
      </c>
      <c r="C40" s="183" t="s">
        <v>420</v>
      </c>
      <c r="D40" s="184" t="s">
        <v>448</v>
      </c>
      <c r="E40" s="160">
        <v>1600</v>
      </c>
      <c r="F40" s="161">
        <v>1047.8399999999999</v>
      </c>
      <c r="G40" s="161"/>
      <c r="H40" s="166"/>
      <c r="I40" s="163">
        <v>709.68399999999997</v>
      </c>
      <c r="J40" s="166"/>
      <c r="K40" s="166"/>
      <c r="L40" s="166"/>
      <c r="M40" s="166"/>
      <c r="N40" s="166">
        <v>260</v>
      </c>
      <c r="O40" s="166"/>
      <c r="P40" s="166"/>
      <c r="Q40" s="166">
        <v>43.41</v>
      </c>
      <c r="R40" s="166">
        <v>1190</v>
      </c>
      <c r="S40" s="166">
        <v>359.75</v>
      </c>
      <c r="T40" s="166"/>
      <c r="U40" s="166"/>
      <c r="V40" s="166"/>
      <c r="W40" s="166"/>
      <c r="X40" s="166"/>
      <c r="Y40" s="166"/>
      <c r="Z40" s="166"/>
      <c r="AA40" s="166"/>
      <c r="AB40" s="166"/>
      <c r="AC40" s="166"/>
      <c r="AD40" s="166">
        <v>196</v>
      </c>
      <c r="AE40" s="166">
        <v>392</v>
      </c>
      <c r="AF40" s="166">
        <v>126</v>
      </c>
      <c r="AG40" s="166">
        <v>330</v>
      </c>
      <c r="AH40" s="166">
        <v>80</v>
      </c>
      <c r="AI40" s="166">
        <v>70</v>
      </c>
      <c r="AJ40" s="166">
        <v>100</v>
      </c>
      <c r="AK40" s="166"/>
      <c r="AL40" s="166"/>
      <c r="AM40" s="166"/>
      <c r="AN40" s="166">
        <v>220</v>
      </c>
      <c r="AO40" s="162">
        <f t="shared" si="0"/>
        <v>5124.6839999999993</v>
      </c>
      <c r="AP40" s="163">
        <v>5124.6840000000002</v>
      </c>
      <c r="AQ40" s="163">
        <v>5124.6840000000002</v>
      </c>
      <c r="AR40" s="164">
        <f t="shared" si="1"/>
        <v>0</v>
      </c>
      <c r="AS40" s="165">
        <f t="shared" si="2"/>
        <v>0</v>
      </c>
    </row>
    <row r="41" spans="1:45" s="167" customFormat="1">
      <c r="A41" s="159">
        <v>37</v>
      </c>
      <c r="B41" s="183" t="s">
        <v>462</v>
      </c>
      <c r="C41" s="183" t="s">
        <v>420</v>
      </c>
      <c r="D41" s="184" t="s">
        <v>423</v>
      </c>
      <c r="E41" s="160">
        <v>1600</v>
      </c>
      <c r="F41" s="161">
        <v>450</v>
      </c>
      <c r="G41" s="161"/>
      <c r="H41" s="166"/>
      <c r="I41" s="166">
        <v>100</v>
      </c>
      <c r="J41" s="166"/>
      <c r="K41" s="166"/>
      <c r="L41" s="166"/>
      <c r="M41" s="166"/>
      <c r="N41" s="166"/>
      <c r="O41" s="166">
        <v>5.6</v>
      </c>
      <c r="P41" s="166"/>
      <c r="Q41" s="166"/>
      <c r="R41" s="166"/>
      <c r="S41" s="166"/>
      <c r="T41" s="166"/>
      <c r="U41" s="166"/>
      <c r="V41" s="166"/>
      <c r="W41" s="166"/>
      <c r="X41" s="166"/>
      <c r="Y41" s="166"/>
      <c r="Z41" s="166"/>
      <c r="AA41" s="166"/>
      <c r="AB41" s="166"/>
      <c r="AC41" s="166"/>
      <c r="AD41" s="166">
        <v>343</v>
      </c>
      <c r="AE41" s="166">
        <v>686</v>
      </c>
      <c r="AF41" s="166">
        <v>154.5</v>
      </c>
      <c r="AG41" s="166"/>
      <c r="AH41" s="166">
        <v>40</v>
      </c>
      <c r="AI41" s="166"/>
      <c r="AJ41" s="166">
        <v>10</v>
      </c>
      <c r="AK41" s="166"/>
      <c r="AL41" s="166"/>
      <c r="AM41" s="166"/>
      <c r="AN41" s="166">
        <v>52</v>
      </c>
      <c r="AO41" s="162">
        <f t="shared" si="0"/>
        <v>1841.1</v>
      </c>
      <c r="AP41" s="163">
        <v>1841.1</v>
      </c>
      <c r="AQ41" s="163">
        <v>1841.1</v>
      </c>
      <c r="AR41" s="164">
        <f t="shared" si="1"/>
        <v>0</v>
      </c>
      <c r="AS41" s="165">
        <f t="shared" si="2"/>
        <v>0</v>
      </c>
    </row>
    <row r="42" spans="1:45" s="167" customFormat="1">
      <c r="A42" s="159">
        <v>38</v>
      </c>
      <c r="B42" s="183" t="s">
        <v>463</v>
      </c>
      <c r="C42" s="183" t="s">
        <v>420</v>
      </c>
      <c r="D42" s="184" t="s">
        <v>430</v>
      </c>
      <c r="E42" s="160">
        <v>1600</v>
      </c>
      <c r="F42" s="161"/>
      <c r="G42" s="161"/>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v>385</v>
      </c>
      <c r="AE42" s="166">
        <v>770</v>
      </c>
      <c r="AF42" s="166">
        <v>268</v>
      </c>
      <c r="AG42" s="166"/>
      <c r="AH42" s="166"/>
      <c r="AI42" s="166">
        <v>56</v>
      </c>
      <c r="AJ42" s="166">
        <v>16</v>
      </c>
      <c r="AK42" s="166"/>
      <c r="AL42" s="166"/>
      <c r="AM42" s="166"/>
      <c r="AN42" s="166">
        <v>30</v>
      </c>
      <c r="AO42" s="162">
        <f t="shared" si="0"/>
        <v>1525</v>
      </c>
      <c r="AP42" s="163">
        <v>1525</v>
      </c>
      <c r="AQ42" s="163">
        <v>1525</v>
      </c>
      <c r="AR42" s="164">
        <f t="shared" si="1"/>
        <v>0</v>
      </c>
      <c r="AS42" s="165">
        <f t="shared" si="2"/>
        <v>0</v>
      </c>
    </row>
    <row r="43" spans="1:45" s="167" customFormat="1">
      <c r="A43" s="159">
        <v>39</v>
      </c>
      <c r="B43" s="183" t="s">
        <v>464</v>
      </c>
      <c r="C43" s="183" t="s">
        <v>420</v>
      </c>
      <c r="D43" s="184" t="s">
        <v>423</v>
      </c>
      <c r="E43" s="160">
        <v>1600</v>
      </c>
      <c r="F43" s="161"/>
      <c r="G43" s="161"/>
      <c r="H43" s="166"/>
      <c r="I43" s="166"/>
      <c r="J43" s="166"/>
      <c r="K43" s="166"/>
      <c r="L43" s="166"/>
      <c r="M43" s="166"/>
      <c r="N43" s="166"/>
      <c r="O43" s="166">
        <v>302</v>
      </c>
      <c r="P43" s="166"/>
      <c r="Q43" s="166"/>
      <c r="R43" s="166"/>
      <c r="S43" s="166"/>
      <c r="T43" s="166"/>
      <c r="U43" s="166"/>
      <c r="V43" s="166"/>
      <c r="W43" s="166"/>
      <c r="X43" s="166"/>
      <c r="Y43" s="166"/>
      <c r="Z43" s="166"/>
      <c r="AA43" s="166"/>
      <c r="AB43" s="166"/>
      <c r="AC43" s="166"/>
      <c r="AD43" s="166">
        <v>336</v>
      </c>
      <c r="AE43" s="166">
        <v>672</v>
      </c>
      <c r="AF43" s="166">
        <v>114</v>
      </c>
      <c r="AG43" s="166"/>
      <c r="AH43" s="166"/>
      <c r="AI43" s="166">
        <v>346</v>
      </c>
      <c r="AJ43" s="166"/>
      <c r="AK43" s="166"/>
      <c r="AL43" s="166"/>
      <c r="AM43" s="166"/>
      <c r="AN43" s="166">
        <v>104</v>
      </c>
      <c r="AO43" s="162">
        <f t="shared" si="0"/>
        <v>1874</v>
      </c>
      <c r="AP43" s="163">
        <v>1874</v>
      </c>
      <c r="AQ43" s="163">
        <v>1874</v>
      </c>
      <c r="AR43" s="164">
        <f t="shared" si="1"/>
        <v>0</v>
      </c>
      <c r="AS43" s="165">
        <f t="shared" si="2"/>
        <v>0</v>
      </c>
    </row>
    <row r="44" spans="1:45" s="167" customFormat="1">
      <c r="A44" s="159">
        <v>40</v>
      </c>
      <c r="B44" s="183" t="s">
        <v>465</v>
      </c>
      <c r="C44" s="183" t="s">
        <v>420</v>
      </c>
      <c r="D44" s="184" t="s">
        <v>423</v>
      </c>
      <c r="E44" s="160">
        <v>1600</v>
      </c>
      <c r="F44" s="161"/>
      <c r="G44" s="161"/>
      <c r="H44" s="166"/>
      <c r="I44" s="166">
        <v>500</v>
      </c>
      <c r="J44" s="166"/>
      <c r="K44" s="166"/>
      <c r="L44" s="166"/>
      <c r="M44" s="166"/>
      <c r="N44" s="166"/>
      <c r="O44" s="166"/>
      <c r="P44" s="166"/>
      <c r="Q44" s="166">
        <v>11.67</v>
      </c>
      <c r="R44" s="166"/>
      <c r="S44" s="166">
        <v>20</v>
      </c>
      <c r="T44" s="166"/>
      <c r="U44" s="166"/>
      <c r="V44" s="166"/>
      <c r="W44" s="166"/>
      <c r="X44" s="166">
        <v>20</v>
      </c>
      <c r="Y44" s="166"/>
      <c r="Z44" s="166"/>
      <c r="AA44" s="166"/>
      <c r="AB44" s="166"/>
      <c r="AC44" s="166"/>
      <c r="AD44" s="166">
        <v>280</v>
      </c>
      <c r="AE44" s="166">
        <v>560</v>
      </c>
      <c r="AF44" s="166">
        <v>101.5</v>
      </c>
      <c r="AG44" s="166">
        <v>60</v>
      </c>
      <c r="AH44" s="166"/>
      <c r="AI44" s="166">
        <v>256</v>
      </c>
      <c r="AJ44" s="166">
        <v>72</v>
      </c>
      <c r="AK44" s="166"/>
      <c r="AL44" s="166"/>
      <c r="AM44" s="166"/>
      <c r="AN44" s="166">
        <v>52</v>
      </c>
      <c r="AO44" s="162">
        <f t="shared" si="0"/>
        <v>1933.17</v>
      </c>
      <c r="AP44" s="163">
        <v>1933.17</v>
      </c>
      <c r="AQ44" s="163">
        <v>1933.17</v>
      </c>
      <c r="AR44" s="164">
        <f t="shared" si="1"/>
        <v>0</v>
      </c>
      <c r="AS44" s="165">
        <f t="shared" si="2"/>
        <v>0</v>
      </c>
    </row>
    <row r="45" spans="1:45" ht="45" customHeight="1">
      <c r="A45" s="168" t="s">
        <v>58</v>
      </c>
      <c r="B45" s="169"/>
      <c r="C45" s="169"/>
      <c r="D45" s="169"/>
      <c r="E45" s="170">
        <f t="shared" ref="E45:AN45" si="3">SUM(E5:E44)</f>
        <v>64000</v>
      </c>
      <c r="F45" s="171">
        <f t="shared" si="3"/>
        <v>18409.7</v>
      </c>
      <c r="G45" s="171">
        <f t="shared" si="3"/>
        <v>207</v>
      </c>
      <c r="H45" s="171">
        <f t="shared" si="3"/>
        <v>1530</v>
      </c>
      <c r="I45" s="171">
        <f t="shared" si="3"/>
        <v>9750.3439999999991</v>
      </c>
      <c r="J45" s="171">
        <f t="shared" si="3"/>
        <v>0</v>
      </c>
      <c r="K45" s="171">
        <f t="shared" si="3"/>
        <v>666.66</v>
      </c>
      <c r="L45" s="171">
        <f t="shared" si="3"/>
        <v>0</v>
      </c>
      <c r="M45" s="171">
        <f t="shared" si="3"/>
        <v>0</v>
      </c>
      <c r="N45" s="171">
        <f t="shared" si="3"/>
        <v>1008.34</v>
      </c>
      <c r="O45" s="171">
        <f t="shared" si="3"/>
        <v>1519.1999999999998</v>
      </c>
      <c r="P45" s="171">
        <f t="shared" si="3"/>
        <v>210</v>
      </c>
      <c r="Q45" s="171">
        <f t="shared" si="3"/>
        <v>833.12</v>
      </c>
      <c r="R45" s="171">
        <f t="shared" si="3"/>
        <v>7025</v>
      </c>
      <c r="S45" s="171">
        <f t="shared" si="3"/>
        <v>1810.3400000000001</v>
      </c>
      <c r="T45" s="171">
        <f t="shared" si="3"/>
        <v>0</v>
      </c>
      <c r="U45" s="171">
        <f t="shared" si="3"/>
        <v>0</v>
      </c>
      <c r="V45" s="171">
        <f t="shared" si="3"/>
        <v>0</v>
      </c>
      <c r="W45" s="171">
        <f t="shared" si="3"/>
        <v>0</v>
      </c>
      <c r="X45" s="171">
        <f t="shared" si="3"/>
        <v>40</v>
      </c>
      <c r="Y45" s="171">
        <f t="shared" si="3"/>
        <v>900</v>
      </c>
      <c r="Z45" s="171">
        <f t="shared" si="3"/>
        <v>40</v>
      </c>
      <c r="AA45" s="171">
        <f t="shared" si="3"/>
        <v>0</v>
      </c>
      <c r="AB45" s="171">
        <f t="shared" si="3"/>
        <v>700</v>
      </c>
      <c r="AC45" s="171">
        <f t="shared" si="3"/>
        <v>30</v>
      </c>
      <c r="AD45" s="171">
        <f t="shared" si="3"/>
        <v>12110</v>
      </c>
      <c r="AE45" s="171">
        <f t="shared" si="3"/>
        <v>24220</v>
      </c>
      <c r="AF45" s="171">
        <f t="shared" si="3"/>
        <v>4372</v>
      </c>
      <c r="AG45" s="171">
        <f t="shared" si="3"/>
        <v>4323.32</v>
      </c>
      <c r="AH45" s="171">
        <f t="shared" si="3"/>
        <v>3055</v>
      </c>
      <c r="AI45" s="171">
        <f t="shared" si="3"/>
        <v>7544</v>
      </c>
      <c r="AJ45" s="171">
        <f t="shared" si="3"/>
        <v>2414</v>
      </c>
      <c r="AK45" s="171">
        <f t="shared" si="3"/>
        <v>1470</v>
      </c>
      <c r="AL45" s="171">
        <f t="shared" si="3"/>
        <v>900</v>
      </c>
      <c r="AM45" s="171">
        <f t="shared" si="3"/>
        <v>0</v>
      </c>
      <c r="AN45" s="171">
        <f t="shared" si="3"/>
        <v>3965</v>
      </c>
      <c r="AO45" s="162">
        <f t="shared" ref="AO45:AO47" si="4">SUM(F45:AN45)</f>
        <v>109053.024</v>
      </c>
      <c r="AP45" s="172"/>
      <c r="AQ45" s="172"/>
      <c r="AR45" s="172"/>
      <c r="AS45" s="172"/>
    </row>
    <row r="46" spans="1:45" ht="45" customHeight="1">
      <c r="A46" s="168" t="s">
        <v>404</v>
      </c>
      <c r="B46" s="169"/>
      <c r="C46" s="169"/>
      <c r="D46" s="169"/>
      <c r="E46" s="169"/>
      <c r="F46" s="171">
        <f>'IC01'!V93</f>
        <v>18409.699999999997</v>
      </c>
      <c r="G46" s="171">
        <f>'IC02'!L18</f>
        <v>207</v>
      </c>
      <c r="H46" s="171">
        <f>'IC03'!L27</f>
        <v>1530</v>
      </c>
      <c r="I46" s="171">
        <f>'IC04'!K518</f>
        <v>9750.3439999999864</v>
      </c>
      <c r="J46" s="171">
        <f>'IC05'!L21</f>
        <v>0</v>
      </c>
      <c r="K46" s="171">
        <f>'IC06'!I17</f>
        <v>666.66</v>
      </c>
      <c r="L46" s="171">
        <f>'IC07'!H17</f>
        <v>0</v>
      </c>
      <c r="M46" s="171">
        <f>'IC08'!I23</f>
        <v>0</v>
      </c>
      <c r="N46" s="171">
        <f>'IC09'!N60</f>
        <v>1008.34</v>
      </c>
      <c r="O46" s="171">
        <f>'IC10'!M39</f>
        <v>1519.2</v>
      </c>
      <c r="P46" s="171">
        <f>'IC11'!J29</f>
        <v>210</v>
      </c>
      <c r="Q46" s="171">
        <f>'IC12'!K175</f>
        <v>833.11999999999955</v>
      </c>
      <c r="R46" s="171">
        <f>'IC13'!I171</f>
        <v>7025</v>
      </c>
      <c r="S46" s="171">
        <f>'IC14'!O87</f>
        <v>1810.3400000000001</v>
      </c>
      <c r="T46" s="171">
        <f>'IC15'!I17</f>
        <v>0</v>
      </c>
      <c r="U46" s="171">
        <f>'IC16'!H17</f>
        <v>0</v>
      </c>
      <c r="V46" s="171">
        <f>'IC17'!I22</f>
        <v>0</v>
      </c>
      <c r="W46" s="171">
        <f>'ID01'!M19</f>
        <v>0</v>
      </c>
      <c r="X46" s="171">
        <f>'ID02'!L17</f>
        <v>40</v>
      </c>
      <c r="Y46" s="171">
        <f>'ID03'!H24</f>
        <v>900</v>
      </c>
      <c r="Z46" s="171">
        <f>'ID04'!H16</f>
        <v>40</v>
      </c>
      <c r="AA46" s="171">
        <f>'ID05'!H20</f>
        <v>0</v>
      </c>
      <c r="AB46" s="171">
        <f>'ID06'!F18</f>
        <v>700</v>
      </c>
      <c r="AC46" s="171">
        <f>'ID07'!F18</f>
        <v>30</v>
      </c>
      <c r="AD46" s="171">
        <f>'ID08'!E52</f>
        <v>12110</v>
      </c>
      <c r="AE46" s="171">
        <f>'ID09'!E51</f>
        <v>24220</v>
      </c>
      <c r="AF46" s="171">
        <f>'ID10'!F382</f>
        <v>4372</v>
      </c>
      <c r="AG46" s="171">
        <f>'ID11'!E235</f>
        <v>4323.32</v>
      </c>
      <c r="AH46" s="171">
        <f>'ID12'!E86</f>
        <v>3055</v>
      </c>
      <c r="AI46" s="171">
        <f>'ID13'!E87</f>
        <v>7544</v>
      </c>
      <c r="AJ46" s="171">
        <f>'ID14'!E81</f>
        <v>2414</v>
      </c>
      <c r="AK46" s="171">
        <f>'ID15'!L27</f>
        <v>1470</v>
      </c>
      <c r="AL46" s="171">
        <f>'ID16'!E44</f>
        <v>900</v>
      </c>
      <c r="AM46" s="171">
        <f>'ID17'!M20</f>
        <v>0</v>
      </c>
      <c r="AN46" s="171">
        <f>'ID18'!E130</f>
        <v>3965</v>
      </c>
      <c r="AO46" s="162">
        <f t="shared" si="4"/>
        <v>109053.02399999998</v>
      </c>
      <c r="AP46" s="172"/>
      <c r="AQ46" s="172"/>
      <c r="AR46" s="172"/>
      <c r="AS46" s="172"/>
    </row>
    <row r="47" spans="1:45" ht="45" customHeight="1">
      <c r="A47" s="173" t="s">
        <v>405</v>
      </c>
      <c r="B47" s="174"/>
      <c r="C47" s="174"/>
      <c r="D47" s="174"/>
      <c r="E47" s="174"/>
      <c r="F47" s="175">
        <f>F45-F46</f>
        <v>0</v>
      </c>
      <c r="G47" s="175">
        <f t="shared" ref="G47:AN47" si="5">G45-G46</f>
        <v>0</v>
      </c>
      <c r="H47" s="175">
        <f t="shared" si="5"/>
        <v>0</v>
      </c>
      <c r="I47" s="175">
        <f>I45-I46</f>
        <v>0</v>
      </c>
      <c r="J47" s="175">
        <f t="shared" si="5"/>
        <v>0</v>
      </c>
      <c r="K47" s="175">
        <f>K45-K46</f>
        <v>0</v>
      </c>
      <c r="L47" s="175">
        <f t="shared" si="5"/>
        <v>0</v>
      </c>
      <c r="M47" s="175">
        <f t="shared" si="5"/>
        <v>0</v>
      </c>
      <c r="N47" s="175">
        <f t="shared" si="5"/>
        <v>0</v>
      </c>
      <c r="O47" s="175">
        <f t="shared" si="5"/>
        <v>0</v>
      </c>
      <c r="P47" s="175">
        <f t="shared" si="5"/>
        <v>0</v>
      </c>
      <c r="Q47" s="175">
        <f t="shared" si="5"/>
        <v>0</v>
      </c>
      <c r="R47" s="175">
        <f t="shared" si="5"/>
        <v>0</v>
      </c>
      <c r="S47" s="175">
        <f t="shared" si="5"/>
        <v>0</v>
      </c>
      <c r="T47" s="175">
        <f t="shared" si="5"/>
        <v>0</v>
      </c>
      <c r="U47" s="175">
        <f t="shared" si="5"/>
        <v>0</v>
      </c>
      <c r="V47" s="175">
        <f t="shared" si="5"/>
        <v>0</v>
      </c>
      <c r="W47" s="175">
        <f t="shared" si="5"/>
        <v>0</v>
      </c>
      <c r="X47" s="175">
        <f t="shared" si="5"/>
        <v>0</v>
      </c>
      <c r="Y47" s="175">
        <f t="shared" si="5"/>
        <v>0</v>
      </c>
      <c r="Z47" s="175">
        <f t="shared" si="5"/>
        <v>0</v>
      </c>
      <c r="AA47" s="175">
        <f t="shared" si="5"/>
        <v>0</v>
      </c>
      <c r="AB47" s="175">
        <f t="shared" si="5"/>
        <v>0</v>
      </c>
      <c r="AC47" s="175">
        <f t="shared" si="5"/>
        <v>0</v>
      </c>
      <c r="AD47" s="175">
        <f t="shared" si="5"/>
        <v>0</v>
      </c>
      <c r="AE47" s="175">
        <f t="shared" si="5"/>
        <v>0</v>
      </c>
      <c r="AF47" s="175">
        <f t="shared" si="5"/>
        <v>0</v>
      </c>
      <c r="AG47" s="175">
        <f t="shared" si="5"/>
        <v>0</v>
      </c>
      <c r="AH47" s="175">
        <f t="shared" si="5"/>
        <v>0</v>
      </c>
      <c r="AI47" s="175">
        <f t="shared" si="5"/>
        <v>0</v>
      </c>
      <c r="AJ47" s="175">
        <f>AJ45-AJ46</f>
        <v>0</v>
      </c>
      <c r="AK47" s="175">
        <f>AK45-AK46</f>
        <v>0</v>
      </c>
      <c r="AL47" s="175">
        <f t="shared" si="5"/>
        <v>0</v>
      </c>
      <c r="AM47" s="175">
        <f t="shared" si="5"/>
        <v>0</v>
      </c>
      <c r="AN47" s="175">
        <f t="shared" si="5"/>
        <v>0</v>
      </c>
      <c r="AO47" s="175">
        <f t="shared" si="4"/>
        <v>0</v>
      </c>
      <c r="AP47" s="176" t="s">
        <v>395</v>
      </c>
      <c r="AQ47" s="177"/>
      <c r="AR47" s="177"/>
      <c r="AS47" s="177"/>
    </row>
    <row r="49" spans="2:5" ht="53.25" customHeight="1">
      <c r="B49" s="178" t="s">
        <v>406</v>
      </c>
      <c r="C49" s="178"/>
      <c r="D49" s="179">
        <v>40</v>
      </c>
    </row>
    <row r="50" spans="2:5" ht="53.25" customHeight="1">
      <c r="B50" s="180" t="s">
        <v>407</v>
      </c>
      <c r="C50" s="180"/>
      <c r="D50" s="169">
        <f>COUNTA(D5:D44)</f>
        <v>40</v>
      </c>
    </row>
    <row r="51" spans="2:5" ht="53.25" customHeight="1">
      <c r="B51" s="181" t="s">
        <v>408</v>
      </c>
      <c r="C51" s="181"/>
      <c r="D51" s="182">
        <f>D49-D50</f>
        <v>0</v>
      </c>
      <c r="E51" s="152" t="s">
        <v>395</v>
      </c>
    </row>
    <row r="54" spans="2:5">
      <c r="B54" s="146" t="s">
        <v>416</v>
      </c>
    </row>
    <row r="55" spans="2:5">
      <c r="B55" s="146" t="s">
        <v>409</v>
      </c>
    </row>
    <row r="56" spans="2:5">
      <c r="B56" s="146" t="s">
        <v>410</v>
      </c>
    </row>
    <row r="57" spans="2:5">
      <c r="B57" s="146" t="s">
        <v>411</v>
      </c>
    </row>
    <row r="58" spans="2:5">
      <c r="B58" s="146" t="s">
        <v>417</v>
      </c>
    </row>
    <row r="59" spans="2:5">
      <c r="B59" s="146" t="s">
        <v>412</v>
      </c>
    </row>
    <row r="60" spans="2:5">
      <c r="B60" s="146" t="s">
        <v>413</v>
      </c>
    </row>
    <row r="61" spans="2:5">
      <c r="B61" s="146" t="s">
        <v>414</v>
      </c>
    </row>
    <row r="62" spans="2:5">
      <c r="B62" s="146" t="s">
        <v>415</v>
      </c>
    </row>
  </sheetData>
  <dataValidations count="1">
    <dataValidation type="list" showInputMessage="1" showErrorMessage="1" sqref="D5:D44" xr:uid="{EDE7890C-2DC4-4D2C-8EED-0B3D0402C659}">
      <formula1>$B$54:$B$61</formula1>
    </dataValidation>
  </dataValidations>
  <pageMargins left="0.7" right="0.7" top="0.75" bottom="0.75" header="0.3" footer="0.3"/>
  <pageSetup orientation="portrait" verticalDpi="0" r:id="rId1"/>
  <ignoredErrors>
    <ignoredError sqref="AR5:AR7 AR36:AR44 AR10:AR3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F1043"/>
  <sheetViews>
    <sheetView topLeftCell="A30" workbookViewId="0">
      <selection activeCell="O28" sqref="O28:O33"/>
    </sheetView>
  </sheetViews>
  <sheetFormatPr defaultColWidth="14.3984375" defaultRowHeight="15" customHeight="1"/>
  <cols>
    <col min="1" max="1" width="23.73046875" customWidth="1"/>
    <col min="2" max="2" width="11.3984375" customWidth="1"/>
    <col min="3" max="3" width="19" customWidth="1"/>
    <col min="4" max="4" width="19.86328125" customWidth="1"/>
    <col min="5" max="5" width="18.1328125" customWidth="1"/>
    <col min="6" max="6" width="13" customWidth="1"/>
    <col min="7" max="7" width="11.3984375" customWidth="1"/>
    <col min="8" max="14" width="10.86328125" customWidth="1"/>
    <col min="15" max="15" width="8.86328125" customWidth="1"/>
    <col min="16" max="32" width="8" customWidth="1"/>
  </cols>
  <sheetData>
    <row r="1" spans="1:32" ht="14.25">
      <c r="A1" s="1"/>
      <c r="B1" s="2"/>
      <c r="C1" s="2"/>
      <c r="D1" s="3"/>
      <c r="E1" s="3"/>
      <c r="F1" s="3"/>
      <c r="G1" s="3"/>
      <c r="H1" s="3"/>
      <c r="I1" s="3"/>
      <c r="J1" s="3"/>
      <c r="K1" s="3"/>
      <c r="L1" s="3"/>
      <c r="M1" s="3"/>
      <c r="N1" s="3"/>
      <c r="O1" s="47"/>
      <c r="P1" s="47"/>
      <c r="Q1" s="47"/>
      <c r="R1" s="47"/>
      <c r="S1" s="47"/>
      <c r="T1" s="47"/>
      <c r="U1" s="47"/>
      <c r="V1" s="47"/>
      <c r="W1" s="47"/>
      <c r="X1" s="47"/>
      <c r="Y1" s="47"/>
      <c r="Z1" s="47"/>
      <c r="AA1" s="47"/>
      <c r="AB1" s="47"/>
      <c r="AC1" s="47"/>
      <c r="AD1" s="47"/>
      <c r="AE1" s="47"/>
      <c r="AF1" s="47"/>
    </row>
    <row r="2" spans="1:32" ht="15.75" customHeight="1">
      <c r="A2" s="1172" t="s">
        <v>151</v>
      </c>
      <c r="B2" s="1169"/>
      <c r="C2" s="1169"/>
      <c r="D2" s="1169"/>
      <c r="E2" s="1169"/>
      <c r="F2" s="1169"/>
      <c r="G2" s="1169"/>
      <c r="H2" s="1169"/>
      <c r="I2" s="1169"/>
      <c r="J2" s="1169"/>
      <c r="K2" s="1169"/>
      <c r="L2" s="1169"/>
      <c r="M2" s="1169"/>
      <c r="N2" s="1170"/>
      <c r="O2" s="19"/>
      <c r="P2" s="19"/>
      <c r="Q2" s="19"/>
      <c r="R2" s="19"/>
      <c r="S2" s="19"/>
      <c r="T2" s="19"/>
      <c r="U2" s="19"/>
      <c r="V2" s="19"/>
      <c r="W2" s="19"/>
      <c r="X2" s="19"/>
      <c r="Y2" s="19"/>
      <c r="Z2" s="19"/>
      <c r="AA2" s="19"/>
      <c r="AB2" s="19"/>
      <c r="AC2" s="19"/>
      <c r="AD2" s="19"/>
      <c r="AE2" s="19"/>
      <c r="AF2" s="19"/>
    </row>
    <row r="3" spans="1:32" ht="15.4">
      <c r="A3" s="5"/>
      <c r="B3" s="5"/>
      <c r="C3" s="5"/>
      <c r="D3" s="5"/>
      <c r="E3" s="5"/>
      <c r="F3" s="5"/>
      <c r="G3" s="5"/>
      <c r="H3" s="5"/>
      <c r="I3" s="5"/>
      <c r="J3" s="5"/>
      <c r="K3" s="5"/>
      <c r="L3" s="5"/>
      <c r="M3" s="5"/>
      <c r="N3" s="5"/>
      <c r="O3" s="19"/>
      <c r="P3" s="19"/>
      <c r="Q3" s="19"/>
      <c r="R3" s="19"/>
      <c r="S3" s="19"/>
      <c r="T3" s="19"/>
      <c r="U3" s="19"/>
      <c r="V3" s="19"/>
      <c r="W3" s="19"/>
      <c r="X3" s="19"/>
      <c r="Y3" s="19"/>
      <c r="Z3" s="19"/>
      <c r="AA3" s="19"/>
      <c r="AB3" s="19"/>
      <c r="AC3" s="19"/>
      <c r="AD3" s="19"/>
      <c r="AE3" s="19"/>
      <c r="AF3" s="19"/>
    </row>
    <row r="4" spans="1:32" ht="28.5" customHeight="1">
      <c r="A4" s="1168" t="s">
        <v>152</v>
      </c>
      <c r="B4" s="1169"/>
      <c r="C4" s="1169"/>
      <c r="D4" s="1169"/>
      <c r="E4" s="1169"/>
      <c r="F4" s="1169"/>
      <c r="G4" s="1169"/>
      <c r="H4" s="1169"/>
      <c r="I4" s="1169"/>
      <c r="J4" s="1169"/>
      <c r="K4" s="1169"/>
      <c r="L4" s="1169"/>
      <c r="M4" s="1169"/>
      <c r="N4" s="1170"/>
      <c r="O4" s="19"/>
      <c r="P4" s="19"/>
      <c r="Q4" s="19"/>
      <c r="R4" s="19"/>
      <c r="S4" s="19"/>
      <c r="T4" s="19"/>
      <c r="U4" s="19"/>
      <c r="V4" s="19"/>
      <c r="W4" s="19"/>
      <c r="X4" s="19"/>
      <c r="Y4" s="19"/>
      <c r="Z4" s="19"/>
      <c r="AA4" s="19"/>
      <c r="AB4" s="19"/>
      <c r="AC4" s="19"/>
      <c r="AD4" s="19"/>
      <c r="AE4" s="19"/>
      <c r="AF4" s="19"/>
    </row>
    <row r="5" spans="1:32" ht="28.5" customHeight="1">
      <c r="A5" s="1168" t="s">
        <v>153</v>
      </c>
      <c r="B5" s="1169"/>
      <c r="C5" s="1169"/>
      <c r="D5" s="1169"/>
      <c r="E5" s="1169"/>
      <c r="F5" s="1169"/>
      <c r="G5" s="1169"/>
      <c r="H5" s="1169"/>
      <c r="I5" s="1169"/>
      <c r="J5" s="1169"/>
      <c r="K5" s="1169"/>
      <c r="L5" s="1169"/>
      <c r="M5" s="1169"/>
      <c r="N5" s="1170"/>
      <c r="O5" s="19"/>
      <c r="P5" s="19"/>
      <c r="Q5" s="19"/>
      <c r="R5" s="19"/>
      <c r="S5" s="19"/>
      <c r="T5" s="19"/>
      <c r="U5" s="19"/>
      <c r="V5" s="19"/>
      <c r="W5" s="19"/>
      <c r="X5" s="19"/>
      <c r="Y5" s="19"/>
      <c r="Z5" s="19"/>
      <c r="AA5" s="19"/>
      <c r="AB5" s="19"/>
      <c r="AC5" s="19"/>
      <c r="AD5" s="19"/>
      <c r="AE5" s="19"/>
      <c r="AF5" s="19"/>
    </row>
    <row r="6" spans="1:32" ht="24" customHeight="1">
      <c r="A6" s="1168" t="s">
        <v>154</v>
      </c>
      <c r="B6" s="1169"/>
      <c r="C6" s="1169"/>
      <c r="D6" s="1169"/>
      <c r="E6" s="1169"/>
      <c r="F6" s="1169"/>
      <c r="G6" s="1169"/>
      <c r="H6" s="1169"/>
      <c r="I6" s="1169"/>
      <c r="J6" s="1169"/>
      <c r="K6" s="1169"/>
      <c r="L6" s="1169"/>
      <c r="M6" s="1169"/>
      <c r="N6" s="1170"/>
      <c r="O6" s="19"/>
      <c r="P6" s="19"/>
      <c r="Q6" s="19"/>
      <c r="R6" s="19"/>
      <c r="S6" s="19"/>
      <c r="T6" s="19"/>
      <c r="U6" s="19"/>
      <c r="V6" s="19"/>
      <c r="W6" s="19"/>
      <c r="X6" s="19"/>
      <c r="Y6" s="19"/>
      <c r="Z6" s="19"/>
      <c r="AA6" s="19"/>
      <c r="AB6" s="19"/>
      <c r="AC6" s="19"/>
      <c r="AD6" s="19"/>
      <c r="AE6" s="19"/>
      <c r="AF6" s="19"/>
    </row>
    <row r="7" spans="1:32" ht="14.25">
      <c r="A7" s="1168" t="s">
        <v>155</v>
      </c>
      <c r="B7" s="1169"/>
      <c r="C7" s="1169"/>
      <c r="D7" s="1169"/>
      <c r="E7" s="1169"/>
      <c r="F7" s="1169"/>
      <c r="G7" s="1169"/>
      <c r="H7" s="1169"/>
      <c r="I7" s="1169"/>
      <c r="J7" s="1169"/>
      <c r="K7" s="1169"/>
      <c r="L7" s="1169"/>
      <c r="M7" s="1169"/>
      <c r="N7" s="1170"/>
      <c r="O7" s="19"/>
      <c r="P7" s="19"/>
      <c r="Q7" s="19"/>
      <c r="R7" s="19"/>
      <c r="S7" s="19"/>
      <c r="T7" s="19"/>
      <c r="U7" s="19"/>
      <c r="V7" s="19"/>
      <c r="W7" s="19"/>
      <c r="X7" s="19"/>
      <c r="Y7" s="19"/>
      <c r="Z7" s="19"/>
      <c r="AA7" s="19"/>
      <c r="AB7" s="19"/>
      <c r="AC7" s="19"/>
      <c r="AD7" s="19"/>
      <c r="AE7" s="19"/>
      <c r="AF7" s="19"/>
    </row>
    <row r="8" spans="1:32" ht="88.9" customHeight="1">
      <c r="A8" s="1181" t="s">
        <v>333</v>
      </c>
      <c r="B8" s="1169"/>
      <c r="C8" s="1169"/>
      <c r="D8" s="1169"/>
      <c r="E8" s="1169"/>
      <c r="F8" s="1169"/>
      <c r="G8" s="1169"/>
      <c r="H8" s="1169"/>
      <c r="I8" s="1169"/>
      <c r="J8" s="1169"/>
      <c r="K8" s="1169"/>
      <c r="L8" s="1169"/>
      <c r="M8" s="1169"/>
      <c r="N8" s="1170"/>
      <c r="O8" s="19"/>
      <c r="P8" s="19"/>
      <c r="Q8" s="19"/>
      <c r="R8" s="19"/>
      <c r="S8" s="19"/>
      <c r="T8" s="19"/>
      <c r="U8" s="19"/>
      <c r="V8" s="19"/>
      <c r="W8" s="19"/>
      <c r="X8" s="19"/>
      <c r="Y8" s="19"/>
      <c r="Z8" s="19"/>
      <c r="AA8" s="19"/>
      <c r="AB8" s="19"/>
      <c r="AC8" s="19"/>
      <c r="AD8" s="19"/>
      <c r="AE8" s="19"/>
      <c r="AF8" s="19"/>
    </row>
    <row r="9" spans="1:32" ht="14.25">
      <c r="A9" s="7"/>
      <c r="B9" s="8"/>
      <c r="C9" s="8"/>
      <c r="D9" s="7"/>
      <c r="E9" s="7"/>
      <c r="F9" s="7"/>
      <c r="G9" s="7"/>
      <c r="H9" s="7"/>
      <c r="I9" s="7"/>
      <c r="J9" s="7"/>
      <c r="K9" s="7"/>
      <c r="L9" s="7"/>
      <c r="M9" s="7"/>
      <c r="N9" s="7"/>
      <c r="O9" s="19"/>
      <c r="P9" s="19"/>
      <c r="Q9" s="19"/>
      <c r="R9" s="19"/>
      <c r="S9" s="19"/>
      <c r="T9" s="19"/>
      <c r="U9" s="19"/>
      <c r="V9" s="19"/>
      <c r="W9" s="19"/>
      <c r="X9" s="19"/>
      <c r="Y9" s="19"/>
      <c r="Z9" s="19"/>
      <c r="AA9" s="19"/>
      <c r="AB9" s="19"/>
      <c r="AC9" s="19"/>
      <c r="AD9" s="19"/>
      <c r="AE9" s="19"/>
      <c r="AF9" s="19"/>
    </row>
    <row r="10" spans="1:32" ht="51" customHeight="1">
      <c r="A10" s="131" t="s">
        <v>387</v>
      </c>
      <c r="B10" s="11" t="s">
        <v>366</v>
      </c>
      <c r="C10" s="137" t="s">
        <v>42</v>
      </c>
      <c r="D10" s="10" t="s">
        <v>85</v>
      </c>
      <c r="E10" s="136" t="s">
        <v>384</v>
      </c>
      <c r="F10" s="131" t="s">
        <v>385</v>
      </c>
      <c r="G10" s="10" t="s">
        <v>156</v>
      </c>
      <c r="H10" s="20" t="s">
        <v>50</v>
      </c>
      <c r="I10" s="134" t="s">
        <v>388</v>
      </c>
      <c r="J10" s="20" t="s">
        <v>54</v>
      </c>
      <c r="K10" s="20" t="s">
        <v>55</v>
      </c>
      <c r="L10" s="20" t="s">
        <v>56</v>
      </c>
      <c r="M10" s="41" t="s">
        <v>71</v>
      </c>
      <c r="N10" s="10" t="s">
        <v>57</v>
      </c>
      <c r="O10" s="140" t="s">
        <v>393</v>
      </c>
      <c r="P10" s="19"/>
      <c r="Q10" s="19"/>
      <c r="R10" s="19"/>
      <c r="S10" s="19"/>
      <c r="T10" s="19"/>
      <c r="U10" s="19"/>
      <c r="V10" s="19"/>
      <c r="W10" s="19"/>
      <c r="X10" s="19"/>
      <c r="Y10" s="19"/>
      <c r="Z10" s="19"/>
      <c r="AA10" s="19"/>
      <c r="AB10" s="19"/>
      <c r="AC10" s="19"/>
      <c r="AD10" s="19"/>
      <c r="AE10" s="19"/>
      <c r="AF10" s="19"/>
    </row>
    <row r="11" spans="1:32" ht="140.25">
      <c r="A11" s="205" t="s">
        <v>739</v>
      </c>
      <c r="B11" s="237" t="s">
        <v>740</v>
      </c>
      <c r="C11" s="207" t="s">
        <v>741</v>
      </c>
      <c r="D11" s="207" t="s">
        <v>420</v>
      </c>
      <c r="E11" s="207" t="s">
        <v>742</v>
      </c>
      <c r="F11" s="207" t="s">
        <v>743</v>
      </c>
      <c r="G11" s="238" t="s">
        <v>744</v>
      </c>
      <c r="H11" s="239" t="s">
        <v>745</v>
      </c>
      <c r="I11" s="239" t="s">
        <v>746</v>
      </c>
      <c r="J11" s="240">
        <v>2</v>
      </c>
      <c r="K11" s="240">
        <v>2</v>
      </c>
      <c r="L11" s="240">
        <v>2</v>
      </c>
      <c r="M11" s="241">
        <v>100</v>
      </c>
      <c r="N11" s="235">
        <f>M11/J11</f>
        <v>50</v>
      </c>
      <c r="O11" s="235" t="s">
        <v>524</v>
      </c>
      <c r="P11" s="19"/>
      <c r="Q11" s="19"/>
      <c r="R11" s="19"/>
      <c r="S11" s="19"/>
      <c r="T11" s="19"/>
      <c r="U11" s="19"/>
      <c r="V11" s="19"/>
      <c r="W11" s="19"/>
      <c r="X11" s="19"/>
      <c r="Y11" s="19"/>
      <c r="Z11" s="19"/>
      <c r="AA11" s="19"/>
      <c r="AB11" s="19"/>
      <c r="AC11" s="19"/>
      <c r="AD11" s="19"/>
      <c r="AE11" s="19"/>
      <c r="AF11" s="19"/>
    </row>
    <row r="12" spans="1:32" ht="89.25">
      <c r="A12" s="205" t="s">
        <v>747</v>
      </c>
      <c r="B12" s="237" t="s">
        <v>748</v>
      </c>
      <c r="C12" s="192" t="s">
        <v>524</v>
      </c>
      <c r="D12" s="207" t="s">
        <v>420</v>
      </c>
      <c r="E12" s="207" t="s">
        <v>749</v>
      </c>
      <c r="F12" s="192"/>
      <c r="G12" s="193"/>
      <c r="H12" s="199"/>
      <c r="I12" s="199"/>
      <c r="J12" s="199">
        <v>1</v>
      </c>
      <c r="K12" s="199">
        <v>1</v>
      </c>
      <c r="L12" s="199">
        <v>1</v>
      </c>
      <c r="M12" s="199">
        <v>50</v>
      </c>
      <c r="N12" s="235">
        <v>50</v>
      </c>
      <c r="O12" s="235" t="s">
        <v>524</v>
      </c>
      <c r="P12" s="47"/>
      <c r="Q12" s="47"/>
      <c r="R12" s="47"/>
      <c r="S12" s="47"/>
      <c r="T12" s="47"/>
      <c r="U12" s="47"/>
      <c r="V12" s="47"/>
      <c r="W12" s="47"/>
      <c r="X12" s="47"/>
      <c r="Y12" s="47"/>
      <c r="Z12" s="47"/>
      <c r="AA12" s="47"/>
      <c r="AB12" s="47"/>
      <c r="AC12" s="47"/>
      <c r="AD12" s="47"/>
      <c r="AE12" s="47"/>
      <c r="AF12" s="47"/>
    </row>
    <row r="13" spans="1:32" ht="51">
      <c r="A13" s="205" t="s">
        <v>883</v>
      </c>
      <c r="B13" s="237" t="s">
        <v>884</v>
      </c>
      <c r="C13" s="207" t="s">
        <v>885</v>
      </c>
      <c r="D13" s="207" t="s">
        <v>886</v>
      </c>
      <c r="E13" s="207" t="s">
        <v>887</v>
      </c>
      <c r="F13" s="207" t="s">
        <v>888</v>
      </c>
      <c r="G13" s="238" t="s">
        <v>889</v>
      </c>
      <c r="H13" s="238"/>
      <c r="I13" s="238" t="s">
        <v>650</v>
      </c>
      <c r="J13" s="328">
        <v>5</v>
      </c>
      <c r="K13" s="328">
        <v>2</v>
      </c>
      <c r="L13" s="328">
        <v>5</v>
      </c>
      <c r="M13" s="328">
        <v>100</v>
      </c>
      <c r="N13" s="319">
        <v>20</v>
      </c>
      <c r="O13" s="47" t="s">
        <v>858</v>
      </c>
      <c r="P13" s="47"/>
      <c r="Q13" s="47"/>
      <c r="R13" s="47"/>
      <c r="S13" s="47"/>
      <c r="T13" s="47"/>
      <c r="U13" s="47"/>
      <c r="V13" s="47"/>
      <c r="W13" s="47"/>
      <c r="X13" s="47"/>
      <c r="Y13" s="47"/>
      <c r="Z13" s="47"/>
      <c r="AA13" s="47"/>
      <c r="AB13" s="47"/>
      <c r="AC13" s="47"/>
      <c r="AD13" s="47"/>
      <c r="AE13" s="47"/>
      <c r="AF13" s="47"/>
    </row>
    <row r="14" spans="1:32" ht="63.75">
      <c r="A14" s="237" t="s">
        <v>1081</v>
      </c>
      <c r="B14" s="237" t="s">
        <v>1082</v>
      </c>
      <c r="C14" s="207" t="s">
        <v>1083</v>
      </c>
      <c r="D14" s="207" t="s">
        <v>420</v>
      </c>
      <c r="E14" s="205" t="s">
        <v>1084</v>
      </c>
      <c r="F14" s="21" t="s">
        <v>1085</v>
      </c>
      <c r="G14" s="238" t="s">
        <v>889</v>
      </c>
      <c r="H14" s="238" t="s">
        <v>1086</v>
      </c>
      <c r="I14" s="238" t="s">
        <v>1086</v>
      </c>
      <c r="J14" s="50">
        <v>5</v>
      </c>
      <c r="K14" s="50">
        <v>2</v>
      </c>
      <c r="L14" s="50">
        <v>5</v>
      </c>
      <c r="M14" s="50">
        <v>100</v>
      </c>
      <c r="N14" s="51">
        <v>20</v>
      </c>
      <c r="O14" s="47" t="s">
        <v>1014</v>
      </c>
      <c r="P14" s="47"/>
      <c r="Q14" s="47"/>
      <c r="R14" s="47"/>
      <c r="S14" s="47"/>
      <c r="T14" s="47"/>
      <c r="U14" s="47"/>
      <c r="V14" s="47"/>
      <c r="W14" s="47"/>
      <c r="X14" s="47"/>
      <c r="Y14" s="47"/>
      <c r="Z14" s="47"/>
      <c r="AA14" s="47"/>
      <c r="AB14" s="47"/>
      <c r="AC14" s="47"/>
      <c r="AD14" s="47"/>
      <c r="AE14" s="47"/>
      <c r="AF14" s="47"/>
    </row>
    <row r="15" spans="1:32" ht="102">
      <c r="A15" s="205" t="s">
        <v>1166</v>
      </c>
      <c r="B15" s="237" t="s">
        <v>1082</v>
      </c>
      <c r="C15" s="207" t="s">
        <v>1167</v>
      </c>
      <c r="D15" s="408" t="s">
        <v>420</v>
      </c>
      <c r="E15" s="207" t="s">
        <v>1168</v>
      </c>
      <c r="F15" s="21" t="s">
        <v>1169</v>
      </c>
      <c r="G15" s="238" t="s">
        <v>1170</v>
      </c>
      <c r="H15" s="238" t="s">
        <v>1171</v>
      </c>
      <c r="I15" s="238" t="s">
        <v>1172</v>
      </c>
      <c r="J15" s="50">
        <v>6</v>
      </c>
      <c r="K15" s="50">
        <v>2</v>
      </c>
      <c r="L15" s="50">
        <v>6</v>
      </c>
      <c r="M15" s="50">
        <v>100</v>
      </c>
      <c r="N15" s="51">
        <v>16.670000000000002</v>
      </c>
      <c r="O15" s="47" t="s">
        <v>1165</v>
      </c>
      <c r="P15" s="47"/>
      <c r="Q15" s="47"/>
      <c r="R15" s="47"/>
      <c r="S15" s="47"/>
      <c r="T15" s="47"/>
      <c r="U15" s="47"/>
      <c r="V15" s="47"/>
      <c r="W15" s="47"/>
      <c r="X15" s="47"/>
      <c r="Y15" s="47"/>
      <c r="Z15" s="47"/>
      <c r="AA15" s="47"/>
      <c r="AB15" s="47"/>
      <c r="AC15" s="47"/>
      <c r="AD15" s="47"/>
      <c r="AE15" s="47"/>
      <c r="AF15" s="47"/>
    </row>
    <row r="16" spans="1:32" ht="63.75">
      <c r="A16" s="242" t="s">
        <v>1671</v>
      </c>
      <c r="B16" s="242" t="s">
        <v>1082</v>
      </c>
      <c r="C16" s="507" t="s">
        <v>1672</v>
      </c>
      <c r="D16" s="242" t="s">
        <v>420</v>
      </c>
      <c r="E16" s="242" t="s">
        <v>1673</v>
      </c>
      <c r="F16" s="242" t="s">
        <v>1674</v>
      </c>
      <c r="G16" s="522" t="s">
        <v>1675</v>
      </c>
      <c r="H16" s="510"/>
      <c r="I16" s="522" t="s">
        <v>650</v>
      </c>
      <c r="J16" s="533">
        <v>2</v>
      </c>
      <c r="K16" s="533">
        <v>2</v>
      </c>
      <c r="L16" s="533">
        <v>2</v>
      </c>
      <c r="M16" s="533">
        <v>100</v>
      </c>
      <c r="N16" s="532">
        <v>50</v>
      </c>
      <c r="O16" s="47" t="s">
        <v>1666</v>
      </c>
      <c r="P16" s="47"/>
      <c r="Q16" s="47"/>
      <c r="R16" s="47"/>
      <c r="S16" s="47"/>
      <c r="T16" s="47"/>
      <c r="U16" s="47"/>
      <c r="V16" s="47"/>
      <c r="W16" s="47"/>
      <c r="X16" s="47"/>
      <c r="Y16" s="47"/>
      <c r="Z16" s="47"/>
      <c r="AA16" s="47"/>
      <c r="AB16" s="47"/>
      <c r="AC16" s="47"/>
      <c r="AD16" s="47"/>
      <c r="AE16" s="47"/>
      <c r="AF16" s="47"/>
    </row>
    <row r="17" spans="1:32" ht="63.75">
      <c r="A17" s="242" t="s">
        <v>1676</v>
      </c>
      <c r="B17" s="242" t="s">
        <v>1082</v>
      </c>
      <c r="C17" s="242" t="s">
        <v>1677</v>
      </c>
      <c r="D17" s="242" t="s">
        <v>420</v>
      </c>
      <c r="E17" s="242" t="s">
        <v>1678</v>
      </c>
      <c r="F17" s="242" t="s">
        <v>1674</v>
      </c>
      <c r="G17" s="522" t="s">
        <v>1679</v>
      </c>
      <c r="H17" s="527"/>
      <c r="I17" s="522" t="s">
        <v>650</v>
      </c>
      <c r="J17" s="527">
        <v>2</v>
      </c>
      <c r="K17" s="527">
        <v>2</v>
      </c>
      <c r="L17" s="527">
        <v>2</v>
      </c>
      <c r="M17" s="527">
        <v>100</v>
      </c>
      <c r="N17" s="532">
        <v>50</v>
      </c>
      <c r="O17" s="47" t="s">
        <v>1666</v>
      </c>
      <c r="P17" s="47"/>
      <c r="Q17" s="47"/>
      <c r="R17" s="47"/>
      <c r="S17" s="47"/>
      <c r="T17" s="47"/>
      <c r="U17" s="47"/>
      <c r="V17" s="47"/>
      <c r="W17" s="47"/>
      <c r="X17" s="47"/>
      <c r="Y17" s="47"/>
      <c r="Z17" s="47"/>
      <c r="AA17" s="47"/>
      <c r="AB17" s="47"/>
      <c r="AC17" s="47"/>
      <c r="AD17" s="47"/>
      <c r="AE17" s="47"/>
      <c r="AF17" s="47"/>
    </row>
    <row r="18" spans="1:32" ht="102">
      <c r="A18" s="205" t="s">
        <v>1166</v>
      </c>
      <c r="B18" s="237" t="s">
        <v>1082</v>
      </c>
      <c r="C18" s="207" t="s">
        <v>1716</v>
      </c>
      <c r="D18" s="408" t="s">
        <v>420</v>
      </c>
      <c r="E18" s="207" t="s">
        <v>1168</v>
      </c>
      <c r="F18" s="21" t="s">
        <v>1169</v>
      </c>
      <c r="G18" s="238" t="s">
        <v>1170</v>
      </c>
      <c r="H18" s="238" t="s">
        <v>1171</v>
      </c>
      <c r="I18" s="238" t="s">
        <v>1172</v>
      </c>
      <c r="J18" s="50">
        <v>6</v>
      </c>
      <c r="K18" s="50">
        <v>2</v>
      </c>
      <c r="L18" s="50">
        <v>6</v>
      </c>
      <c r="M18" s="50">
        <v>100</v>
      </c>
      <c r="N18" s="51">
        <v>16.670000000000002</v>
      </c>
      <c r="O18" s="47" t="s">
        <v>1707</v>
      </c>
      <c r="P18" s="47"/>
      <c r="Q18" s="47"/>
      <c r="R18" s="47"/>
      <c r="S18" s="47"/>
      <c r="T18" s="47"/>
      <c r="U18" s="47"/>
      <c r="V18" s="47"/>
      <c r="W18" s="47"/>
      <c r="X18" s="47"/>
      <c r="Y18" s="47"/>
      <c r="Z18" s="47"/>
      <c r="AA18" s="47"/>
      <c r="AB18" s="47"/>
      <c r="AC18" s="47"/>
      <c r="AD18" s="47"/>
      <c r="AE18" s="47"/>
      <c r="AF18" s="47"/>
    </row>
    <row r="19" spans="1:32" ht="99.75">
      <c r="A19" s="574" t="s">
        <v>1768</v>
      </c>
      <c r="B19" s="13" t="s">
        <v>1082</v>
      </c>
      <c r="C19" s="560" t="s">
        <v>1769</v>
      </c>
      <c r="D19" s="21" t="s">
        <v>420</v>
      </c>
      <c r="E19" s="574" t="s">
        <v>1770</v>
      </c>
      <c r="F19" s="575" t="s">
        <v>1771</v>
      </c>
      <c r="G19" s="576" t="s">
        <v>1772</v>
      </c>
      <c r="H19" s="16"/>
      <c r="I19" s="16" t="s">
        <v>650</v>
      </c>
      <c r="J19" s="16">
        <v>2</v>
      </c>
      <c r="K19" s="16">
        <v>2</v>
      </c>
      <c r="L19" s="16">
        <v>2</v>
      </c>
      <c r="M19" s="16">
        <v>100</v>
      </c>
      <c r="N19" s="51">
        <v>50</v>
      </c>
      <c r="O19" s="47" t="s">
        <v>1132</v>
      </c>
      <c r="P19" s="47"/>
      <c r="Q19" s="47"/>
      <c r="R19" s="47"/>
      <c r="S19" s="47"/>
      <c r="T19" s="47"/>
      <c r="U19" s="47"/>
      <c r="V19" s="47"/>
      <c r="W19" s="47"/>
      <c r="X19" s="47"/>
      <c r="Y19" s="47"/>
      <c r="Z19" s="47"/>
      <c r="AA19" s="47"/>
      <c r="AB19" s="47"/>
      <c r="AC19" s="47"/>
      <c r="AD19" s="47"/>
      <c r="AE19" s="47"/>
      <c r="AF19" s="47"/>
    </row>
    <row r="20" spans="1:32" ht="51">
      <c r="A20" s="237" t="s">
        <v>1920</v>
      </c>
      <c r="B20" s="633" t="s">
        <v>1082</v>
      </c>
      <c r="C20" s="207" t="s">
        <v>1921</v>
      </c>
      <c r="D20" s="207" t="s">
        <v>420</v>
      </c>
      <c r="E20" s="207" t="s">
        <v>1922</v>
      </c>
      <c r="F20" s="207" t="s">
        <v>1923</v>
      </c>
      <c r="G20" s="239" t="s">
        <v>1924</v>
      </c>
      <c r="H20" s="238"/>
      <c r="I20" s="238" t="s">
        <v>1925</v>
      </c>
      <c r="J20" s="328">
        <v>2</v>
      </c>
      <c r="K20" s="328">
        <v>2</v>
      </c>
      <c r="L20" s="328">
        <v>2</v>
      </c>
      <c r="M20" s="328">
        <v>100</v>
      </c>
      <c r="N20" s="319">
        <v>50</v>
      </c>
      <c r="O20" s="47" t="s">
        <v>1919</v>
      </c>
      <c r="P20" s="47"/>
      <c r="Q20" s="47"/>
      <c r="R20" s="47"/>
      <c r="S20" s="47"/>
      <c r="T20" s="47"/>
      <c r="U20" s="47"/>
      <c r="V20" s="47"/>
      <c r="W20" s="47"/>
      <c r="X20" s="47"/>
      <c r="Y20" s="47"/>
      <c r="Z20" s="47"/>
      <c r="AA20" s="47"/>
      <c r="AB20" s="47"/>
      <c r="AC20" s="47"/>
      <c r="AD20" s="47"/>
      <c r="AE20" s="47"/>
      <c r="AF20" s="47"/>
    </row>
    <row r="21" spans="1:32" ht="51">
      <c r="A21" s="205" t="s">
        <v>1926</v>
      </c>
      <c r="B21" s="207" t="s">
        <v>1082</v>
      </c>
      <c r="C21" s="207" t="s">
        <v>1927</v>
      </c>
      <c r="D21" s="207" t="s">
        <v>420</v>
      </c>
      <c r="E21" s="207" t="s">
        <v>1928</v>
      </c>
      <c r="F21" s="207" t="s">
        <v>1929</v>
      </c>
      <c r="G21" s="238" t="s">
        <v>1930</v>
      </c>
      <c r="H21" s="239" t="s">
        <v>1931</v>
      </c>
      <c r="I21" s="239"/>
      <c r="J21" s="239">
        <v>2</v>
      </c>
      <c r="K21" s="239">
        <v>2</v>
      </c>
      <c r="L21" s="239">
        <v>2</v>
      </c>
      <c r="M21" s="239">
        <v>100</v>
      </c>
      <c r="N21" s="319">
        <v>50</v>
      </c>
      <c r="O21" s="47" t="s">
        <v>1919</v>
      </c>
      <c r="P21" s="47"/>
      <c r="Q21" s="47"/>
      <c r="R21" s="47"/>
      <c r="S21" s="47"/>
      <c r="T21" s="47"/>
      <c r="U21" s="47"/>
      <c r="V21" s="47"/>
      <c r="W21" s="47"/>
      <c r="X21" s="47"/>
      <c r="Y21" s="47"/>
      <c r="Z21" s="47"/>
      <c r="AA21" s="47"/>
      <c r="AB21" s="47"/>
      <c r="AC21" s="47"/>
      <c r="AD21" s="47"/>
      <c r="AE21" s="47"/>
      <c r="AF21" s="47"/>
    </row>
    <row r="22" spans="1:32" ht="38.25">
      <c r="A22" s="205" t="s">
        <v>2533</v>
      </c>
      <c r="B22" s="237" t="s">
        <v>1082</v>
      </c>
      <c r="C22" s="207" t="s">
        <v>2534</v>
      </c>
      <c r="D22" s="207" t="s">
        <v>420</v>
      </c>
      <c r="E22" s="207" t="s">
        <v>2535</v>
      </c>
      <c r="F22" s="810" t="s">
        <v>2536</v>
      </c>
      <c r="G22" s="238" t="s">
        <v>2537</v>
      </c>
      <c r="H22" s="790"/>
      <c r="I22" s="790"/>
      <c r="J22" s="813">
        <v>1</v>
      </c>
      <c r="K22" s="813">
        <v>1</v>
      </c>
      <c r="L22" s="813">
        <v>3</v>
      </c>
      <c r="M22" s="813">
        <v>50</v>
      </c>
      <c r="N22" s="802">
        <v>50</v>
      </c>
      <c r="O22" s="47" t="s">
        <v>2492</v>
      </c>
      <c r="P22" s="47"/>
      <c r="Q22" s="47"/>
      <c r="R22" s="47"/>
      <c r="S22" s="47"/>
      <c r="T22" s="47"/>
      <c r="U22" s="47"/>
      <c r="V22" s="47"/>
      <c r="W22" s="47"/>
      <c r="X22" s="47"/>
      <c r="Y22" s="47"/>
      <c r="Z22" s="47"/>
      <c r="AA22" s="47"/>
      <c r="AB22" s="47"/>
      <c r="AC22" s="47"/>
      <c r="AD22" s="47"/>
      <c r="AE22" s="47"/>
      <c r="AF22" s="47"/>
    </row>
    <row r="23" spans="1:32" ht="153">
      <c r="A23" s="864" t="s">
        <v>2601</v>
      </c>
      <c r="B23" s="864" t="s">
        <v>1082</v>
      </c>
      <c r="C23" s="299" t="s">
        <v>2602</v>
      </c>
      <c r="D23" s="844" t="s">
        <v>420</v>
      </c>
      <c r="E23" s="864" t="s">
        <v>2603</v>
      </c>
      <c r="F23" s="864" t="s">
        <v>2604</v>
      </c>
      <c r="G23" s="305" t="s">
        <v>1675</v>
      </c>
      <c r="H23" s="305"/>
      <c r="I23" s="305" t="s">
        <v>2605</v>
      </c>
      <c r="J23" s="305">
        <v>2</v>
      </c>
      <c r="K23" s="305">
        <v>2</v>
      </c>
      <c r="L23" s="305">
        <v>2</v>
      </c>
      <c r="M23" s="305">
        <v>100</v>
      </c>
      <c r="N23" s="865">
        <v>50</v>
      </c>
      <c r="O23" s="47" t="s">
        <v>2583</v>
      </c>
      <c r="P23" s="47"/>
      <c r="Q23" s="47"/>
      <c r="R23" s="47"/>
      <c r="S23" s="47"/>
      <c r="T23" s="47"/>
      <c r="U23" s="47"/>
      <c r="V23" s="47"/>
      <c r="W23" s="47"/>
      <c r="X23" s="47"/>
      <c r="Y23" s="47"/>
      <c r="Z23" s="47"/>
      <c r="AA23" s="47"/>
      <c r="AB23" s="47"/>
      <c r="AC23" s="47"/>
      <c r="AD23" s="47"/>
      <c r="AE23" s="47"/>
      <c r="AF23" s="47"/>
    </row>
    <row r="24" spans="1:32" ht="153">
      <c r="A24" s="864" t="s">
        <v>2606</v>
      </c>
      <c r="B24" s="864" t="s">
        <v>1082</v>
      </c>
      <c r="C24" s="299" t="s">
        <v>2607</v>
      </c>
      <c r="D24" s="844" t="s">
        <v>420</v>
      </c>
      <c r="E24" s="864" t="s">
        <v>2603</v>
      </c>
      <c r="F24" s="864" t="s">
        <v>2604</v>
      </c>
      <c r="G24" s="305" t="s">
        <v>1679</v>
      </c>
      <c r="H24" s="701"/>
      <c r="I24" s="701" t="s">
        <v>2608</v>
      </c>
      <c r="J24" s="701">
        <v>2</v>
      </c>
      <c r="K24" s="701">
        <v>2</v>
      </c>
      <c r="L24" s="701">
        <v>2</v>
      </c>
      <c r="M24" s="701">
        <v>100</v>
      </c>
      <c r="N24" s="865">
        <v>50</v>
      </c>
      <c r="O24" s="47" t="s">
        <v>2583</v>
      </c>
      <c r="P24" s="47"/>
      <c r="Q24" s="47"/>
      <c r="R24" s="47"/>
      <c r="S24" s="47"/>
      <c r="T24" s="47"/>
      <c r="U24" s="47"/>
      <c r="V24" s="47"/>
      <c r="W24" s="47"/>
      <c r="X24" s="47"/>
      <c r="Y24" s="47"/>
      <c r="Z24" s="47"/>
      <c r="AA24" s="47"/>
      <c r="AB24" s="47"/>
      <c r="AC24" s="47"/>
      <c r="AD24" s="47"/>
      <c r="AE24" s="47"/>
      <c r="AF24" s="47"/>
    </row>
    <row r="25" spans="1:32" ht="38.25">
      <c r="A25" s="205" t="s">
        <v>3142</v>
      </c>
      <c r="B25" s="237" t="s">
        <v>3143</v>
      </c>
      <c r="C25" s="207" t="s">
        <v>3144</v>
      </c>
      <c r="D25" s="207"/>
      <c r="E25" s="207" t="s">
        <v>3145</v>
      </c>
      <c r="F25" s="207"/>
      <c r="G25" s="238" t="s">
        <v>3146</v>
      </c>
      <c r="H25" s="239"/>
      <c r="I25" s="239" t="s">
        <v>3147</v>
      </c>
      <c r="J25" s="239">
        <v>2</v>
      </c>
      <c r="K25" s="239">
        <v>2</v>
      </c>
      <c r="L25" s="239">
        <v>2</v>
      </c>
      <c r="M25" s="239">
        <v>150</v>
      </c>
      <c r="N25" s="319">
        <f>M25/2</f>
        <v>75</v>
      </c>
      <c r="O25" s="47" t="s">
        <v>3010</v>
      </c>
      <c r="P25" s="47"/>
      <c r="Q25" s="47"/>
      <c r="R25" s="47"/>
      <c r="S25" s="47"/>
      <c r="T25" s="47"/>
      <c r="U25" s="47"/>
      <c r="V25" s="47"/>
      <c r="W25" s="47"/>
      <c r="X25" s="47"/>
      <c r="Y25" s="47"/>
      <c r="Z25" s="47"/>
      <c r="AA25" s="47"/>
      <c r="AB25" s="47"/>
      <c r="AC25" s="47"/>
      <c r="AD25" s="47"/>
      <c r="AE25" s="47"/>
      <c r="AF25" s="47"/>
    </row>
    <row r="26" spans="1:32" ht="63.75">
      <c r="A26" s="205" t="s">
        <v>3935</v>
      </c>
      <c r="B26" s="237" t="s">
        <v>1082</v>
      </c>
      <c r="C26" s="207" t="s">
        <v>3936</v>
      </c>
      <c r="D26" s="207" t="s">
        <v>2487</v>
      </c>
      <c r="E26" s="207" t="s">
        <v>3937</v>
      </c>
      <c r="F26" s="207" t="s">
        <v>3938</v>
      </c>
      <c r="G26" s="239" t="s">
        <v>3939</v>
      </c>
      <c r="H26" s="239" t="s">
        <v>3940</v>
      </c>
      <c r="I26" s="239" t="s">
        <v>3941</v>
      </c>
      <c r="J26" s="241">
        <v>2</v>
      </c>
      <c r="K26" s="241">
        <v>2</v>
      </c>
      <c r="L26" s="241">
        <v>2</v>
      </c>
      <c r="M26" s="328">
        <v>100</v>
      </c>
      <c r="N26" s="319">
        <v>50</v>
      </c>
      <c r="O26" s="47" t="s">
        <v>3934</v>
      </c>
      <c r="P26" s="47"/>
      <c r="Q26" s="47"/>
      <c r="R26" s="47"/>
      <c r="S26" s="47"/>
      <c r="T26" s="47"/>
      <c r="U26" s="47"/>
      <c r="V26" s="47"/>
      <c r="W26" s="47"/>
      <c r="X26" s="47"/>
      <c r="Y26" s="47"/>
      <c r="Z26" s="47"/>
      <c r="AA26" s="47"/>
      <c r="AB26" s="47"/>
      <c r="AC26" s="47"/>
      <c r="AD26" s="47"/>
      <c r="AE26" s="47"/>
      <c r="AF26" s="47"/>
    </row>
    <row r="27" spans="1:32" ht="38.25">
      <c r="A27" s="205" t="s">
        <v>3942</v>
      </c>
      <c r="B27" s="237" t="s">
        <v>1082</v>
      </c>
      <c r="C27" s="207" t="s">
        <v>3936</v>
      </c>
      <c r="D27" s="207" t="s">
        <v>2487</v>
      </c>
      <c r="E27" s="207" t="s">
        <v>3943</v>
      </c>
      <c r="F27" s="1067" t="s">
        <v>3944</v>
      </c>
      <c r="G27" s="239" t="s">
        <v>3945</v>
      </c>
      <c r="H27" s="239"/>
      <c r="I27" s="239" t="s">
        <v>3946</v>
      </c>
      <c r="J27" s="239">
        <v>2</v>
      </c>
      <c r="K27" s="239">
        <v>2</v>
      </c>
      <c r="L27" s="239">
        <v>2</v>
      </c>
      <c r="M27" s="239">
        <v>100</v>
      </c>
      <c r="N27" s="319">
        <v>50</v>
      </c>
      <c r="O27" s="47" t="s">
        <v>3934</v>
      </c>
      <c r="P27" s="47"/>
      <c r="Q27" s="47"/>
      <c r="R27" s="47"/>
      <c r="S27" s="47"/>
      <c r="T27" s="47"/>
      <c r="U27" s="47"/>
      <c r="V27" s="47"/>
      <c r="W27" s="47"/>
      <c r="X27" s="47"/>
      <c r="Y27" s="47"/>
      <c r="Z27" s="47"/>
      <c r="AA27" s="47"/>
      <c r="AB27" s="47"/>
      <c r="AC27" s="47"/>
      <c r="AD27" s="47"/>
      <c r="AE27" s="47"/>
      <c r="AF27" s="47"/>
    </row>
    <row r="28" spans="1:32" ht="51">
      <c r="A28" s="281" t="s">
        <v>4169</v>
      </c>
      <c r="B28" s="282" t="s">
        <v>4170</v>
      </c>
      <c r="C28" s="388" t="s">
        <v>420</v>
      </c>
      <c r="D28" s="529" t="s">
        <v>4171</v>
      </c>
      <c r="E28" s="529">
        <v>28</v>
      </c>
      <c r="F28" s="529">
        <v>4</v>
      </c>
      <c r="G28" s="610" t="s">
        <v>4172</v>
      </c>
      <c r="H28" s="242"/>
      <c r="I28" s="242" t="s">
        <v>4173</v>
      </c>
      <c r="J28" s="1096">
        <v>2</v>
      </c>
      <c r="K28" s="1097">
        <v>2</v>
      </c>
      <c r="L28" s="1098">
        <v>2</v>
      </c>
      <c r="M28" s="1099">
        <v>100</v>
      </c>
      <c r="N28" s="242">
        <v>50</v>
      </c>
      <c r="O28" s="47" t="s">
        <v>4051</v>
      </c>
      <c r="P28" s="47"/>
      <c r="Q28" s="47"/>
      <c r="R28" s="47"/>
      <c r="S28" s="47"/>
      <c r="T28" s="47"/>
      <c r="U28" s="47"/>
      <c r="V28" s="47"/>
      <c r="W28" s="47"/>
      <c r="X28" s="47"/>
      <c r="Y28" s="47"/>
      <c r="Z28" s="47"/>
      <c r="AA28" s="47"/>
      <c r="AB28" s="47"/>
      <c r="AC28" s="47"/>
      <c r="AD28" s="47"/>
      <c r="AE28" s="47"/>
      <c r="AF28" s="47"/>
    </row>
    <row r="29" spans="1:32" ht="51">
      <c r="A29" s="293" t="s">
        <v>4174</v>
      </c>
      <c r="B29" s="1100" t="s">
        <v>4175</v>
      </c>
      <c r="C29" s="1101" t="s">
        <v>420</v>
      </c>
      <c r="D29" s="529" t="s">
        <v>4171</v>
      </c>
      <c r="E29" s="529">
        <v>28</v>
      </c>
      <c r="F29" s="529">
        <v>4</v>
      </c>
      <c r="G29" s="529" t="s">
        <v>4176</v>
      </c>
      <c r="H29" s="242"/>
      <c r="I29" s="242" t="s">
        <v>4173</v>
      </c>
      <c r="J29" s="1096">
        <v>2</v>
      </c>
      <c r="K29" s="529">
        <v>2</v>
      </c>
      <c r="L29" s="1102" t="s">
        <v>4177</v>
      </c>
      <c r="M29" s="242">
        <v>100</v>
      </c>
      <c r="N29" s="242">
        <v>50</v>
      </c>
      <c r="O29" s="47" t="s">
        <v>4051</v>
      </c>
      <c r="P29" s="47"/>
      <c r="Q29" s="47"/>
      <c r="R29" s="47"/>
      <c r="S29" s="47"/>
      <c r="T29" s="47"/>
      <c r="U29" s="47"/>
      <c r="V29" s="47"/>
      <c r="W29" s="47"/>
      <c r="X29" s="47"/>
      <c r="Y29" s="47"/>
      <c r="Z29" s="47"/>
      <c r="AA29" s="47"/>
      <c r="AB29" s="47"/>
      <c r="AC29" s="47"/>
      <c r="AD29" s="47"/>
      <c r="AE29" s="47"/>
      <c r="AF29" s="47"/>
    </row>
    <row r="30" spans="1:32" ht="51">
      <c r="A30" s="293" t="s">
        <v>4178</v>
      </c>
      <c r="B30" s="1103" t="s">
        <v>4179</v>
      </c>
      <c r="C30" s="1101" t="s">
        <v>420</v>
      </c>
      <c r="D30" s="529" t="s">
        <v>4171</v>
      </c>
      <c r="E30" s="529">
        <v>28</v>
      </c>
      <c r="F30" s="529">
        <v>4</v>
      </c>
      <c r="G30" s="1104" t="s">
        <v>4180</v>
      </c>
      <c r="H30" s="242"/>
      <c r="I30" s="242" t="s">
        <v>4173</v>
      </c>
      <c r="J30" s="1096">
        <v>2</v>
      </c>
      <c r="K30" s="529">
        <v>2</v>
      </c>
      <c r="L30" s="1088" t="s">
        <v>4177</v>
      </c>
      <c r="M30" s="242">
        <v>100</v>
      </c>
      <c r="N30" s="242">
        <v>50</v>
      </c>
      <c r="O30" s="47" t="s">
        <v>4051</v>
      </c>
      <c r="P30" s="47"/>
      <c r="Q30" s="47"/>
      <c r="R30" s="47"/>
      <c r="S30" s="47"/>
      <c r="T30" s="47"/>
      <c r="U30" s="47"/>
      <c r="V30" s="47"/>
      <c r="W30" s="47"/>
      <c r="X30" s="47"/>
      <c r="Y30" s="47"/>
      <c r="Z30" s="47"/>
      <c r="AA30" s="47"/>
      <c r="AB30" s="47"/>
      <c r="AC30" s="47"/>
      <c r="AD30" s="47"/>
      <c r="AE30" s="47"/>
      <c r="AF30" s="47"/>
    </row>
    <row r="31" spans="1:32" ht="51">
      <c r="A31" s="281" t="s">
        <v>4181</v>
      </c>
      <c r="B31" s="1105" t="s">
        <v>4182</v>
      </c>
      <c r="C31" s="388" t="s">
        <v>420</v>
      </c>
      <c r="D31" s="529" t="s">
        <v>4171</v>
      </c>
      <c r="E31" s="529">
        <v>28</v>
      </c>
      <c r="F31" s="529">
        <v>4</v>
      </c>
      <c r="G31" s="1106" t="s">
        <v>4183</v>
      </c>
      <c r="H31" s="242"/>
      <c r="I31" s="242" t="s">
        <v>4173</v>
      </c>
      <c r="J31" s="1096">
        <v>2</v>
      </c>
      <c r="K31" s="529">
        <v>2</v>
      </c>
      <c r="L31" s="1088" t="s">
        <v>4177</v>
      </c>
      <c r="M31" s="242">
        <v>100</v>
      </c>
      <c r="N31" s="242">
        <v>50</v>
      </c>
      <c r="O31" s="47" t="s">
        <v>4051</v>
      </c>
      <c r="P31" s="47"/>
      <c r="Q31" s="47"/>
      <c r="R31" s="47"/>
      <c r="S31" s="47"/>
      <c r="T31" s="47"/>
      <c r="U31" s="47"/>
      <c r="V31" s="47"/>
      <c r="W31" s="47"/>
      <c r="X31" s="47"/>
      <c r="Y31" s="47"/>
      <c r="Z31" s="47"/>
      <c r="AA31" s="47"/>
      <c r="AB31" s="47"/>
      <c r="AC31" s="47"/>
      <c r="AD31" s="47"/>
      <c r="AE31" s="47"/>
      <c r="AF31" s="47"/>
    </row>
    <row r="32" spans="1:32" ht="51">
      <c r="A32" s="281" t="s">
        <v>4184</v>
      </c>
      <c r="B32" s="281" t="s">
        <v>4185</v>
      </c>
      <c r="C32" s="388" t="s">
        <v>420</v>
      </c>
      <c r="D32" s="529" t="s">
        <v>4171</v>
      </c>
      <c r="E32" s="529">
        <v>28</v>
      </c>
      <c r="F32" s="1097">
        <v>4</v>
      </c>
      <c r="G32" s="1098" t="s">
        <v>4186</v>
      </c>
      <c r="H32" s="930"/>
      <c r="I32" s="242" t="s">
        <v>4173</v>
      </c>
      <c r="J32" s="239">
        <v>2</v>
      </c>
      <c r="K32" s="239">
        <v>2</v>
      </c>
      <c r="L32" s="239">
        <v>2</v>
      </c>
      <c r="M32" s="239">
        <v>100</v>
      </c>
      <c r="N32" s="319">
        <v>50</v>
      </c>
      <c r="O32" s="47" t="s">
        <v>4051</v>
      </c>
      <c r="P32" s="47"/>
      <c r="Q32" s="47"/>
      <c r="R32" s="47"/>
      <c r="S32" s="47"/>
      <c r="T32" s="47"/>
      <c r="U32" s="47"/>
      <c r="V32" s="47"/>
      <c r="W32" s="47"/>
      <c r="X32" s="47"/>
      <c r="Y32" s="47"/>
      <c r="Z32" s="47"/>
      <c r="AA32" s="47"/>
      <c r="AB32" s="47"/>
      <c r="AC32" s="47"/>
      <c r="AD32" s="47"/>
      <c r="AE32" s="47"/>
      <c r="AF32" s="47"/>
    </row>
    <row r="33" spans="1:32" ht="127.5">
      <c r="A33" s="205" t="s">
        <v>4187</v>
      </c>
      <c r="B33" s="207" t="s">
        <v>4188</v>
      </c>
      <c r="C33" s="388" t="s">
        <v>420</v>
      </c>
      <c r="D33" s="242" t="s">
        <v>4189</v>
      </c>
      <c r="E33" s="207">
        <v>5</v>
      </c>
      <c r="F33" s="731">
        <v>2</v>
      </c>
      <c r="G33" s="1107" t="s">
        <v>4190</v>
      </c>
      <c r="H33" s="930"/>
      <c r="I33" s="239" t="s">
        <v>4191</v>
      </c>
      <c r="J33" s="239">
        <v>10</v>
      </c>
      <c r="K33" s="239">
        <v>2</v>
      </c>
      <c r="L33" s="239">
        <v>10</v>
      </c>
      <c r="M33" s="239">
        <v>100</v>
      </c>
      <c r="N33" s="319">
        <v>10</v>
      </c>
      <c r="O33" s="47" t="s">
        <v>4051</v>
      </c>
      <c r="P33" s="47"/>
      <c r="Q33" s="47"/>
      <c r="R33" s="47"/>
      <c r="S33" s="47"/>
      <c r="T33" s="47"/>
      <c r="U33" s="47"/>
      <c r="V33" s="47"/>
      <c r="W33" s="47"/>
      <c r="X33" s="47"/>
      <c r="Y33" s="47"/>
      <c r="Z33" s="47"/>
      <c r="AA33" s="47"/>
      <c r="AB33" s="47"/>
      <c r="AC33" s="47"/>
      <c r="AD33" s="47"/>
      <c r="AE33" s="47"/>
      <c r="AF33" s="47"/>
    </row>
    <row r="34" spans="1:32" ht="14.25">
      <c r="A34" s="12"/>
      <c r="B34" s="13"/>
      <c r="C34" s="21"/>
      <c r="D34" s="21"/>
      <c r="E34" s="21"/>
      <c r="F34" s="21"/>
      <c r="G34" s="14"/>
      <c r="H34" s="16"/>
      <c r="I34" s="16"/>
      <c r="J34" s="16"/>
      <c r="K34" s="16"/>
      <c r="L34" s="16"/>
      <c r="M34" s="16"/>
      <c r="N34" s="51"/>
      <c r="O34" s="47"/>
      <c r="P34" s="47"/>
      <c r="Q34" s="47"/>
      <c r="R34" s="47"/>
      <c r="S34" s="47"/>
      <c r="T34" s="47"/>
      <c r="U34" s="47"/>
      <c r="V34" s="47"/>
      <c r="W34" s="47"/>
      <c r="X34" s="47"/>
      <c r="Y34" s="47"/>
      <c r="Z34" s="47"/>
      <c r="AA34" s="47"/>
      <c r="AB34" s="47"/>
      <c r="AC34" s="47"/>
      <c r="AD34" s="47"/>
      <c r="AE34" s="47"/>
      <c r="AF34" s="47"/>
    </row>
    <row r="35" spans="1:32" ht="14.25">
      <c r="A35" s="12"/>
      <c r="B35" s="13"/>
      <c r="C35" s="21"/>
      <c r="D35" s="21"/>
      <c r="E35" s="21"/>
      <c r="F35" s="21"/>
      <c r="G35" s="14"/>
      <c r="H35" s="16"/>
      <c r="I35" s="16"/>
      <c r="J35" s="16"/>
      <c r="K35" s="16"/>
      <c r="L35" s="16"/>
      <c r="M35" s="16"/>
      <c r="N35" s="51"/>
      <c r="O35" s="47"/>
      <c r="P35" s="47"/>
      <c r="Q35" s="47"/>
      <c r="R35" s="47"/>
      <c r="S35" s="47"/>
      <c r="T35" s="47"/>
      <c r="U35" s="47"/>
      <c r="V35" s="47"/>
      <c r="W35" s="47"/>
      <c r="X35" s="47"/>
      <c r="Y35" s="47"/>
      <c r="Z35" s="47"/>
      <c r="AA35" s="47"/>
      <c r="AB35" s="47"/>
      <c r="AC35" s="47"/>
      <c r="AD35" s="47"/>
      <c r="AE35" s="47"/>
      <c r="AF35" s="47"/>
    </row>
    <row r="36" spans="1:32" ht="14.25">
      <c r="A36" s="12"/>
      <c r="B36" s="13"/>
      <c r="C36" s="21"/>
      <c r="D36" s="21"/>
      <c r="E36" s="21"/>
      <c r="F36" s="21"/>
      <c r="G36" s="14"/>
      <c r="H36" s="16"/>
      <c r="I36" s="16"/>
      <c r="J36" s="16"/>
      <c r="K36" s="16"/>
      <c r="L36" s="16"/>
      <c r="M36" s="16"/>
      <c r="N36" s="51"/>
      <c r="O36" s="47"/>
      <c r="P36" s="47"/>
      <c r="Q36" s="47"/>
      <c r="R36" s="47"/>
      <c r="S36" s="47"/>
      <c r="T36" s="47"/>
      <c r="U36" s="47"/>
      <c r="V36" s="47"/>
      <c r="W36" s="47"/>
      <c r="X36" s="47"/>
      <c r="Y36" s="47"/>
      <c r="Z36" s="47"/>
      <c r="AA36" s="47"/>
      <c r="AB36" s="47"/>
      <c r="AC36" s="47"/>
      <c r="AD36" s="47"/>
      <c r="AE36" s="47"/>
      <c r="AF36" s="47"/>
    </row>
    <row r="37" spans="1:32" ht="14.25">
      <c r="A37" s="12"/>
      <c r="B37" s="13"/>
      <c r="C37" s="21"/>
      <c r="D37" s="21"/>
      <c r="E37" s="21"/>
      <c r="F37" s="21"/>
      <c r="G37" s="14"/>
      <c r="H37" s="16"/>
      <c r="I37" s="16"/>
      <c r="J37" s="16"/>
      <c r="K37" s="16"/>
      <c r="L37" s="16"/>
      <c r="M37" s="16"/>
      <c r="N37" s="51"/>
      <c r="O37" s="47"/>
      <c r="P37" s="47"/>
      <c r="Q37" s="47"/>
      <c r="R37" s="47"/>
      <c r="S37" s="47"/>
      <c r="T37" s="47"/>
      <c r="U37" s="47"/>
      <c r="V37" s="47"/>
      <c r="W37" s="47"/>
      <c r="X37" s="47"/>
      <c r="Y37" s="47"/>
      <c r="Z37" s="47"/>
      <c r="AA37" s="47"/>
      <c r="AB37" s="47"/>
      <c r="AC37" s="47"/>
      <c r="AD37" s="47"/>
      <c r="AE37" s="47"/>
      <c r="AF37" s="47"/>
    </row>
    <row r="38" spans="1:32" ht="14.25">
      <c r="A38" s="12"/>
      <c r="B38" s="13"/>
      <c r="C38" s="21"/>
      <c r="D38" s="21"/>
      <c r="E38" s="21"/>
      <c r="F38" s="21"/>
      <c r="G38" s="14"/>
      <c r="H38" s="16"/>
      <c r="I38" s="16"/>
      <c r="J38" s="16"/>
      <c r="K38" s="16"/>
      <c r="L38" s="16"/>
      <c r="M38" s="16"/>
      <c r="N38" s="51"/>
      <c r="O38" s="47"/>
      <c r="P38" s="47"/>
      <c r="Q38" s="47"/>
      <c r="R38" s="47"/>
      <c r="S38" s="47"/>
      <c r="T38" s="47"/>
      <c r="U38" s="47"/>
      <c r="V38" s="47"/>
      <c r="W38" s="47"/>
      <c r="X38" s="47"/>
      <c r="Y38" s="47"/>
      <c r="Z38" s="47"/>
      <c r="AA38" s="47"/>
      <c r="AB38" s="47"/>
      <c r="AC38" s="47"/>
      <c r="AD38" s="47"/>
      <c r="AE38" s="47"/>
      <c r="AF38" s="47"/>
    </row>
    <row r="39" spans="1:32" ht="14.25">
      <c r="A39" s="12"/>
      <c r="B39" s="13"/>
      <c r="C39" s="21"/>
      <c r="D39" s="21"/>
      <c r="E39" s="21"/>
      <c r="F39" s="21"/>
      <c r="G39" s="14"/>
      <c r="H39" s="16"/>
      <c r="I39" s="16"/>
      <c r="J39" s="16"/>
      <c r="K39" s="16"/>
      <c r="L39" s="16"/>
      <c r="M39" s="16"/>
      <c r="N39" s="51"/>
      <c r="O39" s="47"/>
      <c r="P39" s="47"/>
      <c r="Q39" s="47"/>
      <c r="R39" s="47"/>
      <c r="S39" s="47"/>
      <c r="T39" s="47"/>
      <c r="U39" s="47"/>
      <c r="V39" s="47"/>
      <c r="W39" s="47"/>
      <c r="X39" s="47"/>
      <c r="Y39" s="47"/>
      <c r="Z39" s="47"/>
      <c r="AA39" s="47"/>
      <c r="AB39" s="47"/>
      <c r="AC39" s="47"/>
      <c r="AD39" s="47"/>
      <c r="AE39" s="47"/>
      <c r="AF39" s="47"/>
    </row>
    <row r="40" spans="1:32" ht="14.25">
      <c r="A40" s="12"/>
      <c r="B40" s="13"/>
      <c r="C40" s="21"/>
      <c r="D40" s="21"/>
      <c r="E40" s="21"/>
      <c r="F40" s="21"/>
      <c r="G40" s="14"/>
      <c r="H40" s="16"/>
      <c r="I40" s="16"/>
      <c r="J40" s="16"/>
      <c r="K40" s="16"/>
      <c r="L40" s="16"/>
      <c r="M40" s="16"/>
      <c r="N40" s="51"/>
      <c r="O40" s="47"/>
      <c r="P40" s="47"/>
      <c r="Q40" s="47"/>
      <c r="R40" s="47"/>
      <c r="S40" s="47"/>
      <c r="T40" s="47"/>
      <c r="U40" s="47"/>
      <c r="V40" s="47"/>
      <c r="W40" s="47"/>
      <c r="X40" s="47"/>
      <c r="Y40" s="47"/>
      <c r="Z40" s="47"/>
      <c r="AA40" s="47"/>
      <c r="AB40" s="47"/>
      <c r="AC40" s="47"/>
      <c r="AD40" s="47"/>
      <c r="AE40" s="47"/>
      <c r="AF40" s="47"/>
    </row>
    <row r="41" spans="1:32" ht="14.25">
      <c r="A41" s="12"/>
      <c r="B41" s="13"/>
      <c r="C41" s="21"/>
      <c r="D41" s="21"/>
      <c r="E41" s="21"/>
      <c r="F41" s="21"/>
      <c r="G41" s="14"/>
      <c r="H41" s="16"/>
      <c r="I41" s="16"/>
      <c r="J41" s="16"/>
      <c r="K41" s="16"/>
      <c r="L41" s="16"/>
      <c r="M41" s="16"/>
      <c r="N41" s="51"/>
      <c r="O41" s="47"/>
      <c r="P41" s="47"/>
      <c r="Q41" s="47"/>
      <c r="R41" s="47"/>
      <c r="S41" s="47"/>
      <c r="T41" s="47"/>
      <c r="U41" s="47"/>
      <c r="V41" s="47"/>
      <c r="W41" s="47"/>
      <c r="X41" s="47"/>
      <c r="Y41" s="47"/>
      <c r="Z41" s="47"/>
      <c r="AA41" s="47"/>
      <c r="AB41" s="47"/>
      <c r="AC41" s="47"/>
      <c r="AD41" s="47"/>
      <c r="AE41" s="47"/>
      <c r="AF41" s="47"/>
    </row>
    <row r="42" spans="1:32" ht="14.25">
      <c r="A42" s="12"/>
      <c r="B42" s="13"/>
      <c r="C42" s="21"/>
      <c r="D42" s="21"/>
      <c r="E42" s="21"/>
      <c r="F42" s="21"/>
      <c r="G42" s="14"/>
      <c r="H42" s="16"/>
      <c r="I42" s="16"/>
      <c r="J42" s="16"/>
      <c r="K42" s="16"/>
      <c r="L42" s="16"/>
      <c r="M42" s="16"/>
      <c r="N42" s="51"/>
      <c r="O42" s="47"/>
      <c r="P42" s="47"/>
      <c r="Q42" s="47"/>
      <c r="R42" s="47"/>
      <c r="S42" s="47"/>
      <c r="T42" s="47"/>
      <c r="U42" s="47"/>
      <c r="V42" s="47"/>
      <c r="W42" s="47"/>
      <c r="X42" s="47"/>
      <c r="Y42" s="47"/>
      <c r="Z42" s="47"/>
      <c r="AA42" s="47"/>
      <c r="AB42" s="47"/>
      <c r="AC42" s="47"/>
      <c r="AD42" s="47"/>
      <c r="AE42" s="47"/>
      <c r="AF42" s="47"/>
    </row>
    <row r="43" spans="1:32" ht="14.25">
      <c r="A43" s="12"/>
      <c r="B43" s="13"/>
      <c r="C43" s="21"/>
      <c r="D43" s="21"/>
      <c r="E43" s="21"/>
      <c r="F43" s="21"/>
      <c r="G43" s="14"/>
      <c r="H43" s="16"/>
      <c r="I43" s="16"/>
      <c r="J43" s="16"/>
      <c r="K43" s="16"/>
      <c r="L43" s="16"/>
      <c r="M43" s="16"/>
      <c r="N43" s="51"/>
      <c r="O43" s="47"/>
      <c r="P43" s="47"/>
      <c r="Q43" s="47"/>
      <c r="R43" s="47"/>
      <c r="S43" s="47"/>
      <c r="T43" s="47"/>
      <c r="U43" s="47"/>
      <c r="V43" s="47"/>
      <c r="W43" s="47"/>
      <c r="X43" s="47"/>
      <c r="Y43" s="47"/>
      <c r="Z43" s="47"/>
      <c r="AA43" s="47"/>
      <c r="AB43" s="47"/>
      <c r="AC43" s="47"/>
      <c r="AD43" s="47"/>
      <c r="AE43" s="47"/>
      <c r="AF43" s="47"/>
    </row>
    <row r="44" spans="1:32" ht="14.25">
      <c r="A44" s="12"/>
      <c r="B44" s="13"/>
      <c r="C44" s="21"/>
      <c r="D44" s="21"/>
      <c r="E44" s="21"/>
      <c r="F44" s="21"/>
      <c r="G44" s="14"/>
      <c r="H44" s="16"/>
      <c r="I44" s="16"/>
      <c r="J44" s="16"/>
      <c r="K44" s="16"/>
      <c r="L44" s="16"/>
      <c r="M44" s="16"/>
      <c r="N44" s="51"/>
      <c r="O44" s="47"/>
      <c r="P44" s="47"/>
      <c r="Q44" s="47"/>
      <c r="R44" s="47"/>
      <c r="S44" s="47"/>
      <c r="T44" s="47"/>
      <c r="U44" s="47"/>
      <c r="V44" s="47"/>
      <c r="W44" s="47"/>
      <c r="X44" s="47"/>
      <c r="Y44" s="47"/>
      <c r="Z44" s="47"/>
      <c r="AA44" s="47"/>
      <c r="AB44" s="47"/>
      <c r="AC44" s="47"/>
      <c r="AD44" s="47"/>
      <c r="AE44" s="47"/>
      <c r="AF44" s="47"/>
    </row>
    <row r="45" spans="1:32" ht="14.25">
      <c r="A45" s="12"/>
      <c r="B45" s="13"/>
      <c r="C45" s="21"/>
      <c r="D45" s="21"/>
      <c r="E45" s="21"/>
      <c r="F45" s="21"/>
      <c r="G45" s="14"/>
      <c r="H45" s="16"/>
      <c r="I45" s="16"/>
      <c r="J45" s="16"/>
      <c r="K45" s="16"/>
      <c r="L45" s="16"/>
      <c r="M45" s="16"/>
      <c r="N45" s="51"/>
      <c r="O45" s="47"/>
      <c r="P45" s="47"/>
      <c r="Q45" s="47"/>
      <c r="R45" s="47"/>
      <c r="S45" s="47"/>
      <c r="T45" s="47"/>
      <c r="U45" s="47"/>
      <c r="V45" s="47"/>
      <c r="W45" s="47"/>
      <c r="X45" s="47"/>
      <c r="Y45" s="47"/>
      <c r="Z45" s="47"/>
      <c r="AA45" s="47"/>
      <c r="AB45" s="47"/>
      <c r="AC45" s="47"/>
      <c r="AD45" s="47"/>
      <c r="AE45" s="47"/>
      <c r="AF45" s="47"/>
    </row>
    <row r="46" spans="1:32" ht="14.25">
      <c r="A46" s="12"/>
      <c r="B46" s="13"/>
      <c r="C46" s="21"/>
      <c r="D46" s="21"/>
      <c r="E46" s="21"/>
      <c r="F46" s="21"/>
      <c r="G46" s="14"/>
      <c r="H46" s="16"/>
      <c r="I46" s="16"/>
      <c r="J46" s="16"/>
      <c r="K46" s="16"/>
      <c r="L46" s="16"/>
      <c r="M46" s="16"/>
      <c r="N46" s="51"/>
      <c r="O46" s="47"/>
      <c r="P46" s="47"/>
      <c r="Q46" s="47"/>
      <c r="R46" s="47"/>
      <c r="S46" s="47"/>
      <c r="T46" s="47"/>
      <c r="U46" s="47"/>
      <c r="V46" s="47"/>
      <c r="W46" s="47"/>
      <c r="X46" s="47"/>
      <c r="Y46" s="47"/>
      <c r="Z46" s="47"/>
      <c r="AA46" s="47"/>
      <c r="AB46" s="47"/>
      <c r="AC46" s="47"/>
      <c r="AD46" s="47"/>
      <c r="AE46" s="47"/>
      <c r="AF46" s="47"/>
    </row>
    <row r="47" spans="1:32" ht="14.25">
      <c r="A47" s="12"/>
      <c r="B47" s="13"/>
      <c r="C47" s="21"/>
      <c r="D47" s="21"/>
      <c r="E47" s="21"/>
      <c r="F47" s="21"/>
      <c r="G47" s="14"/>
      <c r="H47" s="16"/>
      <c r="I47" s="16"/>
      <c r="J47" s="16"/>
      <c r="K47" s="16"/>
      <c r="L47" s="16"/>
      <c r="M47" s="16"/>
      <c r="N47" s="51"/>
      <c r="O47" s="47"/>
      <c r="P47" s="47"/>
      <c r="Q47" s="47"/>
      <c r="R47" s="47"/>
      <c r="S47" s="47"/>
      <c r="T47" s="47"/>
      <c r="U47" s="47"/>
      <c r="V47" s="47"/>
      <c r="W47" s="47"/>
      <c r="X47" s="47"/>
      <c r="Y47" s="47"/>
      <c r="Z47" s="47"/>
      <c r="AA47" s="47"/>
      <c r="AB47" s="47"/>
      <c r="AC47" s="47"/>
      <c r="AD47" s="47"/>
      <c r="AE47" s="47"/>
      <c r="AF47" s="47"/>
    </row>
    <row r="48" spans="1:32" ht="14.25">
      <c r="A48" s="12"/>
      <c r="B48" s="13"/>
      <c r="C48" s="21"/>
      <c r="D48" s="21"/>
      <c r="E48" s="21"/>
      <c r="F48" s="21"/>
      <c r="G48" s="14"/>
      <c r="H48" s="16"/>
      <c r="I48" s="16"/>
      <c r="J48" s="16"/>
      <c r="K48" s="16"/>
      <c r="L48" s="16"/>
      <c r="M48" s="16"/>
      <c r="N48" s="51"/>
      <c r="O48" s="47"/>
      <c r="P48" s="47"/>
      <c r="Q48" s="47"/>
      <c r="R48" s="47"/>
      <c r="S48" s="47"/>
      <c r="T48" s="47"/>
      <c r="U48" s="47"/>
      <c r="V48" s="47"/>
      <c r="W48" s="47"/>
      <c r="X48" s="47"/>
      <c r="Y48" s="47"/>
      <c r="Z48" s="47"/>
      <c r="AA48" s="47"/>
      <c r="AB48" s="47"/>
      <c r="AC48" s="47"/>
      <c r="AD48" s="47"/>
      <c r="AE48" s="47"/>
      <c r="AF48" s="47"/>
    </row>
    <row r="49" spans="1:32" ht="14.25">
      <c r="A49" s="12"/>
      <c r="B49" s="13"/>
      <c r="C49" s="21"/>
      <c r="D49" s="21"/>
      <c r="E49" s="21"/>
      <c r="F49" s="21"/>
      <c r="G49" s="14"/>
      <c r="H49" s="16"/>
      <c r="I49" s="16"/>
      <c r="J49" s="16"/>
      <c r="K49" s="16"/>
      <c r="L49" s="16"/>
      <c r="M49" s="16"/>
      <c r="N49" s="51"/>
      <c r="O49" s="47"/>
      <c r="P49" s="47"/>
      <c r="Q49" s="47"/>
      <c r="R49" s="47"/>
      <c r="S49" s="47"/>
      <c r="T49" s="47"/>
      <c r="U49" s="47"/>
      <c r="V49" s="47"/>
      <c r="W49" s="47"/>
      <c r="X49" s="47"/>
      <c r="Y49" s="47"/>
      <c r="Z49" s="47"/>
      <c r="AA49" s="47"/>
      <c r="AB49" s="47"/>
      <c r="AC49" s="47"/>
      <c r="AD49" s="47"/>
      <c r="AE49" s="47"/>
      <c r="AF49" s="47"/>
    </row>
    <row r="50" spans="1:32" ht="14.25">
      <c r="A50" s="12"/>
      <c r="B50" s="13"/>
      <c r="C50" s="21"/>
      <c r="D50" s="21"/>
      <c r="E50" s="21"/>
      <c r="F50" s="21"/>
      <c r="G50" s="14"/>
      <c r="H50" s="16"/>
      <c r="I50" s="16"/>
      <c r="J50" s="16"/>
      <c r="K50" s="16"/>
      <c r="L50" s="16"/>
      <c r="M50" s="16"/>
      <c r="N50" s="51"/>
      <c r="O50" s="47"/>
      <c r="P50" s="47"/>
      <c r="Q50" s="47"/>
      <c r="R50" s="47"/>
      <c r="S50" s="47"/>
      <c r="T50" s="47"/>
      <c r="U50" s="47"/>
      <c r="V50" s="47"/>
      <c r="W50" s="47"/>
      <c r="X50" s="47"/>
      <c r="Y50" s="47"/>
      <c r="Z50" s="47"/>
      <c r="AA50" s="47"/>
      <c r="AB50" s="47"/>
      <c r="AC50" s="47"/>
      <c r="AD50" s="47"/>
      <c r="AE50" s="47"/>
      <c r="AF50" s="47"/>
    </row>
    <row r="51" spans="1:32" ht="14.25">
      <c r="A51" s="12"/>
      <c r="B51" s="13"/>
      <c r="C51" s="21"/>
      <c r="D51" s="21"/>
      <c r="E51" s="21"/>
      <c r="F51" s="21"/>
      <c r="G51" s="14"/>
      <c r="H51" s="16"/>
      <c r="I51" s="16"/>
      <c r="J51" s="16"/>
      <c r="K51" s="16"/>
      <c r="L51" s="16"/>
      <c r="M51" s="16"/>
      <c r="N51" s="51"/>
      <c r="O51" s="47"/>
      <c r="P51" s="47"/>
      <c r="Q51" s="47"/>
      <c r="R51" s="47"/>
      <c r="S51" s="47"/>
      <c r="T51" s="47"/>
      <c r="U51" s="47"/>
      <c r="V51" s="47"/>
      <c r="W51" s="47"/>
      <c r="X51" s="47"/>
      <c r="Y51" s="47"/>
      <c r="Z51" s="47"/>
      <c r="AA51" s="47"/>
      <c r="AB51" s="47"/>
      <c r="AC51" s="47"/>
      <c r="AD51" s="47"/>
      <c r="AE51" s="47"/>
      <c r="AF51" s="47"/>
    </row>
    <row r="52" spans="1:32" ht="14.25">
      <c r="A52" s="12"/>
      <c r="B52" s="13"/>
      <c r="C52" s="21"/>
      <c r="D52" s="21"/>
      <c r="E52" s="21"/>
      <c r="F52" s="21"/>
      <c r="G52" s="14"/>
      <c r="H52" s="16"/>
      <c r="I52" s="16"/>
      <c r="J52" s="16"/>
      <c r="K52" s="16"/>
      <c r="L52" s="16"/>
      <c r="M52" s="16"/>
      <c r="N52" s="51"/>
      <c r="O52" s="47"/>
      <c r="P52" s="47"/>
      <c r="Q52" s="47"/>
      <c r="R52" s="47"/>
      <c r="S52" s="47"/>
      <c r="T52" s="47"/>
      <c r="U52" s="47"/>
      <c r="V52" s="47"/>
      <c r="W52" s="47"/>
      <c r="X52" s="47"/>
      <c r="Y52" s="47"/>
      <c r="Z52" s="47"/>
      <c r="AA52" s="47"/>
      <c r="AB52" s="47"/>
      <c r="AC52" s="47"/>
      <c r="AD52" s="47"/>
      <c r="AE52" s="47"/>
      <c r="AF52" s="47"/>
    </row>
    <row r="53" spans="1:32" ht="14.25">
      <c r="A53" s="12"/>
      <c r="B53" s="13"/>
      <c r="C53" s="21"/>
      <c r="D53" s="21"/>
      <c r="E53" s="21"/>
      <c r="F53" s="21"/>
      <c r="G53" s="14"/>
      <c r="H53" s="16"/>
      <c r="I53" s="16"/>
      <c r="J53" s="16"/>
      <c r="K53" s="16"/>
      <c r="L53" s="16"/>
      <c r="M53" s="16"/>
      <c r="N53" s="51"/>
      <c r="O53" s="47"/>
      <c r="P53" s="47"/>
      <c r="Q53" s="47"/>
      <c r="R53" s="47"/>
      <c r="S53" s="47"/>
      <c r="T53" s="47"/>
      <c r="U53" s="47"/>
      <c r="V53" s="47"/>
      <c r="W53" s="47"/>
      <c r="X53" s="47"/>
      <c r="Y53" s="47"/>
      <c r="Z53" s="47"/>
      <c r="AA53" s="47"/>
      <c r="AB53" s="47"/>
      <c r="AC53" s="47"/>
      <c r="AD53" s="47"/>
      <c r="AE53" s="47"/>
      <c r="AF53" s="47"/>
    </row>
    <row r="54" spans="1:32" ht="14.25">
      <c r="A54" s="12"/>
      <c r="B54" s="13"/>
      <c r="C54" s="21"/>
      <c r="D54" s="21"/>
      <c r="E54" s="21"/>
      <c r="F54" s="21"/>
      <c r="G54" s="14"/>
      <c r="H54" s="16"/>
      <c r="I54" s="16"/>
      <c r="J54" s="16"/>
      <c r="K54" s="16"/>
      <c r="L54" s="16"/>
      <c r="M54" s="16"/>
      <c r="N54" s="51"/>
      <c r="O54" s="47"/>
      <c r="P54" s="47"/>
      <c r="Q54" s="47"/>
      <c r="R54" s="47"/>
      <c r="S54" s="47"/>
      <c r="T54" s="47"/>
      <c r="U54" s="47"/>
      <c r="V54" s="47"/>
      <c r="W54" s="47"/>
      <c r="X54" s="47"/>
      <c r="Y54" s="47"/>
      <c r="Z54" s="47"/>
      <c r="AA54" s="47"/>
      <c r="AB54" s="47"/>
      <c r="AC54" s="47"/>
      <c r="AD54" s="47"/>
      <c r="AE54" s="47"/>
      <c r="AF54" s="47"/>
    </row>
    <row r="55" spans="1:32" ht="14.25">
      <c r="A55" s="12"/>
      <c r="B55" s="13"/>
      <c r="C55" s="21"/>
      <c r="D55" s="21"/>
      <c r="E55" s="21"/>
      <c r="F55" s="21"/>
      <c r="G55" s="14"/>
      <c r="H55" s="16"/>
      <c r="I55" s="16"/>
      <c r="J55" s="16"/>
      <c r="K55" s="16"/>
      <c r="L55" s="16"/>
      <c r="M55" s="16"/>
      <c r="N55" s="51"/>
      <c r="O55" s="47"/>
      <c r="P55" s="47"/>
      <c r="Q55" s="47"/>
      <c r="R55" s="47"/>
      <c r="S55" s="47"/>
      <c r="T55" s="47"/>
      <c r="U55" s="47"/>
      <c r="V55" s="47"/>
      <c r="W55" s="47"/>
      <c r="X55" s="47"/>
      <c r="Y55" s="47"/>
      <c r="Z55" s="47"/>
      <c r="AA55" s="47"/>
      <c r="AB55" s="47"/>
      <c r="AC55" s="47"/>
      <c r="AD55" s="47"/>
      <c r="AE55" s="47"/>
      <c r="AF55" s="47"/>
    </row>
    <row r="56" spans="1:32" ht="14.25">
      <c r="A56" s="12"/>
      <c r="B56" s="13"/>
      <c r="C56" s="21"/>
      <c r="D56" s="21"/>
      <c r="E56" s="21"/>
      <c r="F56" s="21"/>
      <c r="G56" s="14"/>
      <c r="H56" s="16"/>
      <c r="I56" s="16"/>
      <c r="J56" s="16"/>
      <c r="K56" s="16"/>
      <c r="L56" s="16"/>
      <c r="M56" s="16"/>
      <c r="N56" s="51"/>
      <c r="O56" s="47"/>
      <c r="P56" s="47"/>
      <c r="Q56" s="47"/>
      <c r="R56" s="47"/>
      <c r="S56" s="47"/>
      <c r="T56" s="47"/>
      <c r="U56" s="47"/>
      <c r="V56" s="47"/>
      <c r="W56" s="47"/>
      <c r="X56" s="47"/>
      <c r="Y56" s="47"/>
      <c r="Z56" s="47"/>
      <c r="AA56" s="47"/>
      <c r="AB56" s="47"/>
      <c r="AC56" s="47"/>
      <c r="AD56" s="47"/>
      <c r="AE56" s="47"/>
      <c r="AF56" s="47"/>
    </row>
    <row r="57" spans="1:32" ht="14.25">
      <c r="A57" s="12"/>
      <c r="B57" s="13"/>
      <c r="C57" s="21"/>
      <c r="D57" s="21"/>
      <c r="E57" s="21"/>
      <c r="F57" s="21"/>
      <c r="G57" s="14"/>
      <c r="H57" s="16"/>
      <c r="I57" s="16"/>
      <c r="J57" s="16"/>
      <c r="K57" s="16"/>
      <c r="L57" s="16"/>
      <c r="M57" s="16"/>
      <c r="N57" s="51"/>
      <c r="O57" s="47"/>
      <c r="P57" s="47"/>
      <c r="Q57" s="47"/>
      <c r="R57" s="47"/>
      <c r="S57" s="47"/>
      <c r="T57" s="47"/>
      <c r="U57" s="47"/>
      <c r="V57" s="47"/>
      <c r="W57" s="47"/>
      <c r="X57" s="47"/>
      <c r="Y57" s="47"/>
      <c r="Z57" s="47"/>
      <c r="AA57" s="47"/>
      <c r="AB57" s="47"/>
      <c r="AC57" s="47"/>
      <c r="AD57" s="47"/>
      <c r="AE57" s="47"/>
      <c r="AF57" s="47"/>
    </row>
    <row r="58" spans="1:32" ht="14.25">
      <c r="A58" s="12"/>
      <c r="B58" s="13"/>
      <c r="C58" s="21"/>
      <c r="D58" s="21"/>
      <c r="E58" s="21"/>
      <c r="F58" s="21"/>
      <c r="G58" s="14"/>
      <c r="H58" s="16"/>
      <c r="I58" s="16"/>
      <c r="J58" s="16"/>
      <c r="K58" s="16"/>
      <c r="L58" s="16"/>
      <c r="M58" s="16"/>
      <c r="N58" s="51"/>
      <c r="O58" s="47"/>
      <c r="P58" s="47"/>
      <c r="Q58" s="47"/>
      <c r="R58" s="47"/>
      <c r="S58" s="47"/>
      <c r="T58" s="47"/>
      <c r="U58" s="47"/>
      <c r="V58" s="47"/>
      <c r="W58" s="47"/>
      <c r="X58" s="47"/>
      <c r="Y58" s="47"/>
      <c r="Z58" s="47"/>
      <c r="AA58" s="47"/>
      <c r="AB58" s="47"/>
      <c r="AC58" s="47"/>
      <c r="AD58" s="47"/>
      <c r="AE58" s="47"/>
      <c r="AF58" s="47"/>
    </row>
    <row r="59" spans="1:32" ht="14.25">
      <c r="A59" s="12"/>
      <c r="B59" s="13"/>
      <c r="C59" s="21"/>
      <c r="D59" s="21"/>
      <c r="E59" s="21"/>
      <c r="F59" s="21"/>
      <c r="G59" s="14"/>
      <c r="H59" s="16"/>
      <c r="I59" s="16"/>
      <c r="J59" s="16"/>
      <c r="K59" s="16"/>
      <c r="L59" s="16"/>
      <c r="M59" s="16"/>
      <c r="N59" s="51"/>
      <c r="O59" s="47"/>
      <c r="P59" s="47"/>
      <c r="Q59" s="47"/>
      <c r="R59" s="47"/>
      <c r="S59" s="47"/>
      <c r="T59" s="47"/>
      <c r="U59" s="47"/>
      <c r="V59" s="47"/>
      <c r="W59" s="47"/>
      <c r="X59" s="47"/>
      <c r="Y59" s="47"/>
      <c r="Z59" s="47"/>
      <c r="AA59" s="47"/>
      <c r="AB59" s="47"/>
      <c r="AC59" s="47"/>
      <c r="AD59" s="47"/>
      <c r="AE59" s="47"/>
      <c r="AF59" s="47"/>
    </row>
    <row r="60" spans="1:32" ht="14.25">
      <c r="A60" s="29" t="s">
        <v>58</v>
      </c>
      <c r="B60" s="2"/>
      <c r="C60" s="2"/>
      <c r="D60" s="3"/>
      <c r="E60" s="3"/>
      <c r="F60" s="3"/>
      <c r="G60" s="31"/>
      <c r="H60" s="48"/>
      <c r="I60" s="48"/>
      <c r="J60" s="48"/>
      <c r="K60" s="48"/>
      <c r="L60" s="48"/>
      <c r="M60" s="48"/>
      <c r="N60" s="48">
        <f>SUM(N11:N59)</f>
        <v>1008.34</v>
      </c>
      <c r="O60" s="47"/>
      <c r="P60" s="47"/>
      <c r="Q60" s="47"/>
      <c r="R60" s="47"/>
      <c r="S60" s="47"/>
      <c r="T60" s="47"/>
      <c r="U60" s="47"/>
      <c r="V60" s="47"/>
      <c r="W60" s="47"/>
      <c r="X60" s="47"/>
      <c r="Y60" s="47"/>
      <c r="Z60" s="47"/>
      <c r="AA60" s="47"/>
      <c r="AB60" s="47"/>
      <c r="AC60" s="47"/>
      <c r="AD60" s="47"/>
      <c r="AE60" s="47"/>
      <c r="AF60" s="47"/>
    </row>
    <row r="61" spans="1:32" ht="14.25">
      <c r="A61" s="1"/>
      <c r="B61" s="2"/>
      <c r="C61" s="2"/>
      <c r="D61" s="3"/>
      <c r="E61" s="3"/>
      <c r="F61" s="3"/>
      <c r="G61" s="3"/>
      <c r="H61" s="3"/>
      <c r="I61" s="3"/>
      <c r="J61" s="3"/>
      <c r="K61" s="3"/>
      <c r="L61" s="3"/>
      <c r="M61" s="3"/>
      <c r="N61" s="3"/>
      <c r="O61" s="47"/>
      <c r="P61" s="47"/>
      <c r="Q61" s="47"/>
      <c r="R61" s="47"/>
      <c r="S61" s="47"/>
      <c r="T61" s="47"/>
      <c r="U61" s="47"/>
      <c r="V61" s="47"/>
      <c r="W61" s="47"/>
      <c r="X61" s="47"/>
      <c r="Y61" s="47"/>
      <c r="Z61" s="47"/>
      <c r="AA61" s="47"/>
      <c r="AB61" s="47"/>
      <c r="AC61" s="47"/>
      <c r="AD61" s="47"/>
      <c r="AE61" s="47"/>
      <c r="AF61" s="47"/>
    </row>
    <row r="62" spans="1:32" ht="14.25">
      <c r="A62" s="1164" t="s">
        <v>59</v>
      </c>
      <c r="B62" s="1165"/>
      <c r="C62" s="1165"/>
      <c r="D62" s="1165"/>
      <c r="E62" s="1165"/>
      <c r="F62" s="1165"/>
      <c r="G62" s="1165"/>
      <c r="H62" s="1165"/>
      <c r="I62" s="1165"/>
      <c r="J62" s="1165"/>
      <c r="K62" s="1165"/>
      <c r="L62" s="1165"/>
      <c r="M62" s="1165"/>
      <c r="N62" s="1165"/>
      <c r="O62" s="47"/>
      <c r="P62" s="47"/>
      <c r="Q62" s="47"/>
      <c r="R62" s="47"/>
      <c r="S62" s="47"/>
      <c r="T62" s="47"/>
      <c r="U62" s="47"/>
      <c r="V62" s="47"/>
      <c r="W62" s="47"/>
      <c r="X62" s="47"/>
      <c r="Y62" s="47"/>
      <c r="Z62" s="47"/>
      <c r="AA62" s="47"/>
      <c r="AB62" s="47"/>
      <c r="AC62" s="47"/>
      <c r="AD62" s="47"/>
      <c r="AE62" s="47"/>
      <c r="AF62" s="47"/>
    </row>
    <row r="63" spans="1:32" ht="14.25">
      <c r="A63" s="1"/>
      <c r="B63" s="2"/>
      <c r="C63" s="2"/>
      <c r="D63" s="3"/>
      <c r="E63" s="3"/>
      <c r="F63" s="3"/>
      <c r="G63" s="3"/>
      <c r="H63" s="3"/>
      <c r="I63" s="3"/>
      <c r="J63" s="3"/>
      <c r="K63" s="3"/>
      <c r="L63" s="3"/>
      <c r="M63" s="3"/>
      <c r="N63" s="3"/>
      <c r="O63" s="47"/>
      <c r="P63" s="47"/>
      <c r="Q63" s="47"/>
      <c r="R63" s="47"/>
      <c r="S63" s="47"/>
      <c r="T63" s="47"/>
      <c r="U63" s="47"/>
      <c r="V63" s="47"/>
      <c r="W63" s="47"/>
      <c r="X63" s="47"/>
      <c r="Y63" s="47"/>
      <c r="Z63" s="47"/>
      <c r="AA63" s="47"/>
      <c r="AB63" s="47"/>
      <c r="AC63" s="47"/>
      <c r="AD63" s="47"/>
      <c r="AE63" s="47"/>
      <c r="AF63" s="47"/>
    </row>
    <row r="64" spans="1:32" ht="15.75" customHeight="1">
      <c r="A64" s="1"/>
      <c r="B64" s="2"/>
      <c r="C64" s="2"/>
      <c r="D64" s="3"/>
      <c r="E64" s="3"/>
      <c r="F64" s="3"/>
      <c r="G64" s="3"/>
      <c r="H64" s="3"/>
      <c r="I64" s="3"/>
      <c r="J64" s="3"/>
      <c r="K64" s="3"/>
      <c r="L64" s="3"/>
      <c r="M64" s="3"/>
      <c r="N64" s="3"/>
      <c r="O64" s="47"/>
      <c r="P64" s="47"/>
      <c r="Q64" s="47"/>
      <c r="R64" s="47"/>
      <c r="S64" s="47"/>
      <c r="T64" s="47"/>
      <c r="U64" s="47"/>
      <c r="V64" s="47"/>
      <c r="W64" s="47"/>
      <c r="X64" s="47"/>
      <c r="Y64" s="47"/>
      <c r="Z64" s="47"/>
      <c r="AA64" s="47"/>
      <c r="AB64" s="47"/>
      <c r="AC64" s="47"/>
      <c r="AD64" s="47"/>
      <c r="AE64" s="47"/>
      <c r="AF64" s="47"/>
    </row>
    <row r="65" spans="1:32" ht="15.75" customHeight="1">
      <c r="A65" s="1"/>
      <c r="B65" s="2"/>
      <c r="C65" s="2"/>
      <c r="D65" s="3"/>
      <c r="E65" s="3"/>
      <c r="F65" s="3"/>
      <c r="G65" s="3"/>
      <c r="H65" s="3"/>
      <c r="I65" s="3"/>
      <c r="J65" s="3"/>
      <c r="K65" s="3"/>
      <c r="L65" s="3"/>
      <c r="M65" s="3"/>
      <c r="N65" s="3"/>
      <c r="O65" s="47"/>
      <c r="P65" s="47"/>
      <c r="Q65" s="47"/>
      <c r="R65" s="47"/>
      <c r="S65" s="47"/>
      <c r="T65" s="47"/>
      <c r="U65" s="47"/>
      <c r="V65" s="47"/>
      <c r="W65" s="47"/>
      <c r="X65" s="47"/>
      <c r="Y65" s="47"/>
      <c r="Z65" s="47"/>
      <c r="AA65" s="47"/>
      <c r="AB65" s="47"/>
      <c r="AC65" s="47"/>
      <c r="AD65" s="47"/>
      <c r="AE65" s="47"/>
      <c r="AF65" s="47"/>
    </row>
    <row r="66" spans="1:32" ht="15.75" customHeight="1">
      <c r="A66" s="1"/>
      <c r="B66" s="2"/>
      <c r="C66" s="2"/>
      <c r="D66" s="3"/>
      <c r="E66" s="3"/>
      <c r="F66" s="3"/>
      <c r="G66" s="3"/>
      <c r="H66" s="3"/>
      <c r="I66" s="3"/>
      <c r="J66" s="3"/>
      <c r="K66" s="3"/>
      <c r="L66" s="3"/>
      <c r="M66" s="3"/>
      <c r="N66" s="3"/>
      <c r="O66" s="47"/>
      <c r="P66" s="47"/>
      <c r="Q66" s="47"/>
      <c r="R66" s="47"/>
      <c r="S66" s="47"/>
      <c r="T66" s="47"/>
      <c r="U66" s="47"/>
      <c r="V66" s="47"/>
      <c r="W66" s="47"/>
      <c r="X66" s="47"/>
      <c r="Y66" s="47"/>
      <c r="Z66" s="47"/>
      <c r="AA66" s="47"/>
      <c r="AB66" s="47"/>
      <c r="AC66" s="47"/>
      <c r="AD66" s="47"/>
      <c r="AE66" s="47"/>
      <c r="AF66" s="47"/>
    </row>
    <row r="67" spans="1:32" ht="15.75" customHeight="1">
      <c r="A67" s="1"/>
      <c r="B67" s="2"/>
      <c r="C67" s="2"/>
      <c r="D67" s="3"/>
      <c r="E67" s="3"/>
      <c r="F67" s="3"/>
      <c r="G67" s="3"/>
      <c r="H67" s="3"/>
      <c r="I67" s="3"/>
      <c r="J67" s="3"/>
      <c r="K67" s="3"/>
      <c r="L67" s="3"/>
      <c r="M67" s="3"/>
      <c r="N67" s="3"/>
      <c r="O67" s="47"/>
      <c r="P67" s="47"/>
      <c r="Q67" s="47"/>
      <c r="R67" s="47"/>
      <c r="S67" s="47"/>
      <c r="T67" s="47"/>
      <c r="U67" s="47"/>
      <c r="V67" s="47"/>
      <c r="W67" s="47"/>
      <c r="X67" s="47"/>
      <c r="Y67" s="47"/>
      <c r="Z67" s="47"/>
      <c r="AA67" s="47"/>
      <c r="AB67" s="47"/>
      <c r="AC67" s="47"/>
      <c r="AD67" s="47"/>
      <c r="AE67" s="47"/>
      <c r="AF67" s="47"/>
    </row>
    <row r="68" spans="1:32" ht="15.75" customHeight="1">
      <c r="A68" s="1"/>
      <c r="B68" s="2"/>
      <c r="C68" s="2"/>
      <c r="D68" s="3"/>
      <c r="E68" s="3"/>
      <c r="F68" s="3"/>
      <c r="G68" s="3"/>
      <c r="H68" s="3"/>
      <c r="I68" s="3"/>
      <c r="J68" s="3"/>
      <c r="K68" s="3"/>
      <c r="L68" s="3"/>
      <c r="M68" s="3"/>
      <c r="N68" s="3"/>
      <c r="O68" s="47"/>
      <c r="P68" s="47"/>
      <c r="Q68" s="47"/>
      <c r="R68" s="47"/>
      <c r="S68" s="47"/>
      <c r="T68" s="47"/>
      <c r="U68" s="47"/>
      <c r="V68" s="47"/>
      <c r="W68" s="47"/>
      <c r="X68" s="47"/>
      <c r="Y68" s="47"/>
      <c r="Z68" s="47"/>
      <c r="AA68" s="47"/>
      <c r="AB68" s="47"/>
      <c r="AC68" s="47"/>
      <c r="AD68" s="47"/>
      <c r="AE68" s="47"/>
      <c r="AF68" s="47"/>
    </row>
    <row r="69" spans="1:32" ht="15.75" customHeight="1">
      <c r="A69" s="1"/>
      <c r="B69" s="2"/>
      <c r="C69" s="2"/>
      <c r="D69" s="3"/>
      <c r="E69" s="3"/>
      <c r="F69" s="3"/>
      <c r="G69" s="3"/>
      <c r="H69" s="3"/>
      <c r="I69" s="3"/>
      <c r="J69" s="3"/>
      <c r="K69" s="3"/>
      <c r="L69" s="3"/>
      <c r="M69" s="3"/>
      <c r="N69" s="3"/>
      <c r="O69" s="47"/>
      <c r="P69" s="47"/>
      <c r="Q69" s="47"/>
      <c r="R69" s="47"/>
      <c r="S69" s="47"/>
      <c r="T69" s="47"/>
      <c r="U69" s="47"/>
      <c r="V69" s="47"/>
      <c r="W69" s="47"/>
      <c r="X69" s="47"/>
      <c r="Y69" s="47"/>
      <c r="Z69" s="47"/>
      <c r="AA69" s="47"/>
      <c r="AB69" s="47"/>
      <c r="AC69" s="47"/>
      <c r="AD69" s="47"/>
      <c r="AE69" s="47"/>
      <c r="AF69" s="47"/>
    </row>
    <row r="70" spans="1:32" ht="15.75" customHeight="1">
      <c r="A70" s="1"/>
      <c r="B70" s="2"/>
      <c r="C70" s="2"/>
      <c r="D70" s="3"/>
      <c r="E70" s="3"/>
      <c r="F70" s="3"/>
      <c r="G70" s="3"/>
      <c r="H70" s="3"/>
      <c r="I70" s="3"/>
      <c r="J70" s="3"/>
      <c r="K70" s="3"/>
      <c r="L70" s="3"/>
      <c r="M70" s="3"/>
      <c r="N70" s="3"/>
      <c r="O70" s="47"/>
      <c r="P70" s="47"/>
      <c r="Q70" s="47"/>
      <c r="R70" s="47"/>
      <c r="S70" s="47"/>
      <c r="T70" s="47"/>
      <c r="U70" s="47"/>
      <c r="V70" s="47"/>
      <c r="W70" s="47"/>
      <c r="X70" s="47"/>
      <c r="Y70" s="47"/>
      <c r="Z70" s="47"/>
      <c r="AA70" s="47"/>
      <c r="AB70" s="47"/>
      <c r="AC70" s="47"/>
      <c r="AD70" s="47"/>
      <c r="AE70" s="47"/>
      <c r="AF70" s="47"/>
    </row>
    <row r="71" spans="1:32" ht="15.75" customHeight="1">
      <c r="A71" s="1"/>
      <c r="B71" s="2"/>
      <c r="C71" s="2"/>
      <c r="D71" s="3"/>
      <c r="E71" s="3"/>
      <c r="F71" s="3"/>
      <c r="G71" s="3"/>
      <c r="H71" s="3"/>
      <c r="I71" s="3"/>
      <c r="J71" s="3"/>
      <c r="K71" s="3"/>
      <c r="L71" s="3"/>
      <c r="M71" s="3"/>
      <c r="N71" s="3"/>
      <c r="O71" s="47"/>
      <c r="P71" s="47"/>
      <c r="Q71" s="47"/>
      <c r="R71" s="47"/>
      <c r="S71" s="47"/>
      <c r="T71" s="47"/>
      <c r="U71" s="47"/>
      <c r="V71" s="47"/>
      <c r="W71" s="47"/>
      <c r="X71" s="47"/>
      <c r="Y71" s="47"/>
      <c r="Z71" s="47"/>
      <c r="AA71" s="47"/>
      <c r="AB71" s="47"/>
      <c r="AC71" s="47"/>
      <c r="AD71" s="47"/>
      <c r="AE71" s="47"/>
      <c r="AF71" s="47"/>
    </row>
    <row r="72" spans="1:32" ht="15.75" customHeight="1">
      <c r="A72" s="1"/>
      <c r="B72" s="2"/>
      <c r="C72" s="2"/>
      <c r="D72" s="3"/>
      <c r="E72" s="3"/>
      <c r="F72" s="3"/>
      <c r="G72" s="3"/>
      <c r="H72" s="3"/>
      <c r="I72" s="3"/>
      <c r="J72" s="3"/>
      <c r="K72" s="3"/>
      <c r="L72" s="3"/>
      <c r="M72" s="3"/>
      <c r="N72" s="3"/>
      <c r="O72" s="47"/>
      <c r="P72" s="47"/>
      <c r="Q72" s="47"/>
      <c r="R72" s="47"/>
      <c r="S72" s="47"/>
      <c r="T72" s="47"/>
      <c r="U72" s="47"/>
      <c r="V72" s="47"/>
      <c r="W72" s="47"/>
      <c r="X72" s="47"/>
      <c r="Y72" s="47"/>
      <c r="Z72" s="47"/>
      <c r="AA72" s="47"/>
      <c r="AB72" s="47"/>
      <c r="AC72" s="47"/>
      <c r="AD72" s="47"/>
      <c r="AE72" s="47"/>
      <c r="AF72" s="47"/>
    </row>
    <row r="73" spans="1:32" ht="15.75" customHeight="1">
      <c r="A73" s="1"/>
      <c r="B73" s="2"/>
      <c r="C73" s="2"/>
      <c r="D73" s="3"/>
      <c r="E73" s="3"/>
      <c r="F73" s="3"/>
      <c r="G73" s="3"/>
      <c r="H73" s="3"/>
      <c r="I73" s="3"/>
      <c r="J73" s="3"/>
      <c r="K73" s="3"/>
      <c r="L73" s="3"/>
      <c r="M73" s="3"/>
      <c r="N73" s="3"/>
      <c r="O73" s="47"/>
      <c r="P73" s="47"/>
      <c r="Q73" s="47"/>
      <c r="R73" s="47"/>
      <c r="S73" s="47"/>
      <c r="T73" s="47"/>
      <c r="U73" s="47"/>
      <c r="V73" s="47"/>
      <c r="W73" s="47"/>
      <c r="X73" s="47"/>
      <c r="Y73" s="47"/>
      <c r="Z73" s="47"/>
      <c r="AA73" s="47"/>
      <c r="AB73" s="47"/>
      <c r="AC73" s="47"/>
      <c r="AD73" s="47"/>
      <c r="AE73" s="47"/>
      <c r="AF73" s="47"/>
    </row>
    <row r="74" spans="1:32" ht="15.75" customHeight="1">
      <c r="A74" s="1"/>
      <c r="B74" s="2"/>
      <c r="C74" s="2"/>
      <c r="D74" s="3"/>
      <c r="E74" s="3"/>
      <c r="F74" s="3"/>
      <c r="G74" s="3"/>
      <c r="H74" s="3"/>
      <c r="I74" s="3"/>
      <c r="J74" s="3"/>
      <c r="K74" s="3"/>
      <c r="L74" s="3"/>
      <c r="M74" s="3"/>
      <c r="N74" s="3"/>
      <c r="O74" s="47"/>
      <c r="P74" s="47"/>
      <c r="Q74" s="47"/>
      <c r="R74" s="47"/>
      <c r="S74" s="47"/>
      <c r="T74" s="47"/>
      <c r="U74" s="47"/>
      <c r="V74" s="47"/>
      <c r="W74" s="47"/>
      <c r="X74" s="47"/>
      <c r="Y74" s="47"/>
      <c r="Z74" s="47"/>
      <c r="AA74" s="47"/>
      <c r="AB74" s="47"/>
      <c r="AC74" s="47"/>
      <c r="AD74" s="47"/>
      <c r="AE74" s="47"/>
      <c r="AF74" s="47"/>
    </row>
    <row r="75" spans="1:32" ht="15.75" customHeight="1">
      <c r="A75" s="1"/>
      <c r="B75" s="2"/>
      <c r="C75" s="2"/>
      <c r="D75" s="3"/>
      <c r="E75" s="3"/>
      <c r="F75" s="3"/>
      <c r="G75" s="3"/>
      <c r="H75" s="3"/>
      <c r="I75" s="3"/>
      <c r="J75" s="3"/>
      <c r="K75" s="3"/>
      <c r="L75" s="3"/>
      <c r="M75" s="3"/>
      <c r="N75" s="3"/>
      <c r="O75" s="47"/>
      <c r="P75" s="47"/>
      <c r="Q75" s="47"/>
      <c r="R75" s="47"/>
      <c r="S75" s="47"/>
      <c r="T75" s="47"/>
      <c r="U75" s="47"/>
      <c r="V75" s="47"/>
      <c r="W75" s="47"/>
      <c r="X75" s="47"/>
      <c r="Y75" s="47"/>
      <c r="Z75" s="47"/>
      <c r="AA75" s="47"/>
      <c r="AB75" s="47"/>
      <c r="AC75" s="47"/>
      <c r="AD75" s="47"/>
      <c r="AE75" s="47"/>
      <c r="AF75" s="47"/>
    </row>
    <row r="76" spans="1:32" ht="15.75" customHeight="1">
      <c r="A76" s="1"/>
      <c r="B76" s="2"/>
      <c r="C76" s="2"/>
      <c r="D76" s="3"/>
      <c r="E76" s="3"/>
      <c r="F76" s="3"/>
      <c r="G76" s="3"/>
      <c r="H76" s="3"/>
      <c r="I76" s="3"/>
      <c r="J76" s="3"/>
      <c r="K76" s="3"/>
      <c r="L76" s="3"/>
      <c r="M76" s="3"/>
      <c r="N76" s="3"/>
      <c r="O76" s="47"/>
      <c r="P76" s="47"/>
      <c r="Q76" s="47"/>
      <c r="R76" s="47"/>
      <c r="S76" s="47"/>
      <c r="T76" s="47"/>
      <c r="U76" s="47"/>
      <c r="V76" s="47"/>
      <c r="W76" s="47"/>
      <c r="X76" s="47"/>
      <c r="Y76" s="47"/>
      <c r="Z76" s="47"/>
      <c r="AA76" s="47"/>
      <c r="AB76" s="47"/>
      <c r="AC76" s="47"/>
      <c r="AD76" s="47"/>
      <c r="AE76" s="47"/>
      <c r="AF76" s="47"/>
    </row>
    <row r="77" spans="1:32" ht="15.75" customHeight="1">
      <c r="A77" s="1"/>
      <c r="B77" s="2"/>
      <c r="C77" s="2"/>
      <c r="D77" s="3"/>
      <c r="E77" s="3"/>
      <c r="F77" s="3"/>
      <c r="G77" s="3"/>
      <c r="H77" s="3"/>
      <c r="I77" s="3"/>
      <c r="J77" s="3"/>
      <c r="K77" s="3"/>
      <c r="L77" s="3"/>
      <c r="M77" s="3"/>
      <c r="N77" s="3"/>
      <c r="O77" s="47"/>
      <c r="P77" s="47"/>
      <c r="Q77" s="47"/>
      <c r="R77" s="47"/>
      <c r="S77" s="47"/>
      <c r="T77" s="47"/>
      <c r="U77" s="47"/>
      <c r="V77" s="47"/>
      <c r="W77" s="47"/>
      <c r="X77" s="47"/>
      <c r="Y77" s="47"/>
      <c r="Z77" s="47"/>
      <c r="AA77" s="47"/>
      <c r="AB77" s="47"/>
      <c r="AC77" s="47"/>
      <c r="AD77" s="47"/>
      <c r="AE77" s="47"/>
      <c r="AF77" s="47"/>
    </row>
    <row r="78" spans="1:32" ht="15.75" customHeight="1">
      <c r="A78" s="1"/>
      <c r="B78" s="2"/>
      <c r="C78" s="2"/>
      <c r="D78" s="3"/>
      <c r="E78" s="3"/>
      <c r="F78" s="3"/>
      <c r="G78" s="3"/>
      <c r="H78" s="3"/>
      <c r="I78" s="3"/>
      <c r="J78" s="3"/>
      <c r="K78" s="3"/>
      <c r="L78" s="3"/>
      <c r="M78" s="3"/>
      <c r="N78" s="3"/>
      <c r="O78" s="47"/>
      <c r="P78" s="47"/>
      <c r="Q78" s="47"/>
      <c r="R78" s="47"/>
      <c r="S78" s="47"/>
      <c r="T78" s="47"/>
      <c r="U78" s="47"/>
      <c r="V78" s="47"/>
      <c r="W78" s="47"/>
      <c r="X78" s="47"/>
      <c r="Y78" s="47"/>
      <c r="Z78" s="47"/>
      <c r="AA78" s="47"/>
      <c r="AB78" s="47"/>
      <c r="AC78" s="47"/>
      <c r="AD78" s="47"/>
      <c r="AE78" s="47"/>
      <c r="AF78" s="47"/>
    </row>
    <row r="79" spans="1:32" ht="15.75" customHeight="1">
      <c r="A79" s="1"/>
      <c r="B79" s="2"/>
      <c r="C79" s="2"/>
      <c r="D79" s="3"/>
      <c r="E79" s="3"/>
      <c r="F79" s="3"/>
      <c r="G79" s="3"/>
      <c r="H79" s="3"/>
      <c r="I79" s="3"/>
      <c r="J79" s="3"/>
      <c r="K79" s="3"/>
      <c r="L79" s="3"/>
      <c r="M79" s="3"/>
      <c r="N79" s="3"/>
      <c r="O79" s="47"/>
      <c r="P79" s="47"/>
      <c r="Q79" s="47"/>
      <c r="R79" s="47"/>
      <c r="S79" s="47"/>
      <c r="T79" s="47"/>
      <c r="U79" s="47"/>
      <c r="V79" s="47"/>
      <c r="W79" s="47"/>
      <c r="X79" s="47"/>
      <c r="Y79" s="47"/>
      <c r="Z79" s="47"/>
      <c r="AA79" s="47"/>
      <c r="AB79" s="47"/>
      <c r="AC79" s="47"/>
      <c r="AD79" s="47"/>
      <c r="AE79" s="47"/>
      <c r="AF79" s="47"/>
    </row>
    <row r="80" spans="1:32" ht="15.75" customHeight="1">
      <c r="A80" s="1"/>
      <c r="B80" s="2"/>
      <c r="C80" s="2"/>
      <c r="D80" s="3"/>
      <c r="E80" s="3"/>
      <c r="F80" s="3"/>
      <c r="G80" s="3"/>
      <c r="H80" s="3"/>
      <c r="I80" s="3"/>
      <c r="J80" s="3"/>
      <c r="K80" s="3"/>
      <c r="L80" s="3"/>
      <c r="M80" s="3"/>
      <c r="N80" s="3"/>
      <c r="O80" s="47"/>
      <c r="P80" s="47"/>
      <c r="Q80" s="47"/>
      <c r="R80" s="47"/>
      <c r="S80" s="47"/>
      <c r="T80" s="47"/>
      <c r="U80" s="47"/>
      <c r="V80" s="47"/>
      <c r="W80" s="47"/>
      <c r="X80" s="47"/>
      <c r="Y80" s="47"/>
      <c r="Z80" s="47"/>
      <c r="AA80" s="47"/>
      <c r="AB80" s="47"/>
      <c r="AC80" s="47"/>
      <c r="AD80" s="47"/>
      <c r="AE80" s="47"/>
      <c r="AF80" s="47"/>
    </row>
    <row r="81" spans="1:32" ht="15.75" customHeight="1">
      <c r="A81" s="1"/>
      <c r="B81" s="2"/>
      <c r="C81" s="2"/>
      <c r="D81" s="3"/>
      <c r="E81" s="3"/>
      <c r="F81" s="3"/>
      <c r="G81" s="3"/>
      <c r="H81" s="3"/>
      <c r="I81" s="3"/>
      <c r="J81" s="3"/>
      <c r="K81" s="3"/>
      <c r="L81" s="3"/>
      <c r="M81" s="3"/>
      <c r="N81" s="3"/>
      <c r="O81" s="47"/>
      <c r="P81" s="47"/>
      <c r="Q81" s="47"/>
      <c r="R81" s="47"/>
      <c r="S81" s="47"/>
      <c r="T81" s="47"/>
      <c r="U81" s="47"/>
      <c r="V81" s="47"/>
      <c r="W81" s="47"/>
      <c r="X81" s="47"/>
      <c r="Y81" s="47"/>
      <c r="Z81" s="47"/>
      <c r="AA81" s="47"/>
      <c r="AB81" s="47"/>
      <c r="AC81" s="47"/>
      <c r="AD81" s="47"/>
      <c r="AE81" s="47"/>
      <c r="AF81" s="47"/>
    </row>
    <row r="82" spans="1:32" ht="15.75" customHeight="1">
      <c r="A82" s="1"/>
      <c r="B82" s="2"/>
      <c r="C82" s="2"/>
      <c r="D82" s="3"/>
      <c r="E82" s="3"/>
      <c r="F82" s="3"/>
      <c r="G82" s="3"/>
      <c r="H82" s="3"/>
      <c r="I82" s="3"/>
      <c r="J82" s="3"/>
      <c r="K82" s="3"/>
      <c r="L82" s="3"/>
      <c r="M82" s="3"/>
      <c r="N82" s="3"/>
      <c r="O82" s="47"/>
      <c r="P82" s="47"/>
      <c r="Q82" s="47"/>
      <c r="R82" s="47"/>
      <c r="S82" s="47"/>
      <c r="T82" s="47"/>
      <c r="U82" s="47"/>
      <c r="V82" s="47"/>
      <c r="W82" s="47"/>
      <c r="X82" s="47"/>
      <c r="Y82" s="47"/>
      <c r="Z82" s="47"/>
      <c r="AA82" s="47"/>
      <c r="AB82" s="47"/>
      <c r="AC82" s="47"/>
      <c r="AD82" s="47"/>
      <c r="AE82" s="47"/>
      <c r="AF82" s="47"/>
    </row>
    <row r="83" spans="1:32" ht="15.75" customHeight="1">
      <c r="A83" s="1"/>
      <c r="B83" s="2"/>
      <c r="C83" s="2"/>
      <c r="D83" s="3"/>
      <c r="E83" s="3"/>
      <c r="F83" s="3"/>
      <c r="G83" s="3"/>
      <c r="H83" s="3"/>
      <c r="I83" s="3"/>
      <c r="J83" s="3"/>
      <c r="K83" s="3"/>
      <c r="L83" s="3"/>
      <c r="M83" s="3"/>
      <c r="N83" s="3"/>
      <c r="O83" s="47"/>
      <c r="P83" s="47"/>
      <c r="Q83" s="47"/>
      <c r="R83" s="47"/>
      <c r="S83" s="47"/>
      <c r="T83" s="47"/>
      <c r="U83" s="47"/>
      <c r="V83" s="47"/>
      <c r="W83" s="47"/>
      <c r="X83" s="47"/>
      <c r="Y83" s="47"/>
      <c r="Z83" s="47"/>
      <c r="AA83" s="47"/>
      <c r="AB83" s="47"/>
      <c r="AC83" s="47"/>
      <c r="AD83" s="47"/>
      <c r="AE83" s="47"/>
      <c r="AF83" s="47"/>
    </row>
    <row r="84" spans="1:32" ht="15.75" customHeight="1">
      <c r="A84" s="1"/>
      <c r="B84" s="2"/>
      <c r="C84" s="2"/>
      <c r="D84" s="3"/>
      <c r="E84" s="3"/>
      <c r="F84" s="3"/>
      <c r="G84" s="3"/>
      <c r="H84" s="3"/>
      <c r="I84" s="3"/>
      <c r="J84" s="3"/>
      <c r="K84" s="3"/>
      <c r="L84" s="3"/>
      <c r="M84" s="3"/>
      <c r="N84" s="3"/>
      <c r="O84" s="47"/>
      <c r="P84" s="47"/>
      <c r="Q84" s="47"/>
      <c r="R84" s="47"/>
      <c r="S84" s="47"/>
      <c r="T84" s="47"/>
      <c r="U84" s="47"/>
      <c r="V84" s="47"/>
      <c r="W84" s="47"/>
      <c r="X84" s="47"/>
      <c r="Y84" s="47"/>
      <c r="Z84" s="47"/>
      <c r="AA84" s="47"/>
      <c r="AB84" s="47"/>
      <c r="AC84" s="47"/>
      <c r="AD84" s="47"/>
      <c r="AE84" s="47"/>
      <c r="AF84" s="47"/>
    </row>
    <row r="85" spans="1:32" ht="15.75" customHeight="1">
      <c r="A85" s="1"/>
      <c r="B85" s="2"/>
      <c r="C85" s="2"/>
      <c r="D85" s="3"/>
      <c r="E85" s="3"/>
      <c r="F85" s="3"/>
      <c r="G85" s="3"/>
      <c r="H85" s="3"/>
      <c r="I85" s="3"/>
      <c r="J85" s="3"/>
      <c r="K85" s="3"/>
      <c r="L85" s="3"/>
      <c r="M85" s="3"/>
      <c r="N85" s="3"/>
      <c r="O85" s="47"/>
      <c r="P85" s="47"/>
      <c r="Q85" s="47"/>
      <c r="R85" s="47"/>
      <c r="S85" s="47"/>
      <c r="T85" s="47"/>
      <c r="U85" s="47"/>
      <c r="V85" s="47"/>
      <c r="W85" s="47"/>
      <c r="X85" s="47"/>
      <c r="Y85" s="47"/>
      <c r="Z85" s="47"/>
      <c r="AA85" s="47"/>
      <c r="AB85" s="47"/>
      <c r="AC85" s="47"/>
      <c r="AD85" s="47"/>
      <c r="AE85" s="47"/>
      <c r="AF85" s="47"/>
    </row>
    <row r="86" spans="1:32" ht="15.75" customHeight="1">
      <c r="A86" s="1"/>
      <c r="B86" s="2"/>
      <c r="C86" s="2"/>
      <c r="D86" s="3"/>
      <c r="E86" s="3"/>
      <c r="F86" s="3"/>
      <c r="G86" s="3"/>
      <c r="H86" s="3"/>
      <c r="I86" s="3"/>
      <c r="J86" s="3"/>
      <c r="K86" s="3"/>
      <c r="L86" s="3"/>
      <c r="M86" s="3"/>
      <c r="N86" s="3"/>
      <c r="O86" s="47"/>
      <c r="P86" s="47"/>
      <c r="Q86" s="47"/>
      <c r="R86" s="47"/>
      <c r="S86" s="47"/>
      <c r="T86" s="47"/>
      <c r="U86" s="47"/>
      <c r="V86" s="47"/>
      <c r="W86" s="47"/>
      <c r="X86" s="47"/>
      <c r="Y86" s="47"/>
      <c r="Z86" s="47"/>
      <c r="AA86" s="47"/>
      <c r="AB86" s="47"/>
      <c r="AC86" s="47"/>
      <c r="AD86" s="47"/>
      <c r="AE86" s="47"/>
      <c r="AF86" s="47"/>
    </row>
    <row r="87" spans="1:32" ht="15.75" customHeight="1">
      <c r="A87" s="1"/>
      <c r="B87" s="2"/>
      <c r="C87" s="2"/>
      <c r="D87" s="3"/>
      <c r="E87" s="3"/>
      <c r="F87" s="3"/>
      <c r="G87" s="3"/>
      <c r="H87" s="3"/>
      <c r="I87" s="3"/>
      <c r="J87" s="3"/>
      <c r="K87" s="3"/>
      <c r="L87" s="3"/>
      <c r="M87" s="3"/>
      <c r="N87" s="3"/>
      <c r="O87" s="47"/>
      <c r="P87" s="47"/>
      <c r="Q87" s="47"/>
      <c r="R87" s="47"/>
      <c r="S87" s="47"/>
      <c r="T87" s="47"/>
      <c r="U87" s="47"/>
      <c r="V87" s="47"/>
      <c r="W87" s="47"/>
      <c r="X87" s="47"/>
      <c r="Y87" s="47"/>
      <c r="Z87" s="47"/>
      <c r="AA87" s="47"/>
      <c r="AB87" s="47"/>
      <c r="AC87" s="47"/>
      <c r="AD87" s="47"/>
      <c r="AE87" s="47"/>
      <c r="AF87" s="47"/>
    </row>
    <row r="88" spans="1:32" ht="15.75" customHeight="1">
      <c r="A88" s="1"/>
      <c r="B88" s="2"/>
      <c r="C88" s="2"/>
      <c r="D88" s="3"/>
      <c r="E88" s="3"/>
      <c r="F88" s="3"/>
      <c r="G88" s="3"/>
      <c r="H88" s="3"/>
      <c r="I88" s="3"/>
      <c r="J88" s="3"/>
      <c r="K88" s="3"/>
      <c r="L88" s="3"/>
      <c r="M88" s="3"/>
      <c r="N88" s="3"/>
      <c r="O88" s="47"/>
      <c r="P88" s="47"/>
      <c r="Q88" s="47"/>
      <c r="R88" s="47"/>
      <c r="S88" s="47"/>
      <c r="T88" s="47"/>
      <c r="U88" s="47"/>
      <c r="V88" s="47"/>
      <c r="W88" s="47"/>
      <c r="X88" s="47"/>
      <c r="Y88" s="47"/>
      <c r="Z88" s="47"/>
      <c r="AA88" s="47"/>
      <c r="AB88" s="47"/>
      <c r="AC88" s="47"/>
      <c r="AD88" s="47"/>
      <c r="AE88" s="47"/>
      <c r="AF88" s="47"/>
    </row>
    <row r="89" spans="1:32" ht="15.75" customHeight="1">
      <c r="A89" s="1"/>
      <c r="B89" s="2"/>
      <c r="C89" s="2"/>
      <c r="D89" s="3"/>
      <c r="E89" s="3"/>
      <c r="F89" s="3"/>
      <c r="G89" s="3"/>
      <c r="H89" s="3"/>
      <c r="I89" s="3"/>
      <c r="J89" s="3"/>
      <c r="K89" s="3"/>
      <c r="L89" s="3"/>
      <c r="M89" s="3"/>
      <c r="N89" s="3"/>
      <c r="O89" s="47"/>
      <c r="P89" s="47"/>
      <c r="Q89" s="47"/>
      <c r="R89" s="47"/>
      <c r="S89" s="47"/>
      <c r="T89" s="47"/>
      <c r="U89" s="47"/>
      <c r="V89" s="47"/>
      <c r="W89" s="47"/>
      <c r="X89" s="47"/>
      <c r="Y89" s="47"/>
      <c r="Z89" s="47"/>
      <c r="AA89" s="47"/>
      <c r="AB89" s="47"/>
      <c r="AC89" s="47"/>
      <c r="AD89" s="47"/>
      <c r="AE89" s="47"/>
      <c r="AF89" s="47"/>
    </row>
    <row r="90" spans="1:32" ht="15.75" customHeight="1">
      <c r="A90" s="1"/>
      <c r="B90" s="2"/>
      <c r="C90" s="2"/>
      <c r="D90" s="3"/>
      <c r="E90" s="3"/>
      <c r="F90" s="3"/>
      <c r="G90" s="3"/>
      <c r="H90" s="3"/>
      <c r="I90" s="3"/>
      <c r="J90" s="3"/>
      <c r="K90" s="3"/>
      <c r="L90" s="3"/>
      <c r="M90" s="3"/>
      <c r="N90" s="3"/>
      <c r="O90" s="47"/>
      <c r="P90" s="47"/>
      <c r="Q90" s="47"/>
      <c r="R90" s="47"/>
      <c r="S90" s="47"/>
      <c r="T90" s="47"/>
      <c r="U90" s="47"/>
      <c r="V90" s="47"/>
      <c r="W90" s="47"/>
      <c r="X90" s="47"/>
      <c r="Y90" s="47"/>
      <c r="Z90" s="47"/>
      <c r="AA90" s="47"/>
      <c r="AB90" s="47"/>
      <c r="AC90" s="47"/>
      <c r="AD90" s="47"/>
      <c r="AE90" s="47"/>
      <c r="AF90" s="47"/>
    </row>
    <row r="91" spans="1:32" ht="15.75" customHeight="1">
      <c r="A91" s="1"/>
      <c r="B91" s="2"/>
      <c r="C91" s="2"/>
      <c r="D91" s="3"/>
      <c r="E91" s="3"/>
      <c r="F91" s="3"/>
      <c r="G91" s="3"/>
      <c r="H91" s="3"/>
      <c r="I91" s="3"/>
      <c r="J91" s="3"/>
      <c r="K91" s="3"/>
      <c r="L91" s="3"/>
      <c r="M91" s="3"/>
      <c r="N91" s="3"/>
      <c r="O91" s="47"/>
      <c r="P91" s="47"/>
      <c r="Q91" s="47"/>
      <c r="R91" s="47"/>
      <c r="S91" s="47"/>
      <c r="T91" s="47"/>
      <c r="U91" s="47"/>
      <c r="V91" s="47"/>
      <c r="W91" s="47"/>
      <c r="X91" s="47"/>
      <c r="Y91" s="47"/>
      <c r="Z91" s="47"/>
      <c r="AA91" s="47"/>
      <c r="AB91" s="47"/>
      <c r="AC91" s="47"/>
      <c r="AD91" s="47"/>
      <c r="AE91" s="47"/>
      <c r="AF91" s="47"/>
    </row>
    <row r="92" spans="1:32" ht="15.75" customHeight="1">
      <c r="A92" s="1"/>
      <c r="B92" s="2"/>
      <c r="C92" s="2"/>
      <c r="D92" s="3"/>
      <c r="E92" s="3"/>
      <c r="F92" s="3"/>
      <c r="G92" s="3"/>
      <c r="H92" s="3"/>
      <c r="I92" s="3"/>
      <c r="J92" s="3"/>
      <c r="K92" s="3"/>
      <c r="L92" s="3"/>
      <c r="M92" s="3"/>
      <c r="N92" s="3"/>
      <c r="O92" s="47"/>
      <c r="P92" s="47"/>
      <c r="Q92" s="47"/>
      <c r="R92" s="47"/>
      <c r="S92" s="47"/>
      <c r="T92" s="47"/>
      <c r="U92" s="47"/>
      <c r="V92" s="47"/>
      <c r="W92" s="47"/>
      <c r="X92" s="47"/>
      <c r="Y92" s="47"/>
      <c r="Z92" s="47"/>
      <c r="AA92" s="47"/>
      <c r="AB92" s="47"/>
      <c r="AC92" s="47"/>
      <c r="AD92" s="47"/>
      <c r="AE92" s="47"/>
      <c r="AF92" s="47"/>
    </row>
    <row r="93" spans="1:32" ht="15.75" customHeight="1">
      <c r="A93" s="1"/>
      <c r="B93" s="2"/>
      <c r="C93" s="2"/>
      <c r="D93" s="3"/>
      <c r="E93" s="3"/>
      <c r="F93" s="3"/>
      <c r="G93" s="3"/>
      <c r="H93" s="3"/>
      <c r="I93" s="3"/>
      <c r="J93" s="3"/>
      <c r="K93" s="3"/>
      <c r="L93" s="3"/>
      <c r="M93" s="3"/>
      <c r="N93" s="3"/>
      <c r="O93" s="47"/>
      <c r="P93" s="47"/>
      <c r="Q93" s="47"/>
      <c r="R93" s="47"/>
      <c r="S93" s="47"/>
      <c r="T93" s="47"/>
      <c r="U93" s="47"/>
      <c r="V93" s="47"/>
      <c r="W93" s="47"/>
      <c r="X93" s="47"/>
      <c r="Y93" s="47"/>
      <c r="Z93" s="47"/>
      <c r="AA93" s="47"/>
      <c r="AB93" s="47"/>
      <c r="AC93" s="47"/>
      <c r="AD93" s="47"/>
      <c r="AE93" s="47"/>
      <c r="AF93" s="47"/>
    </row>
    <row r="94" spans="1:32" ht="15.75" customHeight="1">
      <c r="A94" s="1"/>
      <c r="B94" s="2"/>
      <c r="C94" s="2"/>
      <c r="D94" s="3"/>
      <c r="E94" s="3"/>
      <c r="F94" s="3"/>
      <c r="G94" s="3"/>
      <c r="H94" s="3"/>
      <c r="I94" s="3"/>
      <c r="J94" s="3"/>
      <c r="K94" s="3"/>
      <c r="L94" s="3"/>
      <c r="M94" s="3"/>
      <c r="N94" s="3"/>
      <c r="O94" s="47"/>
      <c r="P94" s="47"/>
      <c r="Q94" s="47"/>
      <c r="R94" s="47"/>
      <c r="S94" s="47"/>
      <c r="T94" s="47"/>
      <c r="U94" s="47"/>
      <c r="V94" s="47"/>
      <c r="W94" s="47"/>
      <c r="X94" s="47"/>
      <c r="Y94" s="47"/>
      <c r="Z94" s="47"/>
      <c r="AA94" s="47"/>
      <c r="AB94" s="47"/>
      <c r="AC94" s="47"/>
      <c r="AD94" s="47"/>
      <c r="AE94" s="47"/>
      <c r="AF94" s="47"/>
    </row>
    <row r="95" spans="1:32" ht="15.75" customHeight="1">
      <c r="A95" s="1"/>
      <c r="B95" s="2"/>
      <c r="C95" s="2"/>
      <c r="D95" s="3"/>
      <c r="E95" s="3"/>
      <c r="F95" s="3"/>
      <c r="G95" s="3"/>
      <c r="H95" s="3"/>
      <c r="I95" s="3"/>
      <c r="J95" s="3"/>
      <c r="K95" s="3"/>
      <c r="L95" s="3"/>
      <c r="M95" s="3"/>
      <c r="N95" s="3"/>
      <c r="O95" s="47"/>
      <c r="P95" s="47"/>
      <c r="Q95" s="47"/>
      <c r="R95" s="47"/>
      <c r="S95" s="47"/>
      <c r="T95" s="47"/>
      <c r="U95" s="47"/>
      <c r="V95" s="47"/>
      <c r="W95" s="47"/>
      <c r="X95" s="47"/>
      <c r="Y95" s="47"/>
      <c r="Z95" s="47"/>
      <c r="AA95" s="47"/>
      <c r="AB95" s="47"/>
      <c r="AC95" s="47"/>
      <c r="AD95" s="47"/>
      <c r="AE95" s="47"/>
      <c r="AF95" s="47"/>
    </row>
    <row r="96" spans="1:32" ht="15.75" customHeight="1">
      <c r="A96" s="1"/>
      <c r="B96" s="2"/>
      <c r="C96" s="2"/>
      <c r="D96" s="3"/>
      <c r="E96" s="3"/>
      <c r="F96" s="3"/>
      <c r="G96" s="3"/>
      <c r="H96" s="3"/>
      <c r="I96" s="3"/>
      <c r="J96" s="3"/>
      <c r="K96" s="3"/>
      <c r="L96" s="3"/>
      <c r="M96" s="3"/>
      <c r="N96" s="3"/>
      <c r="O96" s="47"/>
      <c r="P96" s="47"/>
      <c r="Q96" s="47"/>
      <c r="R96" s="47"/>
      <c r="S96" s="47"/>
      <c r="T96" s="47"/>
      <c r="U96" s="47"/>
      <c r="V96" s="47"/>
      <c r="W96" s="47"/>
      <c r="X96" s="47"/>
      <c r="Y96" s="47"/>
      <c r="Z96" s="47"/>
      <c r="AA96" s="47"/>
      <c r="AB96" s="47"/>
      <c r="AC96" s="47"/>
      <c r="AD96" s="47"/>
      <c r="AE96" s="47"/>
      <c r="AF96" s="47"/>
    </row>
    <row r="97" spans="1:32" ht="15.75" customHeight="1">
      <c r="A97" s="1"/>
      <c r="B97" s="2"/>
      <c r="C97" s="2"/>
      <c r="D97" s="3"/>
      <c r="E97" s="3"/>
      <c r="F97" s="3"/>
      <c r="G97" s="3"/>
      <c r="H97" s="3"/>
      <c r="I97" s="3"/>
      <c r="J97" s="3"/>
      <c r="K97" s="3"/>
      <c r="L97" s="3"/>
      <c r="M97" s="3"/>
      <c r="N97" s="3"/>
      <c r="O97" s="47"/>
      <c r="P97" s="47"/>
      <c r="Q97" s="47"/>
      <c r="R97" s="47"/>
      <c r="S97" s="47"/>
      <c r="T97" s="47"/>
      <c r="U97" s="47"/>
      <c r="V97" s="47"/>
      <c r="W97" s="47"/>
      <c r="X97" s="47"/>
      <c r="Y97" s="47"/>
      <c r="Z97" s="47"/>
      <c r="AA97" s="47"/>
      <c r="AB97" s="47"/>
      <c r="AC97" s="47"/>
      <c r="AD97" s="47"/>
      <c r="AE97" s="47"/>
      <c r="AF97" s="47"/>
    </row>
    <row r="98" spans="1:32" ht="15.75" customHeight="1">
      <c r="A98" s="1"/>
      <c r="B98" s="2"/>
      <c r="C98" s="2"/>
      <c r="D98" s="3"/>
      <c r="E98" s="3"/>
      <c r="F98" s="3"/>
      <c r="G98" s="3"/>
      <c r="H98" s="3"/>
      <c r="I98" s="3"/>
      <c r="J98" s="3"/>
      <c r="K98" s="3"/>
      <c r="L98" s="3"/>
      <c r="M98" s="3"/>
      <c r="N98" s="3"/>
      <c r="O98" s="47"/>
      <c r="P98" s="47"/>
      <c r="Q98" s="47"/>
      <c r="R98" s="47"/>
      <c r="S98" s="47"/>
      <c r="T98" s="47"/>
      <c r="U98" s="47"/>
      <c r="V98" s="47"/>
      <c r="W98" s="47"/>
      <c r="X98" s="47"/>
      <c r="Y98" s="47"/>
      <c r="Z98" s="47"/>
      <c r="AA98" s="47"/>
      <c r="AB98" s="47"/>
      <c r="AC98" s="47"/>
      <c r="AD98" s="47"/>
      <c r="AE98" s="47"/>
      <c r="AF98" s="47"/>
    </row>
    <row r="99" spans="1:32" ht="15.75" customHeight="1">
      <c r="A99" s="1"/>
      <c r="B99" s="2"/>
      <c r="C99" s="2"/>
      <c r="D99" s="3"/>
      <c r="E99" s="3"/>
      <c r="F99" s="3"/>
      <c r="G99" s="3"/>
      <c r="H99" s="3"/>
      <c r="I99" s="3"/>
      <c r="J99" s="3"/>
      <c r="K99" s="3"/>
      <c r="L99" s="3"/>
      <c r="M99" s="3"/>
      <c r="N99" s="3"/>
      <c r="O99" s="47"/>
      <c r="P99" s="47"/>
      <c r="Q99" s="47"/>
      <c r="R99" s="47"/>
      <c r="S99" s="47"/>
      <c r="T99" s="47"/>
      <c r="U99" s="47"/>
      <c r="V99" s="47"/>
      <c r="W99" s="47"/>
      <c r="X99" s="47"/>
      <c r="Y99" s="47"/>
      <c r="Z99" s="47"/>
      <c r="AA99" s="47"/>
      <c r="AB99" s="47"/>
      <c r="AC99" s="47"/>
      <c r="AD99" s="47"/>
      <c r="AE99" s="47"/>
      <c r="AF99" s="47"/>
    </row>
    <row r="100" spans="1:32" ht="15.75" customHeight="1">
      <c r="A100" s="1"/>
      <c r="B100" s="2"/>
      <c r="C100" s="2"/>
      <c r="D100" s="3"/>
      <c r="E100" s="3"/>
      <c r="F100" s="3"/>
      <c r="G100" s="3"/>
      <c r="H100" s="3"/>
      <c r="I100" s="3"/>
      <c r="J100" s="3"/>
      <c r="K100" s="3"/>
      <c r="L100" s="3"/>
      <c r="M100" s="3"/>
      <c r="N100" s="3"/>
      <c r="O100" s="47"/>
      <c r="P100" s="47"/>
      <c r="Q100" s="47"/>
      <c r="R100" s="47"/>
      <c r="S100" s="47"/>
      <c r="T100" s="47"/>
      <c r="U100" s="47"/>
      <c r="V100" s="47"/>
      <c r="W100" s="47"/>
      <c r="X100" s="47"/>
      <c r="Y100" s="47"/>
      <c r="Z100" s="47"/>
      <c r="AA100" s="47"/>
      <c r="AB100" s="47"/>
      <c r="AC100" s="47"/>
      <c r="AD100" s="47"/>
      <c r="AE100" s="47"/>
      <c r="AF100" s="47"/>
    </row>
    <row r="101" spans="1:32" ht="15.75" customHeight="1">
      <c r="A101" s="1"/>
      <c r="B101" s="2"/>
      <c r="C101" s="2"/>
      <c r="D101" s="3"/>
      <c r="E101" s="3"/>
      <c r="F101" s="3"/>
      <c r="G101" s="3"/>
      <c r="H101" s="3"/>
      <c r="I101" s="3"/>
      <c r="J101" s="3"/>
      <c r="K101" s="3"/>
      <c r="L101" s="3"/>
      <c r="M101" s="3"/>
      <c r="N101" s="3"/>
      <c r="O101" s="47"/>
      <c r="P101" s="47"/>
      <c r="Q101" s="47"/>
      <c r="R101" s="47"/>
      <c r="S101" s="47"/>
      <c r="T101" s="47"/>
      <c r="U101" s="47"/>
      <c r="V101" s="47"/>
      <c r="W101" s="47"/>
      <c r="X101" s="47"/>
      <c r="Y101" s="47"/>
      <c r="Z101" s="47"/>
      <c r="AA101" s="47"/>
      <c r="AB101" s="47"/>
      <c r="AC101" s="47"/>
      <c r="AD101" s="47"/>
      <c r="AE101" s="47"/>
      <c r="AF101" s="47"/>
    </row>
    <row r="102" spans="1:32" ht="15.75" customHeight="1">
      <c r="A102" s="1"/>
      <c r="B102" s="2"/>
      <c r="C102" s="2"/>
      <c r="D102" s="3"/>
      <c r="E102" s="3"/>
      <c r="F102" s="3"/>
      <c r="G102" s="3"/>
      <c r="H102" s="3"/>
      <c r="I102" s="3"/>
      <c r="J102" s="3"/>
      <c r="K102" s="3"/>
      <c r="L102" s="3"/>
      <c r="M102" s="3"/>
      <c r="N102" s="3"/>
      <c r="O102" s="47"/>
      <c r="P102" s="47"/>
      <c r="Q102" s="47"/>
      <c r="R102" s="47"/>
      <c r="S102" s="47"/>
      <c r="T102" s="47"/>
      <c r="U102" s="47"/>
      <c r="V102" s="47"/>
      <c r="W102" s="47"/>
      <c r="X102" s="47"/>
      <c r="Y102" s="47"/>
      <c r="Z102" s="47"/>
      <c r="AA102" s="47"/>
      <c r="AB102" s="47"/>
      <c r="AC102" s="47"/>
      <c r="AD102" s="47"/>
      <c r="AE102" s="47"/>
      <c r="AF102" s="47"/>
    </row>
    <row r="103" spans="1:32" ht="15.75" customHeight="1">
      <c r="A103" s="1"/>
      <c r="B103" s="2"/>
      <c r="C103" s="2"/>
      <c r="D103" s="3"/>
      <c r="E103" s="3"/>
      <c r="F103" s="3"/>
      <c r="G103" s="3"/>
      <c r="H103" s="3"/>
      <c r="I103" s="3"/>
      <c r="J103" s="3"/>
      <c r="K103" s="3"/>
      <c r="L103" s="3"/>
      <c r="M103" s="3"/>
      <c r="N103" s="3"/>
      <c r="O103" s="47"/>
      <c r="P103" s="47"/>
      <c r="Q103" s="47"/>
      <c r="R103" s="47"/>
      <c r="S103" s="47"/>
      <c r="T103" s="47"/>
      <c r="U103" s="47"/>
      <c r="V103" s="47"/>
      <c r="W103" s="47"/>
      <c r="X103" s="47"/>
      <c r="Y103" s="47"/>
      <c r="Z103" s="47"/>
      <c r="AA103" s="47"/>
      <c r="AB103" s="47"/>
      <c r="AC103" s="47"/>
      <c r="AD103" s="47"/>
      <c r="AE103" s="47"/>
      <c r="AF103" s="47"/>
    </row>
    <row r="104" spans="1:32" ht="15.75" customHeight="1">
      <c r="A104" s="1"/>
      <c r="B104" s="2"/>
      <c r="C104" s="2"/>
      <c r="D104" s="3"/>
      <c r="E104" s="3"/>
      <c r="F104" s="3"/>
      <c r="G104" s="3"/>
      <c r="H104" s="3"/>
      <c r="I104" s="3"/>
      <c r="J104" s="3"/>
      <c r="K104" s="3"/>
      <c r="L104" s="3"/>
      <c r="M104" s="3"/>
      <c r="N104" s="3"/>
      <c r="O104" s="47"/>
      <c r="P104" s="47"/>
      <c r="Q104" s="47"/>
      <c r="R104" s="47"/>
      <c r="S104" s="47"/>
      <c r="T104" s="47"/>
      <c r="U104" s="47"/>
      <c r="V104" s="47"/>
      <c r="W104" s="47"/>
      <c r="X104" s="47"/>
      <c r="Y104" s="47"/>
      <c r="Z104" s="47"/>
      <c r="AA104" s="47"/>
      <c r="AB104" s="47"/>
      <c r="AC104" s="47"/>
      <c r="AD104" s="47"/>
      <c r="AE104" s="47"/>
      <c r="AF104" s="47"/>
    </row>
    <row r="105" spans="1:32" ht="15.75" customHeight="1">
      <c r="A105" s="1"/>
      <c r="B105" s="2"/>
      <c r="C105" s="2"/>
      <c r="D105" s="3"/>
      <c r="E105" s="3"/>
      <c r="F105" s="3"/>
      <c r="G105" s="3"/>
      <c r="H105" s="3"/>
      <c r="I105" s="3"/>
      <c r="J105" s="3"/>
      <c r="K105" s="3"/>
      <c r="L105" s="3"/>
      <c r="M105" s="3"/>
      <c r="N105" s="3"/>
      <c r="O105" s="47"/>
      <c r="P105" s="47"/>
      <c r="Q105" s="47"/>
      <c r="R105" s="47"/>
      <c r="S105" s="47"/>
      <c r="T105" s="47"/>
      <c r="U105" s="47"/>
      <c r="V105" s="47"/>
      <c r="W105" s="47"/>
      <c r="X105" s="47"/>
      <c r="Y105" s="47"/>
      <c r="Z105" s="47"/>
      <c r="AA105" s="47"/>
      <c r="AB105" s="47"/>
      <c r="AC105" s="47"/>
      <c r="AD105" s="47"/>
      <c r="AE105" s="47"/>
      <c r="AF105" s="47"/>
    </row>
    <row r="106" spans="1:32" ht="15.75" customHeight="1">
      <c r="A106" s="1"/>
      <c r="B106" s="2"/>
      <c r="C106" s="2"/>
      <c r="D106" s="3"/>
      <c r="E106" s="3"/>
      <c r="F106" s="3"/>
      <c r="G106" s="3"/>
      <c r="H106" s="3"/>
      <c r="I106" s="3"/>
      <c r="J106" s="3"/>
      <c r="K106" s="3"/>
      <c r="L106" s="3"/>
      <c r="M106" s="3"/>
      <c r="N106" s="3"/>
      <c r="O106" s="47"/>
      <c r="P106" s="47"/>
      <c r="Q106" s="47"/>
      <c r="R106" s="47"/>
      <c r="S106" s="47"/>
      <c r="T106" s="47"/>
      <c r="U106" s="47"/>
      <c r="V106" s="47"/>
      <c r="W106" s="47"/>
      <c r="X106" s="47"/>
      <c r="Y106" s="47"/>
      <c r="Z106" s="47"/>
      <c r="AA106" s="47"/>
      <c r="AB106" s="47"/>
      <c r="AC106" s="47"/>
      <c r="AD106" s="47"/>
      <c r="AE106" s="47"/>
      <c r="AF106" s="47"/>
    </row>
    <row r="107" spans="1:32" ht="15.75" customHeight="1">
      <c r="A107" s="1"/>
      <c r="B107" s="2"/>
      <c r="C107" s="2"/>
      <c r="D107" s="3"/>
      <c r="E107" s="3"/>
      <c r="F107" s="3"/>
      <c r="G107" s="3"/>
      <c r="H107" s="3"/>
      <c r="I107" s="3"/>
      <c r="J107" s="3"/>
      <c r="K107" s="3"/>
      <c r="L107" s="3"/>
      <c r="M107" s="3"/>
      <c r="N107" s="3"/>
      <c r="O107" s="47"/>
      <c r="P107" s="47"/>
      <c r="Q107" s="47"/>
      <c r="R107" s="47"/>
      <c r="S107" s="47"/>
      <c r="T107" s="47"/>
      <c r="U107" s="47"/>
      <c r="V107" s="47"/>
      <c r="W107" s="47"/>
      <c r="X107" s="47"/>
      <c r="Y107" s="47"/>
      <c r="Z107" s="47"/>
      <c r="AA107" s="47"/>
      <c r="AB107" s="47"/>
      <c r="AC107" s="47"/>
      <c r="AD107" s="47"/>
      <c r="AE107" s="47"/>
      <c r="AF107" s="47"/>
    </row>
    <row r="108" spans="1:32" ht="15.75" customHeight="1">
      <c r="A108" s="1"/>
      <c r="B108" s="2"/>
      <c r="C108" s="2"/>
      <c r="D108" s="3"/>
      <c r="E108" s="3"/>
      <c r="F108" s="3"/>
      <c r="G108" s="3"/>
      <c r="H108" s="3"/>
      <c r="I108" s="3"/>
      <c r="J108" s="3"/>
      <c r="K108" s="3"/>
      <c r="L108" s="3"/>
      <c r="M108" s="3"/>
      <c r="N108" s="3"/>
      <c r="O108" s="47"/>
      <c r="P108" s="47"/>
      <c r="Q108" s="47"/>
      <c r="R108" s="47"/>
      <c r="S108" s="47"/>
      <c r="T108" s="47"/>
      <c r="U108" s="47"/>
      <c r="V108" s="47"/>
      <c r="W108" s="47"/>
      <c r="X108" s="47"/>
      <c r="Y108" s="47"/>
      <c r="Z108" s="47"/>
      <c r="AA108" s="47"/>
      <c r="AB108" s="47"/>
      <c r="AC108" s="47"/>
      <c r="AD108" s="47"/>
      <c r="AE108" s="47"/>
      <c r="AF108" s="47"/>
    </row>
    <row r="109" spans="1:32" ht="15.75" customHeight="1">
      <c r="A109" s="1"/>
      <c r="B109" s="2"/>
      <c r="C109" s="2"/>
      <c r="D109" s="3"/>
      <c r="E109" s="3"/>
      <c r="F109" s="3"/>
      <c r="G109" s="3"/>
      <c r="H109" s="3"/>
      <c r="I109" s="3"/>
      <c r="J109" s="3"/>
      <c r="K109" s="3"/>
      <c r="L109" s="3"/>
      <c r="M109" s="3"/>
      <c r="N109" s="3"/>
      <c r="O109" s="47"/>
      <c r="P109" s="47"/>
      <c r="Q109" s="47"/>
      <c r="R109" s="47"/>
      <c r="S109" s="47"/>
      <c r="T109" s="47"/>
      <c r="U109" s="47"/>
      <c r="V109" s="47"/>
      <c r="W109" s="47"/>
      <c r="X109" s="47"/>
      <c r="Y109" s="47"/>
      <c r="Z109" s="47"/>
      <c r="AA109" s="47"/>
      <c r="AB109" s="47"/>
      <c r="AC109" s="47"/>
      <c r="AD109" s="47"/>
      <c r="AE109" s="47"/>
      <c r="AF109" s="47"/>
    </row>
    <row r="110" spans="1:32" ht="15.75" customHeight="1">
      <c r="A110" s="1"/>
      <c r="B110" s="2"/>
      <c r="C110" s="2"/>
      <c r="D110" s="3"/>
      <c r="E110" s="3"/>
      <c r="F110" s="3"/>
      <c r="G110" s="3"/>
      <c r="H110" s="3"/>
      <c r="I110" s="3"/>
      <c r="J110" s="3"/>
      <c r="K110" s="3"/>
      <c r="L110" s="3"/>
      <c r="M110" s="3"/>
      <c r="N110" s="3"/>
      <c r="O110" s="47"/>
      <c r="P110" s="47"/>
      <c r="Q110" s="47"/>
      <c r="R110" s="47"/>
      <c r="S110" s="47"/>
      <c r="T110" s="47"/>
      <c r="U110" s="47"/>
      <c r="V110" s="47"/>
      <c r="W110" s="47"/>
      <c r="X110" s="47"/>
      <c r="Y110" s="47"/>
      <c r="Z110" s="47"/>
      <c r="AA110" s="47"/>
      <c r="AB110" s="47"/>
      <c r="AC110" s="47"/>
      <c r="AD110" s="47"/>
      <c r="AE110" s="47"/>
      <c r="AF110" s="47"/>
    </row>
    <row r="111" spans="1:32" ht="15.75" customHeight="1">
      <c r="A111" s="1"/>
      <c r="B111" s="2"/>
      <c r="C111" s="2"/>
      <c r="D111" s="3"/>
      <c r="E111" s="3"/>
      <c r="F111" s="3"/>
      <c r="G111" s="3"/>
      <c r="H111" s="3"/>
      <c r="I111" s="3"/>
      <c r="J111" s="3"/>
      <c r="K111" s="3"/>
      <c r="L111" s="3"/>
      <c r="M111" s="3"/>
      <c r="N111" s="3"/>
      <c r="O111" s="47"/>
      <c r="P111" s="47"/>
      <c r="Q111" s="47"/>
      <c r="R111" s="47"/>
      <c r="S111" s="47"/>
      <c r="T111" s="47"/>
      <c r="U111" s="47"/>
      <c r="V111" s="47"/>
      <c r="W111" s="47"/>
      <c r="X111" s="47"/>
      <c r="Y111" s="47"/>
      <c r="Z111" s="47"/>
      <c r="AA111" s="47"/>
      <c r="AB111" s="47"/>
      <c r="AC111" s="47"/>
      <c r="AD111" s="47"/>
      <c r="AE111" s="47"/>
      <c r="AF111" s="47"/>
    </row>
    <row r="112" spans="1:32" ht="15.75" customHeight="1">
      <c r="A112" s="1"/>
      <c r="B112" s="2"/>
      <c r="C112" s="2"/>
      <c r="D112" s="3"/>
      <c r="E112" s="3"/>
      <c r="F112" s="3"/>
      <c r="G112" s="3"/>
      <c r="H112" s="3"/>
      <c r="I112" s="3"/>
      <c r="J112" s="3"/>
      <c r="K112" s="3"/>
      <c r="L112" s="3"/>
      <c r="M112" s="3"/>
      <c r="N112" s="3"/>
      <c r="O112" s="47"/>
      <c r="P112" s="47"/>
      <c r="Q112" s="47"/>
      <c r="R112" s="47"/>
      <c r="S112" s="47"/>
      <c r="T112" s="47"/>
      <c r="U112" s="47"/>
      <c r="V112" s="47"/>
      <c r="W112" s="47"/>
      <c r="X112" s="47"/>
      <c r="Y112" s="47"/>
      <c r="Z112" s="47"/>
      <c r="AA112" s="47"/>
      <c r="AB112" s="47"/>
      <c r="AC112" s="47"/>
      <c r="AD112" s="47"/>
      <c r="AE112" s="47"/>
      <c r="AF112" s="47"/>
    </row>
    <row r="113" spans="1:32" ht="15.75" customHeight="1">
      <c r="A113" s="1"/>
      <c r="B113" s="2"/>
      <c r="C113" s="2"/>
      <c r="D113" s="3"/>
      <c r="E113" s="3"/>
      <c r="F113" s="3"/>
      <c r="G113" s="3"/>
      <c r="H113" s="3"/>
      <c r="I113" s="3"/>
      <c r="J113" s="3"/>
      <c r="K113" s="3"/>
      <c r="L113" s="3"/>
      <c r="M113" s="3"/>
      <c r="N113" s="3"/>
      <c r="O113" s="47"/>
      <c r="P113" s="47"/>
      <c r="Q113" s="47"/>
      <c r="R113" s="47"/>
      <c r="S113" s="47"/>
      <c r="T113" s="47"/>
      <c r="U113" s="47"/>
      <c r="V113" s="47"/>
      <c r="W113" s="47"/>
      <c r="X113" s="47"/>
      <c r="Y113" s="47"/>
      <c r="Z113" s="47"/>
      <c r="AA113" s="47"/>
      <c r="AB113" s="47"/>
      <c r="AC113" s="47"/>
      <c r="AD113" s="47"/>
      <c r="AE113" s="47"/>
      <c r="AF113" s="47"/>
    </row>
    <row r="114" spans="1:32" ht="15.75" customHeight="1">
      <c r="A114" s="1"/>
      <c r="B114" s="2"/>
      <c r="C114" s="2"/>
      <c r="D114" s="3"/>
      <c r="E114" s="3"/>
      <c r="F114" s="3"/>
      <c r="G114" s="3"/>
      <c r="H114" s="3"/>
      <c r="I114" s="3"/>
      <c r="J114" s="3"/>
      <c r="K114" s="3"/>
      <c r="L114" s="3"/>
      <c r="M114" s="3"/>
      <c r="N114" s="3"/>
      <c r="O114" s="47"/>
      <c r="P114" s="47"/>
      <c r="Q114" s="47"/>
      <c r="R114" s="47"/>
      <c r="S114" s="47"/>
      <c r="T114" s="47"/>
      <c r="U114" s="47"/>
      <c r="V114" s="47"/>
      <c r="W114" s="47"/>
      <c r="X114" s="47"/>
      <c r="Y114" s="47"/>
      <c r="Z114" s="47"/>
      <c r="AA114" s="47"/>
      <c r="AB114" s="47"/>
      <c r="AC114" s="47"/>
      <c r="AD114" s="47"/>
      <c r="AE114" s="47"/>
      <c r="AF114" s="47"/>
    </row>
    <row r="115" spans="1:32" ht="15.75" customHeight="1">
      <c r="A115" s="1"/>
      <c r="B115" s="2"/>
      <c r="C115" s="2"/>
      <c r="D115" s="3"/>
      <c r="E115" s="3"/>
      <c r="F115" s="3"/>
      <c r="G115" s="3"/>
      <c r="H115" s="3"/>
      <c r="I115" s="3"/>
      <c r="J115" s="3"/>
      <c r="K115" s="3"/>
      <c r="L115" s="3"/>
      <c r="M115" s="3"/>
      <c r="N115" s="3"/>
      <c r="O115" s="47"/>
      <c r="P115" s="47"/>
      <c r="Q115" s="47"/>
      <c r="R115" s="47"/>
      <c r="S115" s="47"/>
      <c r="T115" s="47"/>
      <c r="U115" s="47"/>
      <c r="V115" s="47"/>
      <c r="W115" s="47"/>
      <c r="X115" s="47"/>
      <c r="Y115" s="47"/>
      <c r="Z115" s="47"/>
      <c r="AA115" s="47"/>
      <c r="AB115" s="47"/>
      <c r="AC115" s="47"/>
      <c r="AD115" s="47"/>
      <c r="AE115" s="47"/>
      <c r="AF115" s="47"/>
    </row>
    <row r="116" spans="1:32" ht="15.75" customHeight="1">
      <c r="A116" s="1"/>
      <c r="B116" s="2"/>
      <c r="C116" s="2"/>
      <c r="D116" s="3"/>
      <c r="E116" s="3"/>
      <c r="F116" s="3"/>
      <c r="G116" s="3"/>
      <c r="H116" s="3"/>
      <c r="I116" s="3"/>
      <c r="J116" s="3"/>
      <c r="K116" s="3"/>
      <c r="L116" s="3"/>
      <c r="M116" s="3"/>
      <c r="N116" s="3"/>
      <c r="O116" s="47"/>
      <c r="P116" s="47"/>
      <c r="Q116" s="47"/>
      <c r="R116" s="47"/>
      <c r="S116" s="47"/>
      <c r="T116" s="47"/>
      <c r="U116" s="47"/>
      <c r="V116" s="47"/>
      <c r="W116" s="47"/>
      <c r="X116" s="47"/>
      <c r="Y116" s="47"/>
      <c r="Z116" s="47"/>
      <c r="AA116" s="47"/>
      <c r="AB116" s="47"/>
      <c r="AC116" s="47"/>
      <c r="AD116" s="47"/>
      <c r="AE116" s="47"/>
      <c r="AF116" s="47"/>
    </row>
    <row r="117" spans="1:32" ht="15.75" customHeight="1">
      <c r="A117" s="1"/>
      <c r="B117" s="2"/>
      <c r="C117" s="2"/>
      <c r="D117" s="3"/>
      <c r="E117" s="3"/>
      <c r="F117" s="3"/>
      <c r="G117" s="3"/>
      <c r="H117" s="3"/>
      <c r="I117" s="3"/>
      <c r="J117" s="3"/>
      <c r="K117" s="3"/>
      <c r="L117" s="3"/>
      <c r="M117" s="3"/>
      <c r="N117" s="3"/>
      <c r="O117" s="47"/>
      <c r="P117" s="47"/>
      <c r="Q117" s="47"/>
      <c r="R117" s="47"/>
      <c r="S117" s="47"/>
      <c r="T117" s="47"/>
      <c r="U117" s="47"/>
      <c r="V117" s="47"/>
      <c r="W117" s="47"/>
      <c r="X117" s="47"/>
      <c r="Y117" s="47"/>
      <c r="Z117" s="47"/>
      <c r="AA117" s="47"/>
      <c r="AB117" s="47"/>
      <c r="AC117" s="47"/>
      <c r="AD117" s="47"/>
      <c r="AE117" s="47"/>
      <c r="AF117" s="47"/>
    </row>
    <row r="118" spans="1:32" ht="15.75" customHeight="1">
      <c r="A118" s="1"/>
      <c r="B118" s="2"/>
      <c r="C118" s="2"/>
      <c r="D118" s="3"/>
      <c r="E118" s="3"/>
      <c r="F118" s="3"/>
      <c r="G118" s="3"/>
      <c r="H118" s="3"/>
      <c r="I118" s="3"/>
      <c r="J118" s="3"/>
      <c r="K118" s="3"/>
      <c r="L118" s="3"/>
      <c r="M118" s="3"/>
      <c r="N118" s="3"/>
      <c r="O118" s="47"/>
      <c r="P118" s="47"/>
      <c r="Q118" s="47"/>
      <c r="R118" s="47"/>
      <c r="S118" s="47"/>
      <c r="T118" s="47"/>
      <c r="U118" s="47"/>
      <c r="V118" s="47"/>
      <c r="W118" s="47"/>
      <c r="X118" s="47"/>
      <c r="Y118" s="47"/>
      <c r="Z118" s="47"/>
      <c r="AA118" s="47"/>
      <c r="AB118" s="47"/>
      <c r="AC118" s="47"/>
      <c r="AD118" s="47"/>
      <c r="AE118" s="47"/>
      <c r="AF118" s="47"/>
    </row>
    <row r="119" spans="1:32" ht="15.75" customHeight="1">
      <c r="A119" s="1"/>
      <c r="B119" s="2"/>
      <c r="C119" s="2"/>
      <c r="D119" s="3"/>
      <c r="E119" s="3"/>
      <c r="F119" s="3"/>
      <c r="G119" s="3"/>
      <c r="H119" s="3"/>
      <c r="I119" s="3"/>
      <c r="J119" s="3"/>
      <c r="K119" s="3"/>
      <c r="L119" s="3"/>
      <c r="M119" s="3"/>
      <c r="N119" s="3"/>
      <c r="O119" s="47"/>
      <c r="P119" s="47"/>
      <c r="Q119" s="47"/>
      <c r="R119" s="47"/>
      <c r="S119" s="47"/>
      <c r="T119" s="47"/>
      <c r="U119" s="47"/>
      <c r="V119" s="47"/>
      <c r="W119" s="47"/>
      <c r="X119" s="47"/>
      <c r="Y119" s="47"/>
      <c r="Z119" s="47"/>
      <c r="AA119" s="47"/>
      <c r="AB119" s="47"/>
      <c r="AC119" s="47"/>
      <c r="AD119" s="47"/>
      <c r="AE119" s="47"/>
      <c r="AF119" s="47"/>
    </row>
    <row r="120" spans="1:32" ht="15.75" customHeight="1">
      <c r="A120" s="1"/>
      <c r="B120" s="2"/>
      <c r="C120" s="2"/>
      <c r="D120" s="3"/>
      <c r="E120" s="3"/>
      <c r="F120" s="3"/>
      <c r="G120" s="3"/>
      <c r="H120" s="3"/>
      <c r="I120" s="3"/>
      <c r="J120" s="3"/>
      <c r="K120" s="3"/>
      <c r="L120" s="3"/>
      <c r="M120" s="3"/>
      <c r="N120" s="3"/>
      <c r="O120" s="47"/>
      <c r="P120" s="47"/>
      <c r="Q120" s="47"/>
      <c r="R120" s="47"/>
      <c r="S120" s="47"/>
      <c r="T120" s="47"/>
      <c r="U120" s="47"/>
      <c r="V120" s="47"/>
      <c r="W120" s="47"/>
      <c r="X120" s="47"/>
      <c r="Y120" s="47"/>
      <c r="Z120" s="47"/>
      <c r="AA120" s="47"/>
      <c r="AB120" s="47"/>
      <c r="AC120" s="47"/>
      <c r="AD120" s="47"/>
      <c r="AE120" s="47"/>
      <c r="AF120" s="47"/>
    </row>
    <row r="121" spans="1:32" ht="15.75" customHeight="1">
      <c r="A121" s="1"/>
      <c r="B121" s="2"/>
      <c r="C121" s="2"/>
      <c r="D121" s="3"/>
      <c r="E121" s="3"/>
      <c r="F121" s="3"/>
      <c r="G121" s="3"/>
      <c r="H121" s="3"/>
      <c r="I121" s="3"/>
      <c r="J121" s="3"/>
      <c r="K121" s="3"/>
      <c r="L121" s="3"/>
      <c r="M121" s="3"/>
      <c r="N121" s="3"/>
      <c r="O121" s="47"/>
      <c r="P121" s="47"/>
      <c r="Q121" s="47"/>
      <c r="R121" s="47"/>
      <c r="S121" s="47"/>
      <c r="T121" s="47"/>
      <c r="U121" s="47"/>
      <c r="V121" s="47"/>
      <c r="W121" s="47"/>
      <c r="X121" s="47"/>
      <c r="Y121" s="47"/>
      <c r="Z121" s="47"/>
      <c r="AA121" s="47"/>
      <c r="AB121" s="47"/>
      <c r="AC121" s="47"/>
      <c r="AD121" s="47"/>
      <c r="AE121" s="47"/>
      <c r="AF121" s="47"/>
    </row>
    <row r="122" spans="1:32" ht="15.75" customHeight="1">
      <c r="A122" s="1"/>
      <c r="B122" s="2"/>
      <c r="C122" s="2"/>
      <c r="D122" s="3"/>
      <c r="E122" s="3"/>
      <c r="F122" s="3"/>
      <c r="G122" s="3"/>
      <c r="H122" s="3"/>
      <c r="I122" s="3"/>
      <c r="J122" s="3"/>
      <c r="K122" s="3"/>
      <c r="L122" s="3"/>
      <c r="M122" s="3"/>
      <c r="N122" s="3"/>
      <c r="O122" s="47"/>
      <c r="P122" s="47"/>
      <c r="Q122" s="47"/>
      <c r="R122" s="47"/>
      <c r="S122" s="47"/>
      <c r="T122" s="47"/>
      <c r="U122" s="47"/>
      <c r="V122" s="47"/>
      <c r="W122" s="47"/>
      <c r="X122" s="47"/>
      <c r="Y122" s="47"/>
      <c r="Z122" s="47"/>
      <c r="AA122" s="47"/>
      <c r="AB122" s="47"/>
      <c r="AC122" s="47"/>
      <c r="AD122" s="47"/>
      <c r="AE122" s="47"/>
      <c r="AF122" s="47"/>
    </row>
    <row r="123" spans="1:32" ht="15.75" customHeight="1">
      <c r="A123" s="1"/>
      <c r="B123" s="2"/>
      <c r="C123" s="2"/>
      <c r="D123" s="3"/>
      <c r="E123" s="3"/>
      <c r="F123" s="3"/>
      <c r="G123" s="3"/>
      <c r="H123" s="3"/>
      <c r="I123" s="3"/>
      <c r="J123" s="3"/>
      <c r="K123" s="3"/>
      <c r="L123" s="3"/>
      <c r="M123" s="3"/>
      <c r="N123" s="3"/>
      <c r="O123" s="47"/>
      <c r="P123" s="47"/>
      <c r="Q123" s="47"/>
      <c r="R123" s="47"/>
      <c r="S123" s="47"/>
      <c r="T123" s="47"/>
      <c r="U123" s="47"/>
      <c r="V123" s="47"/>
      <c r="W123" s="47"/>
      <c r="X123" s="47"/>
      <c r="Y123" s="47"/>
      <c r="Z123" s="47"/>
      <c r="AA123" s="47"/>
      <c r="AB123" s="47"/>
      <c r="AC123" s="47"/>
      <c r="AD123" s="47"/>
      <c r="AE123" s="47"/>
      <c r="AF123" s="47"/>
    </row>
    <row r="124" spans="1:32" ht="15.75" customHeight="1">
      <c r="A124" s="1"/>
      <c r="B124" s="2"/>
      <c r="C124" s="2"/>
      <c r="D124" s="3"/>
      <c r="E124" s="3"/>
      <c r="F124" s="3"/>
      <c r="G124" s="3"/>
      <c r="H124" s="3"/>
      <c r="I124" s="3"/>
      <c r="J124" s="3"/>
      <c r="K124" s="3"/>
      <c r="L124" s="3"/>
      <c r="M124" s="3"/>
      <c r="N124" s="3"/>
      <c r="O124" s="47"/>
      <c r="P124" s="47"/>
      <c r="Q124" s="47"/>
      <c r="R124" s="47"/>
      <c r="S124" s="47"/>
      <c r="T124" s="47"/>
      <c r="U124" s="47"/>
      <c r="V124" s="47"/>
      <c r="W124" s="47"/>
      <c r="X124" s="47"/>
      <c r="Y124" s="47"/>
      <c r="Z124" s="47"/>
      <c r="AA124" s="47"/>
      <c r="AB124" s="47"/>
      <c r="AC124" s="47"/>
      <c r="AD124" s="47"/>
      <c r="AE124" s="47"/>
      <c r="AF124" s="47"/>
    </row>
    <row r="125" spans="1:32" ht="15.75" customHeight="1">
      <c r="A125" s="1"/>
      <c r="B125" s="2"/>
      <c r="C125" s="2"/>
      <c r="D125" s="3"/>
      <c r="E125" s="3"/>
      <c r="F125" s="3"/>
      <c r="G125" s="3"/>
      <c r="H125" s="3"/>
      <c r="I125" s="3"/>
      <c r="J125" s="3"/>
      <c r="K125" s="3"/>
      <c r="L125" s="3"/>
      <c r="M125" s="3"/>
      <c r="N125" s="3"/>
      <c r="O125" s="47"/>
      <c r="P125" s="47"/>
      <c r="Q125" s="47"/>
      <c r="R125" s="47"/>
      <c r="S125" s="47"/>
      <c r="T125" s="47"/>
      <c r="U125" s="47"/>
      <c r="V125" s="47"/>
      <c r="W125" s="47"/>
      <c r="X125" s="47"/>
      <c r="Y125" s="47"/>
      <c r="Z125" s="47"/>
      <c r="AA125" s="47"/>
      <c r="AB125" s="47"/>
      <c r="AC125" s="47"/>
      <c r="AD125" s="47"/>
      <c r="AE125" s="47"/>
      <c r="AF125" s="47"/>
    </row>
    <row r="126" spans="1:32" ht="15.75" customHeight="1">
      <c r="A126" s="1"/>
      <c r="B126" s="2"/>
      <c r="C126" s="2"/>
      <c r="D126" s="3"/>
      <c r="E126" s="3"/>
      <c r="F126" s="3"/>
      <c r="G126" s="3"/>
      <c r="H126" s="3"/>
      <c r="I126" s="3"/>
      <c r="J126" s="3"/>
      <c r="K126" s="3"/>
      <c r="L126" s="3"/>
      <c r="M126" s="3"/>
      <c r="N126" s="3"/>
      <c r="O126" s="47"/>
      <c r="P126" s="47"/>
      <c r="Q126" s="47"/>
      <c r="R126" s="47"/>
      <c r="S126" s="47"/>
      <c r="T126" s="47"/>
      <c r="U126" s="47"/>
      <c r="V126" s="47"/>
      <c r="W126" s="47"/>
      <c r="X126" s="47"/>
      <c r="Y126" s="47"/>
      <c r="Z126" s="47"/>
      <c r="AA126" s="47"/>
      <c r="AB126" s="47"/>
      <c r="AC126" s="47"/>
      <c r="AD126" s="47"/>
      <c r="AE126" s="47"/>
      <c r="AF126" s="47"/>
    </row>
    <row r="127" spans="1:32" ht="15.75" customHeight="1">
      <c r="A127" s="1"/>
      <c r="B127" s="2"/>
      <c r="C127" s="2"/>
      <c r="D127" s="3"/>
      <c r="E127" s="3"/>
      <c r="F127" s="3"/>
      <c r="G127" s="3"/>
      <c r="H127" s="3"/>
      <c r="I127" s="3"/>
      <c r="J127" s="3"/>
      <c r="K127" s="3"/>
      <c r="L127" s="3"/>
      <c r="M127" s="3"/>
      <c r="N127" s="3"/>
      <c r="O127" s="47"/>
      <c r="P127" s="47"/>
      <c r="Q127" s="47"/>
      <c r="R127" s="47"/>
      <c r="S127" s="47"/>
      <c r="T127" s="47"/>
      <c r="U127" s="47"/>
      <c r="V127" s="47"/>
      <c r="W127" s="47"/>
      <c r="X127" s="47"/>
      <c r="Y127" s="47"/>
      <c r="Z127" s="47"/>
      <c r="AA127" s="47"/>
      <c r="AB127" s="47"/>
      <c r="AC127" s="47"/>
      <c r="AD127" s="47"/>
      <c r="AE127" s="47"/>
      <c r="AF127" s="47"/>
    </row>
    <row r="128" spans="1:32" ht="15.75" customHeight="1">
      <c r="A128" s="1"/>
      <c r="B128" s="2"/>
      <c r="C128" s="2"/>
      <c r="D128" s="3"/>
      <c r="E128" s="3"/>
      <c r="F128" s="3"/>
      <c r="G128" s="3"/>
      <c r="H128" s="3"/>
      <c r="I128" s="3"/>
      <c r="J128" s="3"/>
      <c r="K128" s="3"/>
      <c r="L128" s="3"/>
      <c r="M128" s="3"/>
      <c r="N128" s="3"/>
      <c r="O128" s="47"/>
      <c r="P128" s="47"/>
      <c r="Q128" s="47"/>
      <c r="R128" s="47"/>
      <c r="S128" s="47"/>
      <c r="T128" s="47"/>
      <c r="U128" s="47"/>
      <c r="V128" s="47"/>
      <c r="W128" s="47"/>
      <c r="X128" s="47"/>
      <c r="Y128" s="47"/>
      <c r="Z128" s="47"/>
      <c r="AA128" s="47"/>
      <c r="AB128" s="47"/>
      <c r="AC128" s="47"/>
      <c r="AD128" s="47"/>
      <c r="AE128" s="47"/>
      <c r="AF128" s="47"/>
    </row>
    <row r="129" spans="1:32" ht="15.75" customHeight="1">
      <c r="A129" s="1"/>
      <c r="B129" s="2"/>
      <c r="C129" s="2"/>
      <c r="D129" s="3"/>
      <c r="E129" s="3"/>
      <c r="F129" s="3"/>
      <c r="G129" s="3"/>
      <c r="H129" s="3"/>
      <c r="I129" s="3"/>
      <c r="J129" s="3"/>
      <c r="K129" s="3"/>
      <c r="L129" s="3"/>
      <c r="M129" s="3"/>
      <c r="N129" s="3"/>
      <c r="O129" s="47"/>
      <c r="P129" s="47"/>
      <c r="Q129" s="47"/>
      <c r="R129" s="47"/>
      <c r="S129" s="47"/>
      <c r="T129" s="47"/>
      <c r="U129" s="47"/>
      <c r="V129" s="47"/>
      <c r="W129" s="47"/>
      <c r="X129" s="47"/>
      <c r="Y129" s="47"/>
      <c r="Z129" s="47"/>
      <c r="AA129" s="47"/>
      <c r="AB129" s="47"/>
      <c r="AC129" s="47"/>
      <c r="AD129" s="47"/>
      <c r="AE129" s="47"/>
      <c r="AF129" s="47"/>
    </row>
    <row r="130" spans="1:32" ht="15.75" customHeight="1">
      <c r="A130" s="1"/>
      <c r="B130" s="2"/>
      <c r="C130" s="2"/>
      <c r="D130" s="3"/>
      <c r="E130" s="3"/>
      <c r="F130" s="3"/>
      <c r="G130" s="3"/>
      <c r="H130" s="3"/>
      <c r="I130" s="3"/>
      <c r="J130" s="3"/>
      <c r="K130" s="3"/>
      <c r="L130" s="3"/>
      <c r="M130" s="3"/>
      <c r="N130" s="3"/>
      <c r="O130" s="47"/>
      <c r="P130" s="47"/>
      <c r="Q130" s="47"/>
      <c r="R130" s="47"/>
      <c r="S130" s="47"/>
      <c r="T130" s="47"/>
      <c r="U130" s="47"/>
      <c r="V130" s="47"/>
      <c r="W130" s="47"/>
      <c r="X130" s="47"/>
      <c r="Y130" s="47"/>
      <c r="Z130" s="47"/>
      <c r="AA130" s="47"/>
      <c r="AB130" s="47"/>
      <c r="AC130" s="47"/>
      <c r="AD130" s="47"/>
      <c r="AE130" s="47"/>
      <c r="AF130" s="47"/>
    </row>
    <row r="131" spans="1:32" ht="15.75" customHeight="1">
      <c r="A131" s="1"/>
      <c r="B131" s="2"/>
      <c r="C131" s="2"/>
      <c r="D131" s="3"/>
      <c r="E131" s="3"/>
      <c r="F131" s="3"/>
      <c r="G131" s="3"/>
      <c r="H131" s="3"/>
      <c r="I131" s="3"/>
      <c r="J131" s="3"/>
      <c r="K131" s="3"/>
      <c r="L131" s="3"/>
      <c r="M131" s="3"/>
      <c r="N131" s="3"/>
      <c r="O131" s="47"/>
      <c r="P131" s="47"/>
      <c r="Q131" s="47"/>
      <c r="R131" s="47"/>
      <c r="S131" s="47"/>
      <c r="T131" s="47"/>
      <c r="U131" s="47"/>
      <c r="V131" s="47"/>
      <c r="W131" s="47"/>
      <c r="X131" s="47"/>
      <c r="Y131" s="47"/>
      <c r="Z131" s="47"/>
      <c r="AA131" s="47"/>
      <c r="AB131" s="47"/>
      <c r="AC131" s="47"/>
      <c r="AD131" s="47"/>
      <c r="AE131" s="47"/>
      <c r="AF131" s="47"/>
    </row>
    <row r="132" spans="1:32" ht="15.75" customHeight="1">
      <c r="A132" s="1"/>
      <c r="B132" s="2"/>
      <c r="C132" s="2"/>
      <c r="D132" s="3"/>
      <c r="E132" s="3"/>
      <c r="F132" s="3"/>
      <c r="G132" s="3"/>
      <c r="H132" s="3"/>
      <c r="I132" s="3"/>
      <c r="J132" s="3"/>
      <c r="K132" s="3"/>
      <c r="L132" s="3"/>
      <c r="M132" s="3"/>
      <c r="N132" s="3"/>
      <c r="O132" s="47"/>
      <c r="P132" s="47"/>
      <c r="Q132" s="47"/>
      <c r="R132" s="47"/>
      <c r="S132" s="47"/>
      <c r="T132" s="47"/>
      <c r="U132" s="47"/>
      <c r="V132" s="47"/>
      <c r="W132" s="47"/>
      <c r="X132" s="47"/>
      <c r="Y132" s="47"/>
      <c r="Z132" s="47"/>
      <c r="AA132" s="47"/>
      <c r="AB132" s="47"/>
      <c r="AC132" s="47"/>
      <c r="AD132" s="47"/>
      <c r="AE132" s="47"/>
      <c r="AF132" s="47"/>
    </row>
    <row r="133" spans="1:32" ht="15.75" customHeight="1">
      <c r="A133" s="1"/>
      <c r="B133" s="2"/>
      <c r="C133" s="2"/>
      <c r="D133" s="3"/>
      <c r="E133" s="3"/>
      <c r="F133" s="3"/>
      <c r="G133" s="3"/>
      <c r="H133" s="3"/>
      <c r="I133" s="3"/>
      <c r="J133" s="3"/>
      <c r="K133" s="3"/>
      <c r="L133" s="3"/>
      <c r="M133" s="3"/>
      <c r="N133" s="3"/>
      <c r="O133" s="47"/>
      <c r="P133" s="47"/>
      <c r="Q133" s="47"/>
      <c r="R133" s="47"/>
      <c r="S133" s="47"/>
      <c r="T133" s="47"/>
      <c r="U133" s="47"/>
      <c r="V133" s="47"/>
      <c r="W133" s="47"/>
      <c r="X133" s="47"/>
      <c r="Y133" s="47"/>
      <c r="Z133" s="47"/>
      <c r="AA133" s="47"/>
      <c r="AB133" s="47"/>
      <c r="AC133" s="47"/>
      <c r="AD133" s="47"/>
      <c r="AE133" s="47"/>
      <c r="AF133" s="47"/>
    </row>
    <row r="134" spans="1:32" ht="15.75" customHeight="1">
      <c r="A134" s="1"/>
      <c r="B134" s="2"/>
      <c r="C134" s="2"/>
      <c r="D134" s="3"/>
      <c r="E134" s="3"/>
      <c r="F134" s="3"/>
      <c r="G134" s="3"/>
      <c r="H134" s="3"/>
      <c r="I134" s="3"/>
      <c r="J134" s="3"/>
      <c r="K134" s="3"/>
      <c r="L134" s="3"/>
      <c r="M134" s="3"/>
      <c r="N134" s="3"/>
      <c r="O134" s="47"/>
      <c r="P134" s="47"/>
      <c r="Q134" s="47"/>
      <c r="R134" s="47"/>
      <c r="S134" s="47"/>
      <c r="T134" s="47"/>
      <c r="U134" s="47"/>
      <c r="V134" s="47"/>
      <c r="W134" s="47"/>
      <c r="X134" s="47"/>
      <c r="Y134" s="47"/>
      <c r="Z134" s="47"/>
      <c r="AA134" s="47"/>
      <c r="AB134" s="47"/>
      <c r="AC134" s="47"/>
      <c r="AD134" s="47"/>
      <c r="AE134" s="47"/>
      <c r="AF134" s="47"/>
    </row>
    <row r="135" spans="1:32" ht="15.75" customHeight="1">
      <c r="A135" s="1"/>
      <c r="B135" s="2"/>
      <c r="C135" s="2"/>
      <c r="D135" s="3"/>
      <c r="E135" s="3"/>
      <c r="F135" s="3"/>
      <c r="G135" s="3"/>
      <c r="H135" s="3"/>
      <c r="I135" s="3"/>
      <c r="J135" s="3"/>
      <c r="K135" s="3"/>
      <c r="L135" s="3"/>
      <c r="M135" s="3"/>
      <c r="N135" s="3"/>
      <c r="O135" s="47"/>
      <c r="P135" s="47"/>
      <c r="Q135" s="47"/>
      <c r="R135" s="47"/>
      <c r="S135" s="47"/>
      <c r="T135" s="47"/>
      <c r="U135" s="47"/>
      <c r="V135" s="47"/>
      <c r="W135" s="47"/>
      <c r="X135" s="47"/>
      <c r="Y135" s="47"/>
      <c r="Z135" s="47"/>
      <c r="AA135" s="47"/>
      <c r="AB135" s="47"/>
      <c r="AC135" s="47"/>
      <c r="AD135" s="47"/>
      <c r="AE135" s="47"/>
      <c r="AF135" s="47"/>
    </row>
    <row r="136" spans="1:32" ht="15.75" customHeight="1">
      <c r="A136" s="1"/>
      <c r="B136" s="2"/>
      <c r="C136" s="2"/>
      <c r="D136" s="3"/>
      <c r="E136" s="3"/>
      <c r="F136" s="3"/>
      <c r="G136" s="3"/>
      <c r="H136" s="3"/>
      <c r="I136" s="3"/>
      <c r="J136" s="3"/>
      <c r="K136" s="3"/>
      <c r="L136" s="3"/>
      <c r="M136" s="3"/>
      <c r="N136" s="3"/>
      <c r="O136" s="47"/>
      <c r="P136" s="47"/>
      <c r="Q136" s="47"/>
      <c r="R136" s="47"/>
      <c r="S136" s="47"/>
      <c r="T136" s="47"/>
      <c r="U136" s="47"/>
      <c r="V136" s="47"/>
      <c r="W136" s="47"/>
      <c r="X136" s="47"/>
      <c r="Y136" s="47"/>
      <c r="Z136" s="47"/>
      <c r="AA136" s="47"/>
      <c r="AB136" s="47"/>
      <c r="AC136" s="47"/>
      <c r="AD136" s="47"/>
      <c r="AE136" s="47"/>
      <c r="AF136" s="47"/>
    </row>
    <row r="137" spans="1:32" ht="15.75" customHeight="1">
      <c r="A137" s="1"/>
      <c r="B137" s="2"/>
      <c r="C137" s="2"/>
      <c r="D137" s="3"/>
      <c r="E137" s="3"/>
      <c r="F137" s="3"/>
      <c r="G137" s="3"/>
      <c r="H137" s="3"/>
      <c r="I137" s="3"/>
      <c r="J137" s="3"/>
      <c r="K137" s="3"/>
      <c r="L137" s="3"/>
      <c r="M137" s="3"/>
      <c r="N137" s="3"/>
      <c r="O137" s="47"/>
      <c r="P137" s="47"/>
      <c r="Q137" s="47"/>
      <c r="R137" s="47"/>
      <c r="S137" s="47"/>
      <c r="T137" s="47"/>
      <c r="U137" s="47"/>
      <c r="V137" s="47"/>
      <c r="W137" s="47"/>
      <c r="X137" s="47"/>
      <c r="Y137" s="47"/>
      <c r="Z137" s="47"/>
      <c r="AA137" s="47"/>
      <c r="AB137" s="47"/>
      <c r="AC137" s="47"/>
      <c r="AD137" s="47"/>
      <c r="AE137" s="47"/>
      <c r="AF137" s="47"/>
    </row>
    <row r="138" spans="1:32" ht="15.75" customHeight="1">
      <c r="A138" s="1"/>
      <c r="B138" s="2"/>
      <c r="C138" s="2"/>
      <c r="D138" s="3"/>
      <c r="E138" s="3"/>
      <c r="F138" s="3"/>
      <c r="G138" s="3"/>
      <c r="H138" s="3"/>
      <c r="I138" s="3"/>
      <c r="J138" s="3"/>
      <c r="K138" s="3"/>
      <c r="L138" s="3"/>
      <c r="M138" s="3"/>
      <c r="N138" s="3"/>
      <c r="O138" s="47"/>
      <c r="P138" s="47"/>
      <c r="Q138" s="47"/>
      <c r="R138" s="47"/>
      <c r="S138" s="47"/>
      <c r="T138" s="47"/>
      <c r="U138" s="47"/>
      <c r="V138" s="47"/>
      <c r="W138" s="47"/>
      <c r="X138" s="47"/>
      <c r="Y138" s="47"/>
      <c r="Z138" s="47"/>
      <c r="AA138" s="47"/>
      <c r="AB138" s="47"/>
      <c r="AC138" s="47"/>
      <c r="AD138" s="47"/>
      <c r="AE138" s="47"/>
      <c r="AF138" s="47"/>
    </row>
    <row r="139" spans="1:32" ht="15.75" customHeight="1">
      <c r="A139" s="1"/>
      <c r="B139" s="2"/>
      <c r="C139" s="2"/>
      <c r="D139" s="3"/>
      <c r="E139" s="3"/>
      <c r="F139" s="3"/>
      <c r="G139" s="3"/>
      <c r="H139" s="3"/>
      <c r="I139" s="3"/>
      <c r="J139" s="3"/>
      <c r="K139" s="3"/>
      <c r="L139" s="3"/>
      <c r="M139" s="3"/>
      <c r="N139" s="3"/>
      <c r="O139" s="47"/>
      <c r="P139" s="47"/>
      <c r="Q139" s="47"/>
      <c r="R139" s="47"/>
      <c r="S139" s="47"/>
      <c r="T139" s="47"/>
      <c r="U139" s="47"/>
      <c r="V139" s="47"/>
      <c r="W139" s="47"/>
      <c r="X139" s="47"/>
      <c r="Y139" s="47"/>
      <c r="Z139" s="47"/>
      <c r="AA139" s="47"/>
      <c r="AB139" s="47"/>
      <c r="AC139" s="47"/>
      <c r="AD139" s="47"/>
      <c r="AE139" s="47"/>
      <c r="AF139" s="47"/>
    </row>
    <row r="140" spans="1:32" ht="15.75" customHeight="1">
      <c r="A140" s="1"/>
      <c r="B140" s="2"/>
      <c r="C140" s="2"/>
      <c r="D140" s="3"/>
      <c r="E140" s="3"/>
      <c r="F140" s="3"/>
      <c r="G140" s="3"/>
      <c r="H140" s="3"/>
      <c r="I140" s="3"/>
      <c r="J140" s="3"/>
      <c r="K140" s="3"/>
      <c r="L140" s="3"/>
      <c r="M140" s="3"/>
      <c r="N140" s="3"/>
      <c r="O140" s="47"/>
      <c r="P140" s="47"/>
      <c r="Q140" s="47"/>
      <c r="R140" s="47"/>
      <c r="S140" s="47"/>
      <c r="T140" s="47"/>
      <c r="U140" s="47"/>
      <c r="V140" s="47"/>
      <c r="W140" s="47"/>
      <c r="X140" s="47"/>
      <c r="Y140" s="47"/>
      <c r="Z140" s="47"/>
      <c r="AA140" s="47"/>
      <c r="AB140" s="47"/>
      <c r="AC140" s="47"/>
      <c r="AD140" s="47"/>
      <c r="AE140" s="47"/>
      <c r="AF140" s="47"/>
    </row>
    <row r="141" spans="1:32" ht="15.75" customHeight="1">
      <c r="A141" s="1"/>
      <c r="B141" s="2"/>
      <c r="C141" s="2"/>
      <c r="D141" s="3"/>
      <c r="E141" s="3"/>
      <c r="F141" s="3"/>
      <c r="G141" s="3"/>
      <c r="H141" s="3"/>
      <c r="I141" s="3"/>
      <c r="J141" s="3"/>
      <c r="K141" s="3"/>
      <c r="L141" s="3"/>
      <c r="M141" s="3"/>
      <c r="N141" s="3"/>
      <c r="O141" s="47"/>
      <c r="P141" s="47"/>
      <c r="Q141" s="47"/>
      <c r="R141" s="47"/>
      <c r="S141" s="47"/>
      <c r="T141" s="47"/>
      <c r="U141" s="47"/>
      <c r="V141" s="47"/>
      <c r="W141" s="47"/>
      <c r="X141" s="47"/>
      <c r="Y141" s="47"/>
      <c r="Z141" s="47"/>
      <c r="AA141" s="47"/>
      <c r="AB141" s="47"/>
      <c r="AC141" s="47"/>
      <c r="AD141" s="47"/>
      <c r="AE141" s="47"/>
      <c r="AF141" s="47"/>
    </row>
    <row r="142" spans="1:32" ht="15.75" customHeight="1">
      <c r="A142" s="1"/>
      <c r="B142" s="2"/>
      <c r="C142" s="2"/>
      <c r="D142" s="3"/>
      <c r="E142" s="3"/>
      <c r="F142" s="3"/>
      <c r="G142" s="3"/>
      <c r="H142" s="3"/>
      <c r="I142" s="3"/>
      <c r="J142" s="3"/>
      <c r="K142" s="3"/>
      <c r="L142" s="3"/>
      <c r="M142" s="3"/>
      <c r="N142" s="3"/>
      <c r="O142" s="47"/>
      <c r="P142" s="47"/>
      <c r="Q142" s="47"/>
      <c r="R142" s="47"/>
      <c r="S142" s="47"/>
      <c r="T142" s="47"/>
      <c r="U142" s="47"/>
      <c r="V142" s="47"/>
      <c r="W142" s="47"/>
      <c r="X142" s="47"/>
      <c r="Y142" s="47"/>
      <c r="Z142" s="47"/>
      <c r="AA142" s="47"/>
      <c r="AB142" s="47"/>
      <c r="AC142" s="47"/>
      <c r="AD142" s="47"/>
      <c r="AE142" s="47"/>
      <c r="AF142" s="47"/>
    </row>
    <row r="143" spans="1:32" ht="15.75" customHeight="1">
      <c r="A143" s="1"/>
      <c r="B143" s="2"/>
      <c r="C143" s="2"/>
      <c r="D143" s="3"/>
      <c r="E143" s="3"/>
      <c r="F143" s="3"/>
      <c r="G143" s="3"/>
      <c r="H143" s="3"/>
      <c r="I143" s="3"/>
      <c r="J143" s="3"/>
      <c r="K143" s="3"/>
      <c r="L143" s="3"/>
      <c r="M143" s="3"/>
      <c r="N143" s="3"/>
      <c r="O143" s="47"/>
      <c r="P143" s="47"/>
      <c r="Q143" s="47"/>
      <c r="R143" s="47"/>
      <c r="S143" s="47"/>
      <c r="T143" s="47"/>
      <c r="U143" s="47"/>
      <c r="V143" s="47"/>
      <c r="W143" s="47"/>
      <c r="X143" s="47"/>
      <c r="Y143" s="47"/>
      <c r="Z143" s="47"/>
      <c r="AA143" s="47"/>
      <c r="AB143" s="47"/>
      <c r="AC143" s="47"/>
      <c r="AD143" s="47"/>
      <c r="AE143" s="47"/>
      <c r="AF143" s="47"/>
    </row>
    <row r="144" spans="1:32" ht="15.75" customHeight="1">
      <c r="A144" s="1"/>
      <c r="B144" s="2"/>
      <c r="C144" s="2"/>
      <c r="D144" s="3"/>
      <c r="E144" s="3"/>
      <c r="F144" s="3"/>
      <c r="G144" s="3"/>
      <c r="H144" s="3"/>
      <c r="I144" s="3"/>
      <c r="J144" s="3"/>
      <c r="K144" s="3"/>
      <c r="L144" s="3"/>
      <c r="M144" s="3"/>
      <c r="N144" s="3"/>
      <c r="O144" s="47"/>
      <c r="P144" s="47"/>
      <c r="Q144" s="47"/>
      <c r="R144" s="47"/>
      <c r="S144" s="47"/>
      <c r="T144" s="47"/>
      <c r="U144" s="47"/>
      <c r="V144" s="47"/>
      <c r="W144" s="47"/>
      <c r="X144" s="47"/>
      <c r="Y144" s="47"/>
      <c r="Z144" s="47"/>
      <c r="AA144" s="47"/>
      <c r="AB144" s="47"/>
      <c r="AC144" s="47"/>
      <c r="AD144" s="47"/>
      <c r="AE144" s="47"/>
      <c r="AF144" s="47"/>
    </row>
    <row r="145" spans="1:32" ht="15.75" customHeight="1">
      <c r="A145" s="1"/>
      <c r="B145" s="2"/>
      <c r="C145" s="2"/>
      <c r="D145" s="3"/>
      <c r="E145" s="3"/>
      <c r="F145" s="3"/>
      <c r="G145" s="3"/>
      <c r="H145" s="3"/>
      <c r="I145" s="3"/>
      <c r="J145" s="3"/>
      <c r="K145" s="3"/>
      <c r="L145" s="3"/>
      <c r="M145" s="3"/>
      <c r="N145" s="3"/>
      <c r="O145" s="47"/>
      <c r="P145" s="47"/>
      <c r="Q145" s="47"/>
      <c r="R145" s="47"/>
      <c r="S145" s="47"/>
      <c r="T145" s="47"/>
      <c r="U145" s="47"/>
      <c r="V145" s="47"/>
      <c r="W145" s="47"/>
      <c r="X145" s="47"/>
      <c r="Y145" s="47"/>
      <c r="Z145" s="47"/>
      <c r="AA145" s="47"/>
      <c r="AB145" s="47"/>
      <c r="AC145" s="47"/>
      <c r="AD145" s="47"/>
      <c r="AE145" s="47"/>
      <c r="AF145" s="47"/>
    </row>
    <row r="146" spans="1:32" ht="15.75" customHeight="1">
      <c r="A146" s="1"/>
      <c r="B146" s="2"/>
      <c r="C146" s="2"/>
      <c r="D146" s="3"/>
      <c r="E146" s="3"/>
      <c r="F146" s="3"/>
      <c r="G146" s="3"/>
      <c r="H146" s="3"/>
      <c r="I146" s="3"/>
      <c r="J146" s="3"/>
      <c r="K146" s="3"/>
      <c r="L146" s="3"/>
      <c r="M146" s="3"/>
      <c r="N146" s="3"/>
      <c r="O146" s="47"/>
      <c r="P146" s="47"/>
      <c r="Q146" s="47"/>
      <c r="R146" s="47"/>
      <c r="S146" s="47"/>
      <c r="T146" s="47"/>
      <c r="U146" s="47"/>
      <c r="V146" s="47"/>
      <c r="W146" s="47"/>
      <c r="X146" s="47"/>
      <c r="Y146" s="47"/>
      <c r="Z146" s="47"/>
      <c r="AA146" s="47"/>
      <c r="AB146" s="47"/>
      <c r="AC146" s="47"/>
      <c r="AD146" s="47"/>
      <c r="AE146" s="47"/>
      <c r="AF146" s="47"/>
    </row>
    <row r="147" spans="1:32" ht="15.75" customHeight="1">
      <c r="A147" s="1"/>
      <c r="B147" s="2"/>
      <c r="C147" s="2"/>
      <c r="D147" s="3"/>
      <c r="E147" s="3"/>
      <c r="F147" s="3"/>
      <c r="G147" s="3"/>
      <c r="H147" s="3"/>
      <c r="I147" s="3"/>
      <c r="J147" s="3"/>
      <c r="K147" s="3"/>
      <c r="L147" s="3"/>
      <c r="M147" s="3"/>
      <c r="N147" s="3"/>
      <c r="O147" s="47"/>
      <c r="P147" s="47"/>
      <c r="Q147" s="47"/>
      <c r="R147" s="47"/>
      <c r="S147" s="47"/>
      <c r="T147" s="47"/>
      <c r="U147" s="47"/>
      <c r="V147" s="47"/>
      <c r="W147" s="47"/>
      <c r="X147" s="47"/>
      <c r="Y147" s="47"/>
      <c r="Z147" s="47"/>
      <c r="AA147" s="47"/>
      <c r="AB147" s="47"/>
      <c r="AC147" s="47"/>
      <c r="AD147" s="47"/>
      <c r="AE147" s="47"/>
      <c r="AF147" s="47"/>
    </row>
    <row r="148" spans="1:32" ht="15.75" customHeight="1">
      <c r="A148" s="1"/>
      <c r="B148" s="2"/>
      <c r="C148" s="2"/>
      <c r="D148" s="3"/>
      <c r="E148" s="3"/>
      <c r="F148" s="3"/>
      <c r="G148" s="3"/>
      <c r="H148" s="3"/>
      <c r="I148" s="3"/>
      <c r="J148" s="3"/>
      <c r="K148" s="3"/>
      <c r="L148" s="3"/>
      <c r="M148" s="3"/>
      <c r="N148" s="3"/>
      <c r="O148" s="47"/>
      <c r="P148" s="47"/>
      <c r="Q148" s="47"/>
      <c r="R148" s="47"/>
      <c r="S148" s="47"/>
      <c r="T148" s="47"/>
      <c r="U148" s="47"/>
      <c r="V148" s="47"/>
      <c r="W148" s="47"/>
      <c r="X148" s="47"/>
      <c r="Y148" s="47"/>
      <c r="Z148" s="47"/>
      <c r="AA148" s="47"/>
      <c r="AB148" s="47"/>
      <c r="AC148" s="47"/>
      <c r="AD148" s="47"/>
      <c r="AE148" s="47"/>
      <c r="AF148" s="47"/>
    </row>
    <row r="149" spans="1:32" ht="15.75" customHeight="1">
      <c r="A149" s="1"/>
      <c r="B149" s="2"/>
      <c r="C149" s="2"/>
      <c r="D149" s="3"/>
      <c r="E149" s="3"/>
      <c r="F149" s="3"/>
      <c r="G149" s="3"/>
      <c r="H149" s="3"/>
      <c r="I149" s="3"/>
      <c r="J149" s="3"/>
      <c r="K149" s="3"/>
      <c r="L149" s="3"/>
      <c r="M149" s="3"/>
      <c r="N149" s="3"/>
      <c r="O149" s="47"/>
      <c r="P149" s="47"/>
      <c r="Q149" s="47"/>
      <c r="R149" s="47"/>
      <c r="S149" s="47"/>
      <c r="T149" s="47"/>
      <c r="U149" s="47"/>
      <c r="V149" s="47"/>
      <c r="W149" s="47"/>
      <c r="X149" s="47"/>
      <c r="Y149" s="47"/>
      <c r="Z149" s="47"/>
      <c r="AA149" s="47"/>
      <c r="AB149" s="47"/>
      <c r="AC149" s="47"/>
      <c r="AD149" s="47"/>
      <c r="AE149" s="47"/>
      <c r="AF149" s="47"/>
    </row>
    <row r="150" spans="1:32" ht="15.75" customHeight="1">
      <c r="A150" s="1"/>
      <c r="B150" s="2"/>
      <c r="C150" s="2"/>
      <c r="D150" s="3"/>
      <c r="E150" s="3"/>
      <c r="F150" s="3"/>
      <c r="G150" s="3"/>
      <c r="H150" s="3"/>
      <c r="I150" s="3"/>
      <c r="J150" s="3"/>
      <c r="K150" s="3"/>
      <c r="L150" s="3"/>
      <c r="M150" s="3"/>
      <c r="N150" s="3"/>
      <c r="O150" s="47"/>
      <c r="P150" s="47"/>
      <c r="Q150" s="47"/>
      <c r="R150" s="47"/>
      <c r="S150" s="47"/>
      <c r="T150" s="47"/>
      <c r="U150" s="47"/>
      <c r="V150" s="47"/>
      <c r="W150" s="47"/>
      <c r="X150" s="47"/>
      <c r="Y150" s="47"/>
      <c r="Z150" s="47"/>
      <c r="AA150" s="47"/>
      <c r="AB150" s="47"/>
      <c r="AC150" s="47"/>
      <c r="AD150" s="47"/>
      <c r="AE150" s="47"/>
      <c r="AF150" s="47"/>
    </row>
    <row r="151" spans="1:32" ht="15.75" customHeight="1">
      <c r="A151" s="1"/>
      <c r="B151" s="2"/>
      <c r="C151" s="2"/>
      <c r="D151" s="3"/>
      <c r="E151" s="3"/>
      <c r="F151" s="3"/>
      <c r="G151" s="3"/>
      <c r="H151" s="3"/>
      <c r="I151" s="3"/>
      <c r="J151" s="3"/>
      <c r="K151" s="3"/>
      <c r="L151" s="3"/>
      <c r="M151" s="3"/>
      <c r="N151" s="3"/>
      <c r="O151" s="47"/>
      <c r="P151" s="47"/>
      <c r="Q151" s="47"/>
      <c r="R151" s="47"/>
      <c r="S151" s="47"/>
      <c r="T151" s="47"/>
      <c r="U151" s="47"/>
      <c r="V151" s="47"/>
      <c r="W151" s="47"/>
      <c r="X151" s="47"/>
      <c r="Y151" s="47"/>
      <c r="Z151" s="47"/>
      <c r="AA151" s="47"/>
      <c r="AB151" s="47"/>
      <c r="AC151" s="47"/>
      <c r="AD151" s="47"/>
      <c r="AE151" s="47"/>
      <c r="AF151" s="47"/>
    </row>
    <row r="152" spans="1:32" ht="15.75" customHeight="1">
      <c r="A152" s="1"/>
      <c r="B152" s="2"/>
      <c r="C152" s="2"/>
      <c r="D152" s="3"/>
      <c r="E152" s="3"/>
      <c r="F152" s="3"/>
      <c r="G152" s="3"/>
      <c r="H152" s="3"/>
      <c r="I152" s="3"/>
      <c r="J152" s="3"/>
      <c r="K152" s="3"/>
      <c r="L152" s="3"/>
      <c r="M152" s="3"/>
      <c r="N152" s="3"/>
      <c r="O152" s="47"/>
      <c r="P152" s="47"/>
      <c r="Q152" s="47"/>
      <c r="R152" s="47"/>
      <c r="S152" s="47"/>
      <c r="T152" s="47"/>
      <c r="U152" s="47"/>
      <c r="V152" s="47"/>
      <c r="W152" s="47"/>
      <c r="X152" s="47"/>
      <c r="Y152" s="47"/>
      <c r="Z152" s="47"/>
      <c r="AA152" s="47"/>
      <c r="AB152" s="47"/>
      <c r="AC152" s="47"/>
      <c r="AD152" s="47"/>
      <c r="AE152" s="47"/>
      <c r="AF152" s="47"/>
    </row>
    <row r="153" spans="1:32" ht="15.75" customHeight="1">
      <c r="A153" s="1"/>
      <c r="B153" s="2"/>
      <c r="C153" s="2"/>
      <c r="D153" s="3"/>
      <c r="E153" s="3"/>
      <c r="F153" s="3"/>
      <c r="G153" s="3"/>
      <c r="H153" s="3"/>
      <c r="I153" s="3"/>
      <c r="J153" s="3"/>
      <c r="K153" s="3"/>
      <c r="L153" s="3"/>
      <c r="M153" s="3"/>
      <c r="N153" s="3"/>
      <c r="O153" s="47"/>
      <c r="P153" s="47"/>
      <c r="Q153" s="47"/>
      <c r="R153" s="47"/>
      <c r="S153" s="47"/>
      <c r="T153" s="47"/>
      <c r="U153" s="47"/>
      <c r="V153" s="47"/>
      <c r="W153" s="47"/>
      <c r="X153" s="47"/>
      <c r="Y153" s="47"/>
      <c r="Z153" s="47"/>
      <c r="AA153" s="47"/>
      <c r="AB153" s="47"/>
      <c r="AC153" s="47"/>
      <c r="AD153" s="47"/>
      <c r="AE153" s="47"/>
      <c r="AF153" s="47"/>
    </row>
    <row r="154" spans="1:32" ht="15.75" customHeight="1">
      <c r="A154" s="1"/>
      <c r="B154" s="2"/>
      <c r="C154" s="2"/>
      <c r="D154" s="3"/>
      <c r="E154" s="3"/>
      <c r="F154" s="3"/>
      <c r="G154" s="3"/>
      <c r="H154" s="3"/>
      <c r="I154" s="3"/>
      <c r="J154" s="3"/>
      <c r="K154" s="3"/>
      <c r="L154" s="3"/>
      <c r="M154" s="3"/>
      <c r="N154" s="3"/>
      <c r="O154" s="47"/>
      <c r="P154" s="47"/>
      <c r="Q154" s="47"/>
      <c r="R154" s="47"/>
      <c r="S154" s="47"/>
      <c r="T154" s="47"/>
      <c r="U154" s="47"/>
      <c r="V154" s="47"/>
      <c r="W154" s="47"/>
      <c r="X154" s="47"/>
      <c r="Y154" s="47"/>
      <c r="Z154" s="47"/>
      <c r="AA154" s="47"/>
      <c r="AB154" s="47"/>
      <c r="AC154" s="47"/>
      <c r="AD154" s="47"/>
      <c r="AE154" s="47"/>
      <c r="AF154" s="47"/>
    </row>
    <row r="155" spans="1:32" ht="15.75" customHeight="1">
      <c r="A155" s="1"/>
      <c r="B155" s="2"/>
      <c r="C155" s="2"/>
      <c r="D155" s="3"/>
      <c r="E155" s="3"/>
      <c r="F155" s="3"/>
      <c r="G155" s="3"/>
      <c r="H155" s="3"/>
      <c r="I155" s="3"/>
      <c r="J155" s="3"/>
      <c r="K155" s="3"/>
      <c r="L155" s="3"/>
      <c r="M155" s="3"/>
      <c r="N155" s="3"/>
      <c r="O155" s="47"/>
      <c r="P155" s="47"/>
      <c r="Q155" s="47"/>
      <c r="R155" s="47"/>
      <c r="S155" s="47"/>
      <c r="T155" s="47"/>
      <c r="U155" s="47"/>
      <c r="V155" s="47"/>
      <c r="W155" s="47"/>
      <c r="X155" s="47"/>
      <c r="Y155" s="47"/>
      <c r="Z155" s="47"/>
      <c r="AA155" s="47"/>
      <c r="AB155" s="47"/>
      <c r="AC155" s="47"/>
      <c r="AD155" s="47"/>
      <c r="AE155" s="47"/>
      <c r="AF155" s="47"/>
    </row>
    <row r="156" spans="1:32" ht="15.75" customHeight="1">
      <c r="A156" s="1"/>
      <c r="B156" s="2"/>
      <c r="C156" s="2"/>
      <c r="D156" s="3"/>
      <c r="E156" s="3"/>
      <c r="F156" s="3"/>
      <c r="G156" s="3"/>
      <c r="H156" s="3"/>
      <c r="I156" s="3"/>
      <c r="J156" s="3"/>
      <c r="K156" s="3"/>
      <c r="L156" s="3"/>
      <c r="M156" s="3"/>
      <c r="N156" s="3"/>
      <c r="O156" s="47"/>
      <c r="P156" s="47"/>
      <c r="Q156" s="47"/>
      <c r="R156" s="47"/>
      <c r="S156" s="47"/>
      <c r="T156" s="47"/>
      <c r="U156" s="47"/>
      <c r="V156" s="47"/>
      <c r="W156" s="47"/>
      <c r="X156" s="47"/>
      <c r="Y156" s="47"/>
      <c r="Z156" s="47"/>
      <c r="AA156" s="47"/>
      <c r="AB156" s="47"/>
      <c r="AC156" s="47"/>
      <c r="AD156" s="47"/>
      <c r="AE156" s="47"/>
      <c r="AF156" s="47"/>
    </row>
    <row r="157" spans="1:32" ht="15.75" customHeight="1">
      <c r="A157" s="1"/>
      <c r="B157" s="2"/>
      <c r="C157" s="2"/>
      <c r="D157" s="3"/>
      <c r="E157" s="3"/>
      <c r="F157" s="3"/>
      <c r="G157" s="3"/>
      <c r="H157" s="3"/>
      <c r="I157" s="3"/>
      <c r="J157" s="3"/>
      <c r="K157" s="3"/>
      <c r="L157" s="3"/>
      <c r="M157" s="3"/>
      <c r="N157" s="3"/>
      <c r="O157" s="47"/>
      <c r="P157" s="47"/>
      <c r="Q157" s="47"/>
      <c r="R157" s="47"/>
      <c r="S157" s="47"/>
      <c r="T157" s="47"/>
      <c r="U157" s="47"/>
      <c r="V157" s="47"/>
      <c r="W157" s="47"/>
      <c r="X157" s="47"/>
      <c r="Y157" s="47"/>
      <c r="Z157" s="47"/>
      <c r="AA157" s="47"/>
      <c r="AB157" s="47"/>
      <c r="AC157" s="47"/>
      <c r="AD157" s="47"/>
      <c r="AE157" s="47"/>
      <c r="AF157" s="47"/>
    </row>
    <row r="158" spans="1:32" ht="15.75" customHeight="1">
      <c r="A158" s="1"/>
      <c r="B158" s="2"/>
      <c r="C158" s="2"/>
      <c r="D158" s="3"/>
      <c r="E158" s="3"/>
      <c r="F158" s="3"/>
      <c r="G158" s="3"/>
      <c r="H158" s="3"/>
      <c r="I158" s="3"/>
      <c r="J158" s="3"/>
      <c r="K158" s="3"/>
      <c r="L158" s="3"/>
      <c r="M158" s="3"/>
      <c r="N158" s="3"/>
      <c r="O158" s="47"/>
      <c r="P158" s="47"/>
      <c r="Q158" s="47"/>
      <c r="R158" s="47"/>
      <c r="S158" s="47"/>
      <c r="T158" s="47"/>
      <c r="U158" s="47"/>
      <c r="V158" s="47"/>
      <c r="W158" s="47"/>
      <c r="X158" s="47"/>
      <c r="Y158" s="47"/>
      <c r="Z158" s="47"/>
      <c r="AA158" s="47"/>
      <c r="AB158" s="47"/>
      <c r="AC158" s="47"/>
      <c r="AD158" s="47"/>
      <c r="AE158" s="47"/>
      <c r="AF158" s="47"/>
    </row>
    <row r="159" spans="1:32" ht="15.75" customHeight="1">
      <c r="A159" s="1"/>
      <c r="B159" s="2"/>
      <c r="C159" s="2"/>
      <c r="D159" s="3"/>
      <c r="E159" s="3"/>
      <c r="F159" s="3"/>
      <c r="G159" s="3"/>
      <c r="H159" s="3"/>
      <c r="I159" s="3"/>
      <c r="J159" s="3"/>
      <c r="K159" s="3"/>
      <c r="L159" s="3"/>
      <c r="M159" s="3"/>
      <c r="N159" s="3"/>
      <c r="O159" s="47"/>
      <c r="P159" s="47"/>
      <c r="Q159" s="47"/>
      <c r="R159" s="47"/>
      <c r="S159" s="47"/>
      <c r="T159" s="47"/>
      <c r="U159" s="47"/>
      <c r="V159" s="47"/>
      <c r="W159" s="47"/>
      <c r="X159" s="47"/>
      <c r="Y159" s="47"/>
      <c r="Z159" s="47"/>
      <c r="AA159" s="47"/>
      <c r="AB159" s="47"/>
      <c r="AC159" s="47"/>
      <c r="AD159" s="47"/>
      <c r="AE159" s="47"/>
      <c r="AF159" s="47"/>
    </row>
    <row r="160" spans="1:32" ht="15.75" customHeight="1">
      <c r="A160" s="1"/>
      <c r="B160" s="2"/>
      <c r="C160" s="2"/>
      <c r="D160" s="3"/>
      <c r="E160" s="3"/>
      <c r="F160" s="3"/>
      <c r="G160" s="3"/>
      <c r="H160" s="3"/>
      <c r="I160" s="3"/>
      <c r="J160" s="3"/>
      <c r="K160" s="3"/>
      <c r="L160" s="3"/>
      <c r="M160" s="3"/>
      <c r="N160" s="3"/>
      <c r="O160" s="47"/>
      <c r="P160" s="47"/>
      <c r="Q160" s="47"/>
      <c r="R160" s="47"/>
      <c r="S160" s="47"/>
      <c r="T160" s="47"/>
      <c r="U160" s="47"/>
      <c r="V160" s="47"/>
      <c r="W160" s="47"/>
      <c r="X160" s="47"/>
      <c r="Y160" s="47"/>
      <c r="Z160" s="47"/>
      <c r="AA160" s="47"/>
      <c r="AB160" s="47"/>
      <c r="AC160" s="47"/>
      <c r="AD160" s="47"/>
      <c r="AE160" s="47"/>
      <c r="AF160" s="47"/>
    </row>
    <row r="161" spans="1:32" ht="15.75" customHeight="1">
      <c r="A161" s="1"/>
      <c r="B161" s="2"/>
      <c r="C161" s="2"/>
      <c r="D161" s="3"/>
      <c r="E161" s="3"/>
      <c r="F161" s="3"/>
      <c r="G161" s="3"/>
      <c r="H161" s="3"/>
      <c r="I161" s="3"/>
      <c r="J161" s="3"/>
      <c r="K161" s="3"/>
      <c r="L161" s="3"/>
      <c r="M161" s="3"/>
      <c r="N161" s="3"/>
      <c r="O161" s="47"/>
      <c r="P161" s="47"/>
      <c r="Q161" s="47"/>
      <c r="R161" s="47"/>
      <c r="S161" s="47"/>
      <c r="T161" s="47"/>
      <c r="U161" s="47"/>
      <c r="V161" s="47"/>
      <c r="W161" s="47"/>
      <c r="X161" s="47"/>
      <c r="Y161" s="47"/>
      <c r="Z161" s="47"/>
      <c r="AA161" s="47"/>
      <c r="AB161" s="47"/>
      <c r="AC161" s="47"/>
      <c r="AD161" s="47"/>
      <c r="AE161" s="47"/>
      <c r="AF161" s="47"/>
    </row>
    <row r="162" spans="1:32" ht="15.75" customHeight="1">
      <c r="A162" s="1"/>
      <c r="B162" s="2"/>
      <c r="C162" s="2"/>
      <c r="D162" s="3"/>
      <c r="E162" s="3"/>
      <c r="F162" s="3"/>
      <c r="G162" s="3"/>
      <c r="H162" s="3"/>
      <c r="I162" s="3"/>
      <c r="J162" s="3"/>
      <c r="K162" s="3"/>
      <c r="L162" s="3"/>
      <c r="M162" s="3"/>
      <c r="N162" s="3"/>
      <c r="O162" s="47"/>
      <c r="P162" s="47"/>
      <c r="Q162" s="47"/>
      <c r="R162" s="47"/>
      <c r="S162" s="47"/>
      <c r="T162" s="47"/>
      <c r="U162" s="47"/>
      <c r="V162" s="47"/>
      <c r="W162" s="47"/>
      <c r="X162" s="47"/>
      <c r="Y162" s="47"/>
      <c r="Z162" s="47"/>
      <c r="AA162" s="47"/>
      <c r="AB162" s="47"/>
      <c r="AC162" s="47"/>
      <c r="AD162" s="47"/>
      <c r="AE162" s="47"/>
      <c r="AF162" s="47"/>
    </row>
    <row r="163" spans="1:32" ht="15.75" customHeight="1">
      <c r="A163" s="1"/>
      <c r="B163" s="2"/>
      <c r="C163" s="2"/>
      <c r="D163" s="3"/>
      <c r="E163" s="3"/>
      <c r="F163" s="3"/>
      <c r="G163" s="3"/>
      <c r="H163" s="3"/>
      <c r="I163" s="3"/>
      <c r="J163" s="3"/>
      <c r="K163" s="3"/>
      <c r="L163" s="3"/>
      <c r="M163" s="3"/>
      <c r="N163" s="3"/>
      <c r="O163" s="47"/>
      <c r="P163" s="47"/>
      <c r="Q163" s="47"/>
      <c r="R163" s="47"/>
      <c r="S163" s="47"/>
      <c r="T163" s="47"/>
      <c r="U163" s="47"/>
      <c r="V163" s="47"/>
      <c r="W163" s="47"/>
      <c r="X163" s="47"/>
      <c r="Y163" s="47"/>
      <c r="Z163" s="47"/>
      <c r="AA163" s="47"/>
      <c r="AB163" s="47"/>
      <c r="AC163" s="47"/>
      <c r="AD163" s="47"/>
      <c r="AE163" s="47"/>
      <c r="AF163" s="47"/>
    </row>
    <row r="164" spans="1:32" ht="15.75" customHeight="1">
      <c r="A164" s="1"/>
      <c r="B164" s="2"/>
      <c r="C164" s="2"/>
      <c r="D164" s="3"/>
      <c r="E164" s="3"/>
      <c r="F164" s="3"/>
      <c r="G164" s="3"/>
      <c r="H164" s="3"/>
      <c r="I164" s="3"/>
      <c r="J164" s="3"/>
      <c r="K164" s="3"/>
      <c r="L164" s="3"/>
      <c r="M164" s="3"/>
      <c r="N164" s="3"/>
      <c r="O164" s="47"/>
      <c r="P164" s="47"/>
      <c r="Q164" s="47"/>
      <c r="R164" s="47"/>
      <c r="S164" s="47"/>
      <c r="T164" s="47"/>
      <c r="U164" s="47"/>
      <c r="V164" s="47"/>
      <c r="W164" s="47"/>
      <c r="X164" s="47"/>
      <c r="Y164" s="47"/>
      <c r="Z164" s="47"/>
      <c r="AA164" s="47"/>
      <c r="AB164" s="47"/>
      <c r="AC164" s="47"/>
      <c r="AD164" s="47"/>
      <c r="AE164" s="47"/>
      <c r="AF164" s="47"/>
    </row>
    <row r="165" spans="1:32" ht="15.75" customHeight="1">
      <c r="A165" s="1"/>
      <c r="B165" s="2"/>
      <c r="C165" s="2"/>
      <c r="D165" s="3"/>
      <c r="E165" s="3"/>
      <c r="F165" s="3"/>
      <c r="G165" s="3"/>
      <c r="H165" s="3"/>
      <c r="I165" s="3"/>
      <c r="J165" s="3"/>
      <c r="K165" s="3"/>
      <c r="L165" s="3"/>
      <c r="M165" s="3"/>
      <c r="N165" s="3"/>
      <c r="O165" s="47"/>
      <c r="P165" s="47"/>
      <c r="Q165" s="47"/>
      <c r="R165" s="47"/>
      <c r="S165" s="47"/>
      <c r="T165" s="47"/>
      <c r="U165" s="47"/>
      <c r="V165" s="47"/>
      <c r="W165" s="47"/>
      <c r="X165" s="47"/>
      <c r="Y165" s="47"/>
      <c r="Z165" s="47"/>
      <c r="AA165" s="47"/>
      <c r="AB165" s="47"/>
      <c r="AC165" s="47"/>
      <c r="AD165" s="47"/>
      <c r="AE165" s="47"/>
      <c r="AF165" s="47"/>
    </row>
    <row r="166" spans="1:32" ht="15.75" customHeight="1">
      <c r="A166" s="1"/>
      <c r="B166" s="2"/>
      <c r="C166" s="2"/>
      <c r="D166" s="3"/>
      <c r="E166" s="3"/>
      <c r="F166" s="3"/>
      <c r="G166" s="3"/>
      <c r="H166" s="3"/>
      <c r="I166" s="3"/>
      <c r="J166" s="3"/>
      <c r="K166" s="3"/>
      <c r="L166" s="3"/>
      <c r="M166" s="3"/>
      <c r="N166" s="3"/>
      <c r="O166" s="47"/>
      <c r="P166" s="47"/>
      <c r="Q166" s="47"/>
      <c r="R166" s="47"/>
      <c r="S166" s="47"/>
      <c r="T166" s="47"/>
      <c r="U166" s="47"/>
      <c r="V166" s="47"/>
      <c r="W166" s="47"/>
      <c r="X166" s="47"/>
      <c r="Y166" s="47"/>
      <c r="Z166" s="47"/>
      <c r="AA166" s="47"/>
      <c r="AB166" s="47"/>
      <c r="AC166" s="47"/>
      <c r="AD166" s="47"/>
      <c r="AE166" s="47"/>
      <c r="AF166" s="47"/>
    </row>
    <row r="167" spans="1:32" ht="15.75" customHeight="1">
      <c r="A167" s="1"/>
      <c r="B167" s="2"/>
      <c r="C167" s="2"/>
      <c r="D167" s="3"/>
      <c r="E167" s="3"/>
      <c r="F167" s="3"/>
      <c r="G167" s="3"/>
      <c r="H167" s="3"/>
      <c r="I167" s="3"/>
      <c r="J167" s="3"/>
      <c r="K167" s="3"/>
      <c r="L167" s="3"/>
      <c r="M167" s="3"/>
      <c r="N167" s="3"/>
      <c r="O167" s="47"/>
      <c r="P167" s="47"/>
      <c r="Q167" s="47"/>
      <c r="R167" s="47"/>
      <c r="S167" s="47"/>
      <c r="T167" s="47"/>
      <c r="U167" s="47"/>
      <c r="V167" s="47"/>
      <c r="W167" s="47"/>
      <c r="X167" s="47"/>
      <c r="Y167" s="47"/>
      <c r="Z167" s="47"/>
      <c r="AA167" s="47"/>
      <c r="AB167" s="47"/>
      <c r="AC167" s="47"/>
      <c r="AD167" s="47"/>
      <c r="AE167" s="47"/>
      <c r="AF167" s="47"/>
    </row>
    <row r="168" spans="1:32" ht="15.75" customHeight="1">
      <c r="A168" s="1"/>
      <c r="B168" s="2"/>
      <c r="C168" s="2"/>
      <c r="D168" s="3"/>
      <c r="E168" s="3"/>
      <c r="F168" s="3"/>
      <c r="G168" s="3"/>
      <c r="H168" s="3"/>
      <c r="I168" s="3"/>
      <c r="J168" s="3"/>
      <c r="K168" s="3"/>
      <c r="L168" s="3"/>
      <c r="M168" s="3"/>
      <c r="N168" s="3"/>
      <c r="O168" s="47"/>
      <c r="P168" s="47"/>
      <c r="Q168" s="47"/>
      <c r="R168" s="47"/>
      <c r="S168" s="47"/>
      <c r="T168" s="47"/>
      <c r="U168" s="47"/>
      <c r="V168" s="47"/>
      <c r="W168" s="47"/>
      <c r="X168" s="47"/>
      <c r="Y168" s="47"/>
      <c r="Z168" s="47"/>
      <c r="AA168" s="47"/>
      <c r="AB168" s="47"/>
      <c r="AC168" s="47"/>
      <c r="AD168" s="47"/>
      <c r="AE168" s="47"/>
      <c r="AF168" s="47"/>
    </row>
    <row r="169" spans="1:32" ht="15.75" customHeight="1">
      <c r="A169" s="1"/>
      <c r="B169" s="2"/>
      <c r="C169" s="2"/>
      <c r="D169" s="3"/>
      <c r="E169" s="3"/>
      <c r="F169" s="3"/>
      <c r="G169" s="3"/>
      <c r="H169" s="3"/>
      <c r="I169" s="3"/>
      <c r="J169" s="3"/>
      <c r="K169" s="3"/>
      <c r="L169" s="3"/>
      <c r="M169" s="3"/>
      <c r="N169" s="3"/>
      <c r="O169" s="47"/>
      <c r="P169" s="47"/>
      <c r="Q169" s="47"/>
      <c r="R169" s="47"/>
      <c r="S169" s="47"/>
      <c r="T169" s="47"/>
      <c r="U169" s="47"/>
      <c r="V169" s="47"/>
      <c r="W169" s="47"/>
      <c r="X169" s="47"/>
      <c r="Y169" s="47"/>
      <c r="Z169" s="47"/>
      <c r="AA169" s="47"/>
      <c r="AB169" s="47"/>
      <c r="AC169" s="47"/>
      <c r="AD169" s="47"/>
      <c r="AE169" s="47"/>
      <c r="AF169" s="47"/>
    </row>
    <row r="170" spans="1:32" ht="15.75" customHeight="1">
      <c r="A170" s="1"/>
      <c r="B170" s="2"/>
      <c r="C170" s="2"/>
      <c r="D170" s="3"/>
      <c r="E170" s="3"/>
      <c r="F170" s="3"/>
      <c r="G170" s="3"/>
      <c r="H170" s="3"/>
      <c r="I170" s="3"/>
      <c r="J170" s="3"/>
      <c r="K170" s="3"/>
      <c r="L170" s="3"/>
      <c r="M170" s="3"/>
      <c r="N170" s="3"/>
      <c r="O170" s="47"/>
      <c r="P170" s="47"/>
      <c r="Q170" s="47"/>
      <c r="R170" s="47"/>
      <c r="S170" s="47"/>
      <c r="T170" s="47"/>
      <c r="U170" s="47"/>
      <c r="V170" s="47"/>
      <c r="W170" s="47"/>
      <c r="X170" s="47"/>
      <c r="Y170" s="47"/>
      <c r="Z170" s="47"/>
      <c r="AA170" s="47"/>
      <c r="AB170" s="47"/>
      <c r="AC170" s="47"/>
      <c r="AD170" s="47"/>
      <c r="AE170" s="47"/>
      <c r="AF170" s="47"/>
    </row>
    <row r="171" spans="1:32" ht="15.75" customHeight="1">
      <c r="A171" s="1"/>
      <c r="B171" s="2"/>
      <c r="C171" s="2"/>
      <c r="D171" s="3"/>
      <c r="E171" s="3"/>
      <c r="F171" s="3"/>
      <c r="G171" s="3"/>
      <c r="H171" s="3"/>
      <c r="I171" s="3"/>
      <c r="J171" s="3"/>
      <c r="K171" s="3"/>
      <c r="L171" s="3"/>
      <c r="M171" s="3"/>
      <c r="N171" s="3"/>
      <c r="O171" s="47"/>
      <c r="P171" s="47"/>
      <c r="Q171" s="47"/>
      <c r="R171" s="47"/>
      <c r="S171" s="47"/>
      <c r="T171" s="47"/>
      <c r="U171" s="47"/>
      <c r="V171" s="47"/>
      <c r="W171" s="47"/>
      <c r="X171" s="47"/>
      <c r="Y171" s="47"/>
      <c r="Z171" s="47"/>
      <c r="AA171" s="47"/>
      <c r="AB171" s="47"/>
      <c r="AC171" s="47"/>
      <c r="AD171" s="47"/>
      <c r="AE171" s="47"/>
      <c r="AF171" s="47"/>
    </row>
    <row r="172" spans="1:32" ht="15.75" customHeight="1">
      <c r="A172" s="1"/>
      <c r="B172" s="2"/>
      <c r="C172" s="2"/>
      <c r="D172" s="3"/>
      <c r="E172" s="3"/>
      <c r="F172" s="3"/>
      <c r="G172" s="3"/>
      <c r="H172" s="3"/>
      <c r="I172" s="3"/>
      <c r="J172" s="3"/>
      <c r="K172" s="3"/>
      <c r="L172" s="3"/>
      <c r="M172" s="3"/>
      <c r="N172" s="3"/>
      <c r="O172" s="47"/>
      <c r="P172" s="47"/>
      <c r="Q172" s="47"/>
      <c r="R172" s="47"/>
      <c r="S172" s="47"/>
      <c r="T172" s="47"/>
      <c r="U172" s="47"/>
      <c r="V172" s="47"/>
      <c r="W172" s="47"/>
      <c r="X172" s="47"/>
      <c r="Y172" s="47"/>
      <c r="Z172" s="47"/>
      <c r="AA172" s="47"/>
      <c r="AB172" s="47"/>
      <c r="AC172" s="47"/>
      <c r="AD172" s="47"/>
      <c r="AE172" s="47"/>
      <c r="AF172" s="47"/>
    </row>
    <row r="173" spans="1:32" ht="15.75" customHeight="1">
      <c r="A173" s="1"/>
      <c r="B173" s="2"/>
      <c r="C173" s="2"/>
      <c r="D173" s="3"/>
      <c r="E173" s="3"/>
      <c r="F173" s="3"/>
      <c r="G173" s="3"/>
      <c r="H173" s="3"/>
      <c r="I173" s="3"/>
      <c r="J173" s="3"/>
      <c r="K173" s="3"/>
      <c r="L173" s="3"/>
      <c r="M173" s="3"/>
      <c r="N173" s="3"/>
      <c r="O173" s="47"/>
      <c r="P173" s="47"/>
      <c r="Q173" s="47"/>
      <c r="R173" s="47"/>
      <c r="S173" s="47"/>
      <c r="T173" s="47"/>
      <c r="U173" s="47"/>
      <c r="V173" s="47"/>
      <c r="W173" s="47"/>
      <c r="X173" s="47"/>
      <c r="Y173" s="47"/>
      <c r="Z173" s="47"/>
      <c r="AA173" s="47"/>
      <c r="AB173" s="47"/>
      <c r="AC173" s="47"/>
      <c r="AD173" s="47"/>
      <c r="AE173" s="47"/>
      <c r="AF173" s="47"/>
    </row>
    <row r="174" spans="1:32" ht="15.75" customHeight="1">
      <c r="A174" s="1"/>
      <c r="B174" s="2"/>
      <c r="C174" s="2"/>
      <c r="D174" s="3"/>
      <c r="E174" s="3"/>
      <c r="F174" s="3"/>
      <c r="G174" s="3"/>
      <c r="H174" s="3"/>
      <c r="I174" s="3"/>
      <c r="J174" s="3"/>
      <c r="K174" s="3"/>
      <c r="L174" s="3"/>
      <c r="M174" s="3"/>
      <c r="N174" s="3"/>
      <c r="O174" s="47"/>
      <c r="P174" s="47"/>
      <c r="Q174" s="47"/>
      <c r="R174" s="47"/>
      <c r="S174" s="47"/>
      <c r="T174" s="47"/>
      <c r="U174" s="47"/>
      <c r="V174" s="47"/>
      <c r="W174" s="47"/>
      <c r="X174" s="47"/>
      <c r="Y174" s="47"/>
      <c r="Z174" s="47"/>
      <c r="AA174" s="47"/>
      <c r="AB174" s="47"/>
      <c r="AC174" s="47"/>
      <c r="AD174" s="47"/>
      <c r="AE174" s="47"/>
      <c r="AF174" s="47"/>
    </row>
    <row r="175" spans="1:32" ht="15.75" customHeight="1">
      <c r="A175" s="1"/>
      <c r="B175" s="2"/>
      <c r="C175" s="2"/>
      <c r="D175" s="3"/>
      <c r="E175" s="3"/>
      <c r="F175" s="3"/>
      <c r="G175" s="3"/>
      <c r="H175" s="3"/>
      <c r="I175" s="3"/>
      <c r="J175" s="3"/>
      <c r="K175" s="3"/>
      <c r="L175" s="3"/>
      <c r="M175" s="3"/>
      <c r="N175" s="3"/>
      <c r="O175" s="47"/>
      <c r="P175" s="47"/>
      <c r="Q175" s="47"/>
      <c r="R175" s="47"/>
      <c r="S175" s="47"/>
      <c r="T175" s="47"/>
      <c r="U175" s="47"/>
      <c r="V175" s="47"/>
      <c r="W175" s="47"/>
      <c r="X175" s="47"/>
      <c r="Y175" s="47"/>
      <c r="Z175" s="47"/>
      <c r="AA175" s="47"/>
      <c r="AB175" s="47"/>
      <c r="AC175" s="47"/>
      <c r="AD175" s="47"/>
      <c r="AE175" s="47"/>
      <c r="AF175" s="47"/>
    </row>
    <row r="176" spans="1:32" ht="15.75" customHeight="1">
      <c r="A176" s="1"/>
      <c r="B176" s="2"/>
      <c r="C176" s="2"/>
      <c r="D176" s="3"/>
      <c r="E176" s="3"/>
      <c r="F176" s="3"/>
      <c r="G176" s="3"/>
      <c r="H176" s="3"/>
      <c r="I176" s="3"/>
      <c r="J176" s="3"/>
      <c r="K176" s="3"/>
      <c r="L176" s="3"/>
      <c r="M176" s="3"/>
      <c r="N176" s="3"/>
      <c r="O176" s="47"/>
      <c r="P176" s="47"/>
      <c r="Q176" s="47"/>
      <c r="R176" s="47"/>
      <c r="S176" s="47"/>
      <c r="T176" s="47"/>
      <c r="U176" s="47"/>
      <c r="V176" s="47"/>
      <c r="W176" s="47"/>
      <c r="X176" s="47"/>
      <c r="Y176" s="47"/>
      <c r="Z176" s="47"/>
      <c r="AA176" s="47"/>
      <c r="AB176" s="47"/>
      <c r="AC176" s="47"/>
      <c r="AD176" s="47"/>
      <c r="AE176" s="47"/>
      <c r="AF176" s="47"/>
    </row>
    <row r="177" spans="1:32" ht="15.75" customHeight="1">
      <c r="A177" s="1"/>
      <c r="B177" s="2"/>
      <c r="C177" s="2"/>
      <c r="D177" s="3"/>
      <c r="E177" s="3"/>
      <c r="F177" s="3"/>
      <c r="G177" s="3"/>
      <c r="H177" s="3"/>
      <c r="I177" s="3"/>
      <c r="J177" s="3"/>
      <c r="K177" s="3"/>
      <c r="L177" s="3"/>
      <c r="M177" s="3"/>
      <c r="N177" s="3"/>
      <c r="O177" s="47"/>
      <c r="P177" s="47"/>
      <c r="Q177" s="47"/>
      <c r="R177" s="47"/>
      <c r="S177" s="47"/>
      <c r="T177" s="47"/>
      <c r="U177" s="47"/>
      <c r="V177" s="47"/>
      <c r="W177" s="47"/>
      <c r="X177" s="47"/>
      <c r="Y177" s="47"/>
      <c r="Z177" s="47"/>
      <c r="AA177" s="47"/>
      <c r="AB177" s="47"/>
      <c r="AC177" s="47"/>
      <c r="AD177" s="47"/>
      <c r="AE177" s="47"/>
      <c r="AF177" s="47"/>
    </row>
    <row r="178" spans="1:32" ht="15.75" customHeight="1">
      <c r="A178" s="1"/>
      <c r="B178" s="2"/>
      <c r="C178" s="2"/>
      <c r="D178" s="3"/>
      <c r="E178" s="3"/>
      <c r="F178" s="3"/>
      <c r="G178" s="3"/>
      <c r="H178" s="3"/>
      <c r="I178" s="3"/>
      <c r="J178" s="3"/>
      <c r="K178" s="3"/>
      <c r="L178" s="3"/>
      <c r="M178" s="3"/>
      <c r="N178" s="3"/>
      <c r="O178" s="47"/>
      <c r="P178" s="47"/>
      <c r="Q178" s="47"/>
      <c r="R178" s="47"/>
      <c r="S178" s="47"/>
      <c r="T178" s="47"/>
      <c r="U178" s="47"/>
      <c r="V178" s="47"/>
      <c r="W178" s="47"/>
      <c r="X178" s="47"/>
      <c r="Y178" s="47"/>
      <c r="Z178" s="47"/>
      <c r="AA178" s="47"/>
      <c r="AB178" s="47"/>
      <c r="AC178" s="47"/>
      <c r="AD178" s="47"/>
      <c r="AE178" s="47"/>
      <c r="AF178" s="47"/>
    </row>
    <row r="179" spans="1:32" ht="15.75" customHeight="1">
      <c r="A179" s="1"/>
      <c r="B179" s="2"/>
      <c r="C179" s="2"/>
      <c r="D179" s="3"/>
      <c r="E179" s="3"/>
      <c r="F179" s="3"/>
      <c r="G179" s="3"/>
      <c r="H179" s="3"/>
      <c r="I179" s="3"/>
      <c r="J179" s="3"/>
      <c r="K179" s="3"/>
      <c r="L179" s="3"/>
      <c r="M179" s="3"/>
      <c r="N179" s="3"/>
      <c r="O179" s="47"/>
      <c r="P179" s="47"/>
      <c r="Q179" s="47"/>
      <c r="R179" s="47"/>
      <c r="S179" s="47"/>
      <c r="T179" s="47"/>
      <c r="U179" s="47"/>
      <c r="V179" s="47"/>
      <c r="W179" s="47"/>
      <c r="X179" s="47"/>
      <c r="Y179" s="47"/>
      <c r="Z179" s="47"/>
      <c r="AA179" s="47"/>
      <c r="AB179" s="47"/>
      <c r="AC179" s="47"/>
      <c r="AD179" s="47"/>
      <c r="AE179" s="47"/>
      <c r="AF179" s="47"/>
    </row>
    <row r="180" spans="1:32" ht="15.75" customHeight="1">
      <c r="A180" s="1"/>
      <c r="B180" s="2"/>
      <c r="C180" s="2"/>
      <c r="D180" s="3"/>
      <c r="E180" s="3"/>
      <c r="F180" s="3"/>
      <c r="G180" s="3"/>
      <c r="H180" s="3"/>
      <c r="I180" s="3"/>
      <c r="J180" s="3"/>
      <c r="K180" s="3"/>
      <c r="L180" s="3"/>
      <c r="M180" s="3"/>
      <c r="N180" s="3"/>
      <c r="O180" s="47"/>
      <c r="P180" s="47"/>
      <c r="Q180" s="47"/>
      <c r="R180" s="47"/>
      <c r="S180" s="47"/>
      <c r="T180" s="47"/>
      <c r="U180" s="47"/>
      <c r="V180" s="47"/>
      <c r="W180" s="47"/>
      <c r="X180" s="47"/>
      <c r="Y180" s="47"/>
      <c r="Z180" s="47"/>
      <c r="AA180" s="47"/>
      <c r="AB180" s="47"/>
      <c r="AC180" s="47"/>
      <c r="AD180" s="47"/>
      <c r="AE180" s="47"/>
      <c r="AF180" s="47"/>
    </row>
    <row r="181" spans="1:32" ht="15.75" customHeight="1">
      <c r="A181" s="1"/>
      <c r="B181" s="2"/>
      <c r="C181" s="2"/>
      <c r="D181" s="3"/>
      <c r="E181" s="3"/>
      <c r="F181" s="3"/>
      <c r="G181" s="3"/>
      <c r="H181" s="3"/>
      <c r="I181" s="3"/>
      <c r="J181" s="3"/>
      <c r="K181" s="3"/>
      <c r="L181" s="3"/>
      <c r="M181" s="3"/>
      <c r="N181" s="3"/>
      <c r="O181" s="47"/>
      <c r="P181" s="47"/>
      <c r="Q181" s="47"/>
      <c r="R181" s="47"/>
      <c r="S181" s="47"/>
      <c r="T181" s="47"/>
      <c r="U181" s="47"/>
      <c r="V181" s="47"/>
      <c r="W181" s="47"/>
      <c r="X181" s="47"/>
      <c r="Y181" s="47"/>
      <c r="Z181" s="47"/>
      <c r="AA181" s="47"/>
      <c r="AB181" s="47"/>
      <c r="AC181" s="47"/>
      <c r="AD181" s="47"/>
      <c r="AE181" s="47"/>
      <c r="AF181" s="47"/>
    </row>
    <row r="182" spans="1:32" ht="15.75" customHeight="1">
      <c r="A182" s="1"/>
      <c r="B182" s="2"/>
      <c r="C182" s="2"/>
      <c r="D182" s="3"/>
      <c r="E182" s="3"/>
      <c r="F182" s="3"/>
      <c r="G182" s="3"/>
      <c r="H182" s="3"/>
      <c r="I182" s="3"/>
      <c r="J182" s="3"/>
      <c r="K182" s="3"/>
      <c r="L182" s="3"/>
      <c r="M182" s="3"/>
      <c r="N182" s="3"/>
      <c r="O182" s="47"/>
      <c r="P182" s="47"/>
      <c r="Q182" s="47"/>
      <c r="R182" s="47"/>
      <c r="S182" s="47"/>
      <c r="T182" s="47"/>
      <c r="U182" s="47"/>
      <c r="V182" s="47"/>
      <c r="W182" s="47"/>
      <c r="X182" s="47"/>
      <c r="Y182" s="47"/>
      <c r="Z182" s="47"/>
      <c r="AA182" s="47"/>
      <c r="AB182" s="47"/>
      <c r="AC182" s="47"/>
      <c r="AD182" s="47"/>
      <c r="AE182" s="47"/>
      <c r="AF182" s="47"/>
    </row>
    <row r="183" spans="1:32" ht="15.75" customHeight="1">
      <c r="A183" s="1"/>
      <c r="B183" s="2"/>
      <c r="C183" s="2"/>
      <c r="D183" s="3"/>
      <c r="E183" s="3"/>
      <c r="F183" s="3"/>
      <c r="G183" s="3"/>
      <c r="H183" s="3"/>
      <c r="I183" s="3"/>
      <c r="J183" s="3"/>
      <c r="K183" s="3"/>
      <c r="L183" s="3"/>
      <c r="M183" s="3"/>
      <c r="N183" s="3"/>
      <c r="O183" s="47"/>
      <c r="P183" s="47"/>
      <c r="Q183" s="47"/>
      <c r="R183" s="47"/>
      <c r="S183" s="47"/>
      <c r="T183" s="47"/>
      <c r="U183" s="47"/>
      <c r="V183" s="47"/>
      <c r="W183" s="47"/>
      <c r="X183" s="47"/>
      <c r="Y183" s="47"/>
      <c r="Z183" s="47"/>
      <c r="AA183" s="47"/>
      <c r="AB183" s="47"/>
      <c r="AC183" s="47"/>
      <c r="AD183" s="47"/>
      <c r="AE183" s="47"/>
      <c r="AF183" s="47"/>
    </row>
    <row r="184" spans="1:32" ht="15.75" customHeight="1">
      <c r="A184" s="1"/>
      <c r="B184" s="2"/>
      <c r="C184" s="2"/>
      <c r="D184" s="3"/>
      <c r="E184" s="3"/>
      <c r="F184" s="3"/>
      <c r="G184" s="3"/>
      <c r="H184" s="3"/>
      <c r="I184" s="3"/>
      <c r="J184" s="3"/>
      <c r="K184" s="3"/>
      <c r="L184" s="3"/>
      <c r="M184" s="3"/>
      <c r="N184" s="3"/>
      <c r="O184" s="47"/>
      <c r="P184" s="47"/>
      <c r="Q184" s="47"/>
      <c r="R184" s="47"/>
      <c r="S184" s="47"/>
      <c r="T184" s="47"/>
      <c r="U184" s="47"/>
      <c r="V184" s="47"/>
      <c r="W184" s="47"/>
      <c r="X184" s="47"/>
      <c r="Y184" s="47"/>
      <c r="Z184" s="47"/>
      <c r="AA184" s="47"/>
      <c r="AB184" s="47"/>
      <c r="AC184" s="47"/>
      <c r="AD184" s="47"/>
      <c r="AE184" s="47"/>
      <c r="AF184" s="47"/>
    </row>
    <row r="185" spans="1:32" ht="15.75" customHeight="1">
      <c r="A185" s="1"/>
      <c r="B185" s="2"/>
      <c r="C185" s="2"/>
      <c r="D185" s="3"/>
      <c r="E185" s="3"/>
      <c r="F185" s="3"/>
      <c r="G185" s="3"/>
      <c r="H185" s="3"/>
      <c r="I185" s="3"/>
      <c r="J185" s="3"/>
      <c r="K185" s="3"/>
      <c r="L185" s="3"/>
      <c r="M185" s="3"/>
      <c r="N185" s="3"/>
      <c r="O185" s="47"/>
      <c r="P185" s="47"/>
      <c r="Q185" s="47"/>
      <c r="R185" s="47"/>
      <c r="S185" s="47"/>
      <c r="T185" s="47"/>
      <c r="U185" s="47"/>
      <c r="V185" s="47"/>
      <c r="W185" s="47"/>
      <c r="X185" s="47"/>
      <c r="Y185" s="47"/>
      <c r="Z185" s="47"/>
      <c r="AA185" s="47"/>
      <c r="AB185" s="47"/>
      <c r="AC185" s="47"/>
      <c r="AD185" s="47"/>
      <c r="AE185" s="47"/>
      <c r="AF185" s="47"/>
    </row>
    <row r="186" spans="1:32" ht="15.75" customHeight="1">
      <c r="A186" s="1"/>
      <c r="B186" s="2"/>
      <c r="C186" s="2"/>
      <c r="D186" s="3"/>
      <c r="E186" s="3"/>
      <c r="F186" s="3"/>
      <c r="G186" s="3"/>
      <c r="H186" s="3"/>
      <c r="I186" s="3"/>
      <c r="J186" s="3"/>
      <c r="K186" s="3"/>
      <c r="L186" s="3"/>
      <c r="M186" s="3"/>
      <c r="N186" s="3"/>
      <c r="O186" s="47"/>
      <c r="P186" s="47"/>
      <c r="Q186" s="47"/>
      <c r="R186" s="47"/>
      <c r="S186" s="47"/>
      <c r="T186" s="47"/>
      <c r="U186" s="47"/>
      <c r="V186" s="47"/>
      <c r="W186" s="47"/>
      <c r="X186" s="47"/>
      <c r="Y186" s="47"/>
      <c r="Z186" s="47"/>
      <c r="AA186" s="47"/>
      <c r="AB186" s="47"/>
      <c r="AC186" s="47"/>
      <c r="AD186" s="47"/>
      <c r="AE186" s="47"/>
      <c r="AF186" s="47"/>
    </row>
    <row r="187" spans="1:32" ht="15.75" customHeight="1">
      <c r="A187" s="1"/>
      <c r="B187" s="2"/>
      <c r="C187" s="2"/>
      <c r="D187" s="3"/>
      <c r="E187" s="3"/>
      <c r="F187" s="3"/>
      <c r="G187" s="3"/>
      <c r="H187" s="3"/>
      <c r="I187" s="3"/>
      <c r="J187" s="3"/>
      <c r="K187" s="3"/>
      <c r="L187" s="3"/>
      <c r="M187" s="3"/>
      <c r="N187" s="3"/>
      <c r="O187" s="47"/>
      <c r="P187" s="47"/>
      <c r="Q187" s="47"/>
      <c r="R187" s="47"/>
      <c r="S187" s="47"/>
      <c r="T187" s="47"/>
      <c r="U187" s="47"/>
      <c r="V187" s="47"/>
      <c r="W187" s="47"/>
      <c r="X187" s="47"/>
      <c r="Y187" s="47"/>
      <c r="Z187" s="47"/>
      <c r="AA187" s="47"/>
      <c r="AB187" s="47"/>
      <c r="AC187" s="47"/>
      <c r="AD187" s="47"/>
      <c r="AE187" s="47"/>
      <c r="AF187" s="47"/>
    </row>
    <row r="188" spans="1:32" ht="15.75" customHeight="1">
      <c r="A188" s="1"/>
      <c r="B188" s="2"/>
      <c r="C188" s="2"/>
      <c r="D188" s="3"/>
      <c r="E188" s="3"/>
      <c r="F188" s="3"/>
      <c r="G188" s="3"/>
      <c r="H188" s="3"/>
      <c r="I188" s="3"/>
      <c r="J188" s="3"/>
      <c r="K188" s="3"/>
      <c r="L188" s="3"/>
      <c r="M188" s="3"/>
      <c r="N188" s="3"/>
      <c r="O188" s="47"/>
      <c r="P188" s="47"/>
      <c r="Q188" s="47"/>
      <c r="R188" s="47"/>
      <c r="S188" s="47"/>
      <c r="T188" s="47"/>
      <c r="U188" s="47"/>
      <c r="V188" s="47"/>
      <c r="W188" s="47"/>
      <c r="X188" s="47"/>
      <c r="Y188" s="47"/>
      <c r="Z188" s="47"/>
      <c r="AA188" s="47"/>
      <c r="AB188" s="47"/>
      <c r="AC188" s="47"/>
      <c r="AD188" s="47"/>
      <c r="AE188" s="47"/>
      <c r="AF188" s="47"/>
    </row>
    <row r="189" spans="1:32" ht="15.75" customHeight="1">
      <c r="A189" s="1"/>
      <c r="B189" s="2"/>
      <c r="C189" s="2"/>
      <c r="D189" s="3"/>
      <c r="E189" s="3"/>
      <c r="F189" s="3"/>
      <c r="G189" s="3"/>
      <c r="H189" s="3"/>
      <c r="I189" s="3"/>
      <c r="J189" s="3"/>
      <c r="K189" s="3"/>
      <c r="L189" s="3"/>
      <c r="M189" s="3"/>
      <c r="N189" s="3"/>
      <c r="O189" s="47"/>
      <c r="P189" s="47"/>
      <c r="Q189" s="47"/>
      <c r="R189" s="47"/>
      <c r="S189" s="47"/>
      <c r="T189" s="47"/>
      <c r="U189" s="47"/>
      <c r="V189" s="47"/>
      <c r="W189" s="47"/>
      <c r="X189" s="47"/>
      <c r="Y189" s="47"/>
      <c r="Z189" s="47"/>
      <c r="AA189" s="47"/>
      <c r="AB189" s="47"/>
      <c r="AC189" s="47"/>
      <c r="AD189" s="47"/>
      <c r="AE189" s="47"/>
      <c r="AF189" s="47"/>
    </row>
    <row r="190" spans="1:32" ht="15.75" customHeight="1">
      <c r="A190" s="1"/>
      <c r="B190" s="2"/>
      <c r="C190" s="2"/>
      <c r="D190" s="3"/>
      <c r="E190" s="3"/>
      <c r="F190" s="3"/>
      <c r="G190" s="3"/>
      <c r="H190" s="3"/>
      <c r="I190" s="3"/>
      <c r="J190" s="3"/>
      <c r="K190" s="3"/>
      <c r="L190" s="3"/>
      <c r="M190" s="3"/>
      <c r="N190" s="3"/>
      <c r="O190" s="47"/>
      <c r="P190" s="47"/>
      <c r="Q190" s="47"/>
      <c r="R190" s="47"/>
      <c r="S190" s="47"/>
      <c r="T190" s="47"/>
      <c r="U190" s="47"/>
      <c r="V190" s="47"/>
      <c r="W190" s="47"/>
      <c r="X190" s="47"/>
      <c r="Y190" s="47"/>
      <c r="Z190" s="47"/>
      <c r="AA190" s="47"/>
      <c r="AB190" s="47"/>
      <c r="AC190" s="47"/>
      <c r="AD190" s="47"/>
      <c r="AE190" s="47"/>
      <c r="AF190" s="47"/>
    </row>
    <row r="191" spans="1:32" ht="15.75" customHeight="1">
      <c r="A191" s="1"/>
      <c r="B191" s="2"/>
      <c r="C191" s="2"/>
      <c r="D191" s="3"/>
      <c r="E191" s="3"/>
      <c r="F191" s="3"/>
      <c r="G191" s="3"/>
      <c r="H191" s="3"/>
      <c r="I191" s="3"/>
      <c r="J191" s="3"/>
      <c r="K191" s="3"/>
      <c r="L191" s="3"/>
      <c r="M191" s="3"/>
      <c r="N191" s="3"/>
      <c r="O191" s="47"/>
      <c r="P191" s="47"/>
      <c r="Q191" s="47"/>
      <c r="R191" s="47"/>
      <c r="S191" s="47"/>
      <c r="T191" s="47"/>
      <c r="U191" s="47"/>
      <c r="V191" s="47"/>
      <c r="W191" s="47"/>
      <c r="X191" s="47"/>
      <c r="Y191" s="47"/>
      <c r="Z191" s="47"/>
      <c r="AA191" s="47"/>
      <c r="AB191" s="47"/>
      <c r="AC191" s="47"/>
      <c r="AD191" s="47"/>
      <c r="AE191" s="47"/>
      <c r="AF191" s="47"/>
    </row>
    <row r="192" spans="1:32" ht="15.75" customHeight="1">
      <c r="A192" s="1"/>
      <c r="B192" s="2"/>
      <c r="C192" s="2"/>
      <c r="D192" s="3"/>
      <c r="E192" s="3"/>
      <c r="F192" s="3"/>
      <c r="G192" s="3"/>
      <c r="H192" s="3"/>
      <c r="I192" s="3"/>
      <c r="J192" s="3"/>
      <c r="K192" s="3"/>
      <c r="L192" s="3"/>
      <c r="M192" s="3"/>
      <c r="N192" s="3"/>
      <c r="O192" s="47"/>
      <c r="P192" s="47"/>
      <c r="Q192" s="47"/>
      <c r="R192" s="47"/>
      <c r="S192" s="47"/>
      <c r="T192" s="47"/>
      <c r="U192" s="47"/>
      <c r="V192" s="47"/>
      <c r="W192" s="47"/>
      <c r="X192" s="47"/>
      <c r="Y192" s="47"/>
      <c r="Z192" s="47"/>
      <c r="AA192" s="47"/>
      <c r="AB192" s="47"/>
      <c r="AC192" s="47"/>
      <c r="AD192" s="47"/>
      <c r="AE192" s="47"/>
      <c r="AF192" s="47"/>
    </row>
    <row r="193" spans="1:32" ht="15.75" customHeight="1">
      <c r="A193" s="1"/>
      <c r="B193" s="2"/>
      <c r="C193" s="2"/>
      <c r="D193" s="3"/>
      <c r="E193" s="3"/>
      <c r="F193" s="3"/>
      <c r="G193" s="3"/>
      <c r="H193" s="3"/>
      <c r="I193" s="3"/>
      <c r="J193" s="3"/>
      <c r="K193" s="3"/>
      <c r="L193" s="3"/>
      <c r="M193" s="3"/>
      <c r="N193" s="3"/>
      <c r="O193" s="47"/>
      <c r="P193" s="47"/>
      <c r="Q193" s="47"/>
      <c r="R193" s="47"/>
      <c r="S193" s="47"/>
      <c r="T193" s="47"/>
      <c r="U193" s="47"/>
      <c r="V193" s="47"/>
      <c r="W193" s="47"/>
      <c r="X193" s="47"/>
      <c r="Y193" s="47"/>
      <c r="Z193" s="47"/>
      <c r="AA193" s="47"/>
      <c r="AB193" s="47"/>
      <c r="AC193" s="47"/>
      <c r="AD193" s="47"/>
      <c r="AE193" s="47"/>
      <c r="AF193" s="47"/>
    </row>
    <row r="194" spans="1:32" ht="15.75" customHeight="1">
      <c r="A194" s="1"/>
      <c r="B194" s="2"/>
      <c r="C194" s="2"/>
      <c r="D194" s="3"/>
      <c r="E194" s="3"/>
      <c r="F194" s="3"/>
      <c r="G194" s="3"/>
      <c r="H194" s="3"/>
      <c r="I194" s="3"/>
      <c r="J194" s="3"/>
      <c r="K194" s="3"/>
      <c r="L194" s="3"/>
      <c r="M194" s="3"/>
      <c r="N194" s="3"/>
      <c r="O194" s="47"/>
      <c r="P194" s="47"/>
      <c r="Q194" s="47"/>
      <c r="R194" s="47"/>
      <c r="S194" s="47"/>
      <c r="T194" s="47"/>
      <c r="U194" s="47"/>
      <c r="V194" s="47"/>
      <c r="W194" s="47"/>
      <c r="X194" s="47"/>
      <c r="Y194" s="47"/>
      <c r="Z194" s="47"/>
      <c r="AA194" s="47"/>
      <c r="AB194" s="47"/>
      <c r="AC194" s="47"/>
      <c r="AD194" s="47"/>
      <c r="AE194" s="47"/>
      <c r="AF194" s="47"/>
    </row>
    <row r="195" spans="1:32" ht="15.75" customHeight="1">
      <c r="A195" s="1"/>
      <c r="B195" s="2"/>
      <c r="C195" s="2"/>
      <c r="D195" s="3"/>
      <c r="E195" s="3"/>
      <c r="F195" s="3"/>
      <c r="G195" s="3"/>
      <c r="H195" s="3"/>
      <c r="I195" s="3"/>
      <c r="J195" s="3"/>
      <c r="K195" s="3"/>
      <c r="L195" s="3"/>
      <c r="M195" s="3"/>
      <c r="N195" s="3"/>
      <c r="O195" s="47"/>
      <c r="P195" s="47"/>
      <c r="Q195" s="47"/>
      <c r="R195" s="47"/>
      <c r="S195" s="47"/>
      <c r="T195" s="47"/>
      <c r="U195" s="47"/>
      <c r="V195" s="47"/>
      <c r="W195" s="47"/>
      <c r="X195" s="47"/>
      <c r="Y195" s="47"/>
      <c r="Z195" s="47"/>
      <c r="AA195" s="47"/>
      <c r="AB195" s="47"/>
      <c r="AC195" s="47"/>
      <c r="AD195" s="47"/>
      <c r="AE195" s="47"/>
      <c r="AF195" s="47"/>
    </row>
    <row r="196" spans="1:32" ht="15.75" customHeight="1">
      <c r="A196" s="1"/>
      <c r="B196" s="2"/>
      <c r="C196" s="2"/>
      <c r="D196" s="3"/>
      <c r="E196" s="3"/>
      <c r="F196" s="3"/>
      <c r="G196" s="3"/>
      <c r="H196" s="3"/>
      <c r="I196" s="3"/>
      <c r="J196" s="3"/>
      <c r="K196" s="3"/>
      <c r="L196" s="3"/>
      <c r="M196" s="3"/>
      <c r="N196" s="3"/>
      <c r="O196" s="47"/>
      <c r="P196" s="47"/>
      <c r="Q196" s="47"/>
      <c r="R196" s="47"/>
      <c r="S196" s="47"/>
      <c r="T196" s="47"/>
      <c r="U196" s="47"/>
      <c r="V196" s="47"/>
      <c r="W196" s="47"/>
      <c r="X196" s="47"/>
      <c r="Y196" s="47"/>
      <c r="Z196" s="47"/>
      <c r="AA196" s="47"/>
      <c r="AB196" s="47"/>
      <c r="AC196" s="47"/>
      <c r="AD196" s="47"/>
      <c r="AE196" s="47"/>
      <c r="AF196" s="47"/>
    </row>
    <row r="197" spans="1:32" ht="15.75" customHeight="1">
      <c r="A197" s="1"/>
      <c r="B197" s="2"/>
      <c r="C197" s="2"/>
      <c r="D197" s="3"/>
      <c r="E197" s="3"/>
      <c r="F197" s="3"/>
      <c r="G197" s="3"/>
      <c r="H197" s="3"/>
      <c r="I197" s="3"/>
      <c r="J197" s="3"/>
      <c r="K197" s="3"/>
      <c r="L197" s="3"/>
      <c r="M197" s="3"/>
      <c r="N197" s="3"/>
      <c r="O197" s="47"/>
      <c r="P197" s="47"/>
      <c r="Q197" s="47"/>
      <c r="R197" s="47"/>
      <c r="S197" s="47"/>
      <c r="T197" s="47"/>
      <c r="U197" s="47"/>
      <c r="V197" s="47"/>
      <c r="W197" s="47"/>
      <c r="X197" s="47"/>
      <c r="Y197" s="47"/>
      <c r="Z197" s="47"/>
      <c r="AA197" s="47"/>
      <c r="AB197" s="47"/>
      <c r="AC197" s="47"/>
      <c r="AD197" s="47"/>
      <c r="AE197" s="47"/>
      <c r="AF197" s="47"/>
    </row>
    <row r="198" spans="1:32" ht="15.75" customHeight="1">
      <c r="A198" s="1"/>
      <c r="B198" s="2"/>
      <c r="C198" s="2"/>
      <c r="D198" s="3"/>
      <c r="E198" s="3"/>
      <c r="F198" s="3"/>
      <c r="G198" s="3"/>
      <c r="H198" s="3"/>
      <c r="I198" s="3"/>
      <c r="J198" s="3"/>
      <c r="K198" s="3"/>
      <c r="L198" s="3"/>
      <c r="M198" s="3"/>
      <c r="N198" s="3"/>
      <c r="O198" s="47"/>
      <c r="P198" s="47"/>
      <c r="Q198" s="47"/>
      <c r="R198" s="47"/>
      <c r="S198" s="47"/>
      <c r="T198" s="47"/>
      <c r="U198" s="47"/>
      <c r="V198" s="47"/>
      <c r="W198" s="47"/>
      <c r="X198" s="47"/>
      <c r="Y198" s="47"/>
      <c r="Z198" s="47"/>
      <c r="AA198" s="47"/>
      <c r="AB198" s="47"/>
      <c r="AC198" s="47"/>
      <c r="AD198" s="47"/>
      <c r="AE198" s="47"/>
      <c r="AF198" s="47"/>
    </row>
    <row r="199" spans="1:32" ht="15.75" customHeight="1">
      <c r="A199" s="1"/>
      <c r="B199" s="2"/>
      <c r="C199" s="2"/>
      <c r="D199" s="3"/>
      <c r="E199" s="3"/>
      <c r="F199" s="3"/>
      <c r="G199" s="3"/>
      <c r="H199" s="3"/>
      <c r="I199" s="3"/>
      <c r="J199" s="3"/>
      <c r="K199" s="3"/>
      <c r="L199" s="3"/>
      <c r="M199" s="3"/>
      <c r="N199" s="3"/>
      <c r="O199" s="47"/>
      <c r="P199" s="47"/>
      <c r="Q199" s="47"/>
      <c r="R199" s="47"/>
      <c r="S199" s="47"/>
      <c r="T199" s="47"/>
      <c r="U199" s="47"/>
      <c r="V199" s="47"/>
      <c r="W199" s="47"/>
      <c r="X199" s="47"/>
      <c r="Y199" s="47"/>
      <c r="Z199" s="47"/>
      <c r="AA199" s="47"/>
      <c r="AB199" s="47"/>
      <c r="AC199" s="47"/>
      <c r="AD199" s="47"/>
      <c r="AE199" s="47"/>
      <c r="AF199" s="47"/>
    </row>
    <row r="200" spans="1:32" ht="15.75" customHeight="1">
      <c r="A200" s="1"/>
      <c r="B200" s="2"/>
      <c r="C200" s="2"/>
      <c r="D200" s="3"/>
      <c r="E200" s="3"/>
      <c r="F200" s="3"/>
      <c r="G200" s="3"/>
      <c r="H200" s="3"/>
      <c r="I200" s="3"/>
      <c r="J200" s="3"/>
      <c r="K200" s="3"/>
      <c r="L200" s="3"/>
      <c r="M200" s="3"/>
      <c r="N200" s="3"/>
      <c r="O200" s="47"/>
      <c r="P200" s="47"/>
      <c r="Q200" s="47"/>
      <c r="R200" s="47"/>
      <c r="S200" s="47"/>
      <c r="T200" s="47"/>
      <c r="U200" s="47"/>
      <c r="V200" s="47"/>
      <c r="W200" s="47"/>
      <c r="X200" s="47"/>
      <c r="Y200" s="47"/>
      <c r="Z200" s="47"/>
      <c r="AA200" s="47"/>
      <c r="AB200" s="47"/>
      <c r="AC200" s="47"/>
      <c r="AD200" s="47"/>
      <c r="AE200" s="47"/>
      <c r="AF200" s="47"/>
    </row>
    <row r="201" spans="1:32" ht="15.75" customHeight="1">
      <c r="A201" s="1"/>
      <c r="B201" s="2"/>
      <c r="C201" s="2"/>
      <c r="D201" s="3"/>
      <c r="E201" s="3"/>
      <c r="F201" s="3"/>
      <c r="G201" s="3"/>
      <c r="H201" s="3"/>
      <c r="I201" s="3"/>
      <c r="J201" s="3"/>
      <c r="K201" s="3"/>
      <c r="L201" s="3"/>
      <c r="M201" s="3"/>
      <c r="N201" s="3"/>
      <c r="O201" s="47"/>
      <c r="P201" s="47"/>
      <c r="Q201" s="47"/>
      <c r="R201" s="47"/>
      <c r="S201" s="47"/>
      <c r="T201" s="47"/>
      <c r="U201" s="47"/>
      <c r="V201" s="47"/>
      <c r="W201" s="47"/>
      <c r="X201" s="47"/>
      <c r="Y201" s="47"/>
      <c r="Z201" s="47"/>
      <c r="AA201" s="47"/>
      <c r="AB201" s="47"/>
      <c r="AC201" s="47"/>
      <c r="AD201" s="47"/>
      <c r="AE201" s="47"/>
      <c r="AF201" s="47"/>
    </row>
    <row r="202" spans="1:32" ht="15.75" customHeight="1">
      <c r="A202" s="1"/>
      <c r="B202" s="2"/>
      <c r="C202" s="2"/>
      <c r="D202" s="3"/>
      <c r="E202" s="3"/>
      <c r="F202" s="3"/>
      <c r="G202" s="3"/>
      <c r="H202" s="3"/>
      <c r="I202" s="3"/>
      <c r="J202" s="3"/>
      <c r="K202" s="3"/>
      <c r="L202" s="3"/>
      <c r="M202" s="3"/>
      <c r="N202" s="3"/>
      <c r="O202" s="47"/>
      <c r="P202" s="47"/>
      <c r="Q202" s="47"/>
      <c r="R202" s="47"/>
      <c r="S202" s="47"/>
      <c r="T202" s="47"/>
      <c r="U202" s="47"/>
      <c r="V202" s="47"/>
      <c r="W202" s="47"/>
      <c r="X202" s="47"/>
      <c r="Y202" s="47"/>
      <c r="Z202" s="47"/>
      <c r="AA202" s="47"/>
      <c r="AB202" s="47"/>
      <c r="AC202" s="47"/>
      <c r="AD202" s="47"/>
      <c r="AE202" s="47"/>
      <c r="AF202" s="47"/>
    </row>
    <row r="203" spans="1:32" ht="15.75" customHeight="1">
      <c r="A203" s="1"/>
      <c r="B203" s="2"/>
      <c r="C203" s="2"/>
      <c r="D203" s="3"/>
      <c r="E203" s="3"/>
      <c r="F203" s="3"/>
      <c r="G203" s="3"/>
      <c r="H203" s="3"/>
      <c r="I203" s="3"/>
      <c r="J203" s="3"/>
      <c r="K203" s="3"/>
      <c r="L203" s="3"/>
      <c r="M203" s="3"/>
      <c r="N203" s="3"/>
      <c r="O203" s="47"/>
      <c r="P203" s="47"/>
      <c r="Q203" s="47"/>
      <c r="R203" s="47"/>
      <c r="S203" s="47"/>
      <c r="T203" s="47"/>
      <c r="U203" s="47"/>
      <c r="V203" s="47"/>
      <c r="W203" s="47"/>
      <c r="X203" s="47"/>
      <c r="Y203" s="47"/>
      <c r="Z203" s="47"/>
      <c r="AA203" s="47"/>
      <c r="AB203" s="47"/>
      <c r="AC203" s="47"/>
      <c r="AD203" s="47"/>
      <c r="AE203" s="47"/>
      <c r="AF203" s="47"/>
    </row>
    <row r="204" spans="1:32" ht="15.75" customHeight="1">
      <c r="A204" s="1"/>
      <c r="B204" s="2"/>
      <c r="C204" s="2"/>
      <c r="D204" s="3"/>
      <c r="E204" s="3"/>
      <c r="F204" s="3"/>
      <c r="G204" s="3"/>
      <c r="H204" s="3"/>
      <c r="I204" s="3"/>
      <c r="J204" s="3"/>
      <c r="K204" s="3"/>
      <c r="L204" s="3"/>
      <c r="M204" s="3"/>
      <c r="N204" s="3"/>
      <c r="O204" s="47"/>
      <c r="P204" s="47"/>
      <c r="Q204" s="47"/>
      <c r="R204" s="47"/>
      <c r="S204" s="47"/>
      <c r="T204" s="47"/>
      <c r="U204" s="47"/>
      <c r="V204" s="47"/>
      <c r="W204" s="47"/>
      <c r="X204" s="47"/>
      <c r="Y204" s="47"/>
      <c r="Z204" s="47"/>
      <c r="AA204" s="47"/>
      <c r="AB204" s="47"/>
      <c r="AC204" s="47"/>
      <c r="AD204" s="47"/>
      <c r="AE204" s="47"/>
      <c r="AF204" s="47"/>
    </row>
    <row r="205" spans="1:32" ht="15.75" customHeight="1">
      <c r="A205" s="1"/>
      <c r="B205" s="2"/>
      <c r="C205" s="2"/>
      <c r="D205" s="3"/>
      <c r="E205" s="3"/>
      <c r="F205" s="3"/>
      <c r="G205" s="3"/>
      <c r="H205" s="3"/>
      <c r="I205" s="3"/>
      <c r="J205" s="3"/>
      <c r="K205" s="3"/>
      <c r="L205" s="3"/>
      <c r="M205" s="3"/>
      <c r="N205" s="3"/>
      <c r="O205" s="47"/>
      <c r="P205" s="47"/>
      <c r="Q205" s="47"/>
      <c r="R205" s="47"/>
      <c r="S205" s="47"/>
      <c r="T205" s="47"/>
      <c r="U205" s="47"/>
      <c r="V205" s="47"/>
      <c r="W205" s="47"/>
      <c r="X205" s="47"/>
      <c r="Y205" s="47"/>
      <c r="Z205" s="47"/>
      <c r="AA205" s="47"/>
      <c r="AB205" s="47"/>
      <c r="AC205" s="47"/>
      <c r="AD205" s="47"/>
      <c r="AE205" s="47"/>
      <c r="AF205" s="47"/>
    </row>
    <row r="206" spans="1:32" ht="15.75" customHeight="1">
      <c r="A206" s="1"/>
      <c r="B206" s="2"/>
      <c r="C206" s="2"/>
      <c r="D206" s="3"/>
      <c r="E206" s="3"/>
      <c r="F206" s="3"/>
      <c r="G206" s="3"/>
      <c r="H206" s="3"/>
      <c r="I206" s="3"/>
      <c r="J206" s="3"/>
      <c r="K206" s="3"/>
      <c r="L206" s="3"/>
      <c r="M206" s="3"/>
      <c r="N206" s="3"/>
      <c r="O206" s="47"/>
      <c r="P206" s="47"/>
      <c r="Q206" s="47"/>
      <c r="R206" s="47"/>
      <c r="S206" s="47"/>
      <c r="T206" s="47"/>
      <c r="U206" s="47"/>
      <c r="V206" s="47"/>
      <c r="W206" s="47"/>
      <c r="X206" s="47"/>
      <c r="Y206" s="47"/>
      <c r="Z206" s="47"/>
      <c r="AA206" s="47"/>
      <c r="AB206" s="47"/>
      <c r="AC206" s="47"/>
      <c r="AD206" s="47"/>
      <c r="AE206" s="47"/>
      <c r="AF206" s="47"/>
    </row>
    <row r="207" spans="1:32" ht="15.75" customHeight="1">
      <c r="A207" s="1"/>
      <c r="B207" s="2"/>
      <c r="C207" s="2"/>
      <c r="D207" s="3"/>
      <c r="E207" s="3"/>
      <c r="F207" s="3"/>
      <c r="G207" s="3"/>
      <c r="H207" s="3"/>
      <c r="I207" s="3"/>
      <c r="J207" s="3"/>
      <c r="K207" s="3"/>
      <c r="L207" s="3"/>
      <c r="M207" s="3"/>
      <c r="N207" s="3"/>
      <c r="O207" s="47"/>
      <c r="P207" s="47"/>
      <c r="Q207" s="47"/>
      <c r="R207" s="47"/>
      <c r="S207" s="47"/>
      <c r="T207" s="47"/>
      <c r="U207" s="47"/>
      <c r="V207" s="47"/>
      <c r="W207" s="47"/>
      <c r="X207" s="47"/>
      <c r="Y207" s="47"/>
      <c r="Z207" s="47"/>
      <c r="AA207" s="47"/>
      <c r="AB207" s="47"/>
      <c r="AC207" s="47"/>
      <c r="AD207" s="47"/>
      <c r="AE207" s="47"/>
      <c r="AF207" s="47"/>
    </row>
    <row r="208" spans="1:32" ht="15.75" customHeight="1">
      <c r="A208" s="1"/>
      <c r="B208" s="2"/>
      <c r="C208" s="2"/>
      <c r="D208" s="3"/>
      <c r="E208" s="3"/>
      <c r="F208" s="3"/>
      <c r="G208" s="3"/>
      <c r="H208" s="3"/>
      <c r="I208" s="3"/>
      <c r="J208" s="3"/>
      <c r="K208" s="3"/>
      <c r="L208" s="3"/>
      <c r="M208" s="3"/>
      <c r="N208" s="3"/>
      <c r="O208" s="47"/>
      <c r="P208" s="47"/>
      <c r="Q208" s="47"/>
      <c r="R208" s="47"/>
      <c r="S208" s="47"/>
      <c r="T208" s="47"/>
      <c r="U208" s="47"/>
      <c r="V208" s="47"/>
      <c r="W208" s="47"/>
      <c r="X208" s="47"/>
      <c r="Y208" s="47"/>
      <c r="Z208" s="47"/>
      <c r="AA208" s="47"/>
      <c r="AB208" s="47"/>
      <c r="AC208" s="47"/>
      <c r="AD208" s="47"/>
      <c r="AE208" s="47"/>
      <c r="AF208" s="47"/>
    </row>
    <row r="209" spans="1:32" ht="15.75" customHeight="1">
      <c r="A209" s="1"/>
      <c r="B209" s="2"/>
      <c r="C209" s="2"/>
      <c r="D209" s="3"/>
      <c r="E209" s="3"/>
      <c r="F209" s="3"/>
      <c r="G209" s="3"/>
      <c r="H209" s="3"/>
      <c r="I209" s="3"/>
      <c r="J209" s="3"/>
      <c r="K209" s="3"/>
      <c r="L209" s="3"/>
      <c r="M209" s="3"/>
      <c r="N209" s="3"/>
      <c r="O209" s="47"/>
      <c r="P209" s="47"/>
      <c r="Q209" s="47"/>
      <c r="R209" s="47"/>
      <c r="S209" s="47"/>
      <c r="T209" s="47"/>
      <c r="U209" s="47"/>
      <c r="V209" s="47"/>
      <c r="W209" s="47"/>
      <c r="X209" s="47"/>
      <c r="Y209" s="47"/>
      <c r="Z209" s="47"/>
      <c r="AA209" s="47"/>
      <c r="AB209" s="47"/>
      <c r="AC209" s="47"/>
      <c r="AD209" s="47"/>
      <c r="AE209" s="47"/>
      <c r="AF209" s="47"/>
    </row>
    <row r="210" spans="1:32" ht="15.75" customHeight="1">
      <c r="A210" s="1"/>
      <c r="B210" s="2"/>
      <c r="C210" s="2"/>
      <c r="D210" s="3"/>
      <c r="E210" s="3"/>
      <c r="F210" s="3"/>
      <c r="G210" s="3"/>
      <c r="H210" s="3"/>
      <c r="I210" s="3"/>
      <c r="J210" s="3"/>
      <c r="K210" s="3"/>
      <c r="L210" s="3"/>
      <c r="M210" s="3"/>
      <c r="N210" s="3"/>
      <c r="O210" s="47"/>
      <c r="P210" s="47"/>
      <c r="Q210" s="47"/>
      <c r="R210" s="47"/>
      <c r="S210" s="47"/>
      <c r="T210" s="47"/>
      <c r="U210" s="47"/>
      <c r="V210" s="47"/>
      <c r="W210" s="47"/>
      <c r="X210" s="47"/>
      <c r="Y210" s="47"/>
      <c r="Z210" s="47"/>
      <c r="AA210" s="47"/>
      <c r="AB210" s="47"/>
      <c r="AC210" s="47"/>
      <c r="AD210" s="47"/>
      <c r="AE210" s="47"/>
      <c r="AF210" s="47"/>
    </row>
    <row r="211" spans="1:32" ht="15.75" customHeight="1">
      <c r="A211" s="1"/>
      <c r="B211" s="2"/>
      <c r="C211" s="2"/>
      <c r="D211" s="3"/>
      <c r="E211" s="3"/>
      <c r="F211" s="3"/>
      <c r="G211" s="3"/>
      <c r="H211" s="3"/>
      <c r="I211" s="3"/>
      <c r="J211" s="3"/>
      <c r="K211" s="3"/>
      <c r="L211" s="3"/>
      <c r="M211" s="3"/>
      <c r="N211" s="3"/>
      <c r="O211" s="47"/>
      <c r="P211" s="47"/>
      <c r="Q211" s="47"/>
      <c r="R211" s="47"/>
      <c r="S211" s="47"/>
      <c r="T211" s="47"/>
      <c r="U211" s="47"/>
      <c r="V211" s="47"/>
      <c r="W211" s="47"/>
      <c r="X211" s="47"/>
      <c r="Y211" s="47"/>
      <c r="Z211" s="47"/>
      <c r="AA211" s="47"/>
      <c r="AB211" s="47"/>
      <c r="AC211" s="47"/>
      <c r="AD211" s="47"/>
      <c r="AE211" s="47"/>
      <c r="AF211" s="47"/>
    </row>
    <row r="212" spans="1:32" ht="15.75" customHeight="1">
      <c r="A212" s="1"/>
      <c r="B212" s="2"/>
      <c r="C212" s="2"/>
      <c r="D212" s="3"/>
      <c r="E212" s="3"/>
      <c r="F212" s="3"/>
      <c r="G212" s="3"/>
      <c r="H212" s="3"/>
      <c r="I212" s="3"/>
      <c r="J212" s="3"/>
      <c r="K212" s="3"/>
      <c r="L212" s="3"/>
      <c r="M212" s="3"/>
      <c r="N212" s="3"/>
      <c r="O212" s="47"/>
      <c r="P212" s="47"/>
      <c r="Q212" s="47"/>
      <c r="R212" s="47"/>
      <c r="S212" s="47"/>
      <c r="T212" s="47"/>
      <c r="U212" s="47"/>
      <c r="V212" s="47"/>
      <c r="W212" s="47"/>
      <c r="X212" s="47"/>
      <c r="Y212" s="47"/>
      <c r="Z212" s="47"/>
      <c r="AA212" s="47"/>
      <c r="AB212" s="47"/>
      <c r="AC212" s="47"/>
      <c r="AD212" s="47"/>
      <c r="AE212" s="47"/>
      <c r="AF212" s="47"/>
    </row>
    <row r="213" spans="1:32" ht="15.75" customHeight="1">
      <c r="A213" s="1"/>
      <c r="B213" s="2"/>
      <c r="C213" s="2"/>
      <c r="D213" s="3"/>
      <c r="E213" s="3"/>
      <c r="F213" s="3"/>
      <c r="G213" s="3"/>
      <c r="H213" s="3"/>
      <c r="I213" s="3"/>
      <c r="J213" s="3"/>
      <c r="K213" s="3"/>
      <c r="L213" s="3"/>
      <c r="M213" s="3"/>
      <c r="N213" s="3"/>
      <c r="O213" s="47"/>
      <c r="P213" s="47"/>
      <c r="Q213" s="47"/>
      <c r="R213" s="47"/>
      <c r="S213" s="47"/>
      <c r="T213" s="47"/>
      <c r="U213" s="47"/>
      <c r="V213" s="47"/>
      <c r="W213" s="47"/>
      <c r="X213" s="47"/>
      <c r="Y213" s="47"/>
      <c r="Z213" s="47"/>
      <c r="AA213" s="47"/>
      <c r="AB213" s="47"/>
      <c r="AC213" s="47"/>
      <c r="AD213" s="47"/>
      <c r="AE213" s="47"/>
      <c r="AF213" s="47"/>
    </row>
    <row r="214" spans="1:32" ht="15.75" customHeight="1">
      <c r="A214" s="1"/>
      <c r="B214" s="2"/>
      <c r="C214" s="2"/>
      <c r="D214" s="3"/>
      <c r="E214" s="3"/>
      <c r="F214" s="3"/>
      <c r="G214" s="3"/>
      <c r="H214" s="3"/>
      <c r="I214" s="3"/>
      <c r="J214" s="3"/>
      <c r="K214" s="3"/>
      <c r="L214" s="3"/>
      <c r="M214" s="3"/>
      <c r="N214" s="3"/>
      <c r="O214" s="47"/>
      <c r="P214" s="47"/>
      <c r="Q214" s="47"/>
      <c r="R214" s="47"/>
      <c r="S214" s="47"/>
      <c r="T214" s="47"/>
      <c r="U214" s="47"/>
      <c r="V214" s="47"/>
      <c r="W214" s="47"/>
      <c r="X214" s="47"/>
      <c r="Y214" s="47"/>
      <c r="Z214" s="47"/>
      <c r="AA214" s="47"/>
      <c r="AB214" s="47"/>
      <c r="AC214" s="47"/>
      <c r="AD214" s="47"/>
      <c r="AE214" s="47"/>
      <c r="AF214" s="47"/>
    </row>
    <row r="215" spans="1:32" ht="15.75" customHeight="1">
      <c r="A215" s="1"/>
      <c r="B215" s="2"/>
      <c r="C215" s="2"/>
      <c r="D215" s="3"/>
      <c r="E215" s="3"/>
      <c r="F215" s="3"/>
      <c r="G215" s="3"/>
      <c r="H215" s="3"/>
      <c r="I215" s="3"/>
      <c r="J215" s="3"/>
      <c r="K215" s="3"/>
      <c r="L215" s="3"/>
      <c r="M215" s="3"/>
      <c r="N215" s="3"/>
      <c r="O215" s="47"/>
      <c r="P215" s="47"/>
      <c r="Q215" s="47"/>
      <c r="R215" s="47"/>
      <c r="S215" s="47"/>
      <c r="T215" s="47"/>
      <c r="U215" s="47"/>
      <c r="V215" s="47"/>
      <c r="W215" s="47"/>
      <c r="X215" s="47"/>
      <c r="Y215" s="47"/>
      <c r="Z215" s="47"/>
      <c r="AA215" s="47"/>
      <c r="AB215" s="47"/>
      <c r="AC215" s="47"/>
      <c r="AD215" s="47"/>
      <c r="AE215" s="47"/>
      <c r="AF215" s="47"/>
    </row>
    <row r="216" spans="1:32" ht="15.75" customHeight="1">
      <c r="A216" s="1"/>
      <c r="B216" s="2"/>
      <c r="C216" s="2"/>
      <c r="D216" s="3"/>
      <c r="E216" s="3"/>
      <c r="F216" s="3"/>
      <c r="G216" s="3"/>
      <c r="H216" s="3"/>
      <c r="I216" s="3"/>
      <c r="J216" s="3"/>
      <c r="K216" s="3"/>
      <c r="L216" s="3"/>
      <c r="M216" s="3"/>
      <c r="N216" s="3"/>
      <c r="O216" s="47"/>
      <c r="P216" s="47"/>
      <c r="Q216" s="47"/>
      <c r="R216" s="47"/>
      <c r="S216" s="47"/>
      <c r="T216" s="47"/>
      <c r="U216" s="47"/>
      <c r="V216" s="47"/>
      <c r="W216" s="47"/>
      <c r="X216" s="47"/>
      <c r="Y216" s="47"/>
      <c r="Z216" s="47"/>
      <c r="AA216" s="47"/>
      <c r="AB216" s="47"/>
      <c r="AC216" s="47"/>
      <c r="AD216" s="47"/>
      <c r="AE216" s="47"/>
      <c r="AF216" s="47"/>
    </row>
    <row r="217" spans="1:32" ht="15.75" customHeight="1">
      <c r="A217" s="1"/>
      <c r="B217" s="2"/>
      <c r="C217" s="2"/>
      <c r="D217" s="3"/>
      <c r="E217" s="3"/>
      <c r="F217" s="3"/>
      <c r="G217" s="3"/>
      <c r="H217" s="3"/>
      <c r="I217" s="3"/>
      <c r="J217" s="3"/>
      <c r="K217" s="3"/>
      <c r="L217" s="3"/>
      <c r="M217" s="3"/>
      <c r="N217" s="3"/>
      <c r="O217" s="47"/>
      <c r="P217" s="47"/>
      <c r="Q217" s="47"/>
      <c r="R217" s="47"/>
      <c r="S217" s="47"/>
      <c r="T217" s="47"/>
      <c r="U217" s="47"/>
      <c r="V217" s="47"/>
      <c r="W217" s="47"/>
      <c r="X217" s="47"/>
      <c r="Y217" s="47"/>
      <c r="Z217" s="47"/>
      <c r="AA217" s="47"/>
      <c r="AB217" s="47"/>
      <c r="AC217" s="47"/>
      <c r="AD217" s="47"/>
      <c r="AE217" s="47"/>
      <c r="AF217" s="47"/>
    </row>
    <row r="218" spans="1:32" ht="15.75" customHeight="1">
      <c r="A218" s="1"/>
      <c r="B218" s="2"/>
      <c r="C218" s="2"/>
      <c r="D218" s="3"/>
      <c r="E218" s="3"/>
      <c r="F218" s="3"/>
      <c r="G218" s="3"/>
      <c r="H218" s="3"/>
      <c r="I218" s="3"/>
      <c r="J218" s="3"/>
      <c r="K218" s="3"/>
      <c r="L218" s="3"/>
      <c r="M218" s="3"/>
      <c r="N218" s="3"/>
      <c r="O218" s="47"/>
      <c r="P218" s="47"/>
      <c r="Q218" s="47"/>
      <c r="R218" s="47"/>
      <c r="S218" s="47"/>
      <c r="T218" s="47"/>
      <c r="U218" s="47"/>
      <c r="V218" s="47"/>
      <c r="W218" s="47"/>
      <c r="X218" s="47"/>
      <c r="Y218" s="47"/>
      <c r="Z218" s="47"/>
      <c r="AA218" s="47"/>
      <c r="AB218" s="47"/>
      <c r="AC218" s="47"/>
      <c r="AD218" s="47"/>
      <c r="AE218" s="47"/>
      <c r="AF218" s="47"/>
    </row>
    <row r="219" spans="1:32" ht="15.75" customHeight="1">
      <c r="A219" s="1"/>
      <c r="B219" s="2"/>
      <c r="C219" s="2"/>
      <c r="D219" s="3"/>
      <c r="E219" s="3"/>
      <c r="F219" s="3"/>
      <c r="G219" s="3"/>
      <c r="H219" s="3"/>
      <c r="I219" s="3"/>
      <c r="J219" s="3"/>
      <c r="K219" s="3"/>
      <c r="L219" s="3"/>
      <c r="M219" s="3"/>
      <c r="N219" s="3"/>
      <c r="O219" s="47"/>
      <c r="P219" s="47"/>
      <c r="Q219" s="47"/>
      <c r="R219" s="47"/>
      <c r="S219" s="47"/>
      <c r="T219" s="47"/>
      <c r="U219" s="47"/>
      <c r="V219" s="47"/>
      <c r="W219" s="47"/>
      <c r="X219" s="47"/>
      <c r="Y219" s="47"/>
      <c r="Z219" s="47"/>
      <c r="AA219" s="47"/>
      <c r="AB219" s="47"/>
      <c r="AC219" s="47"/>
      <c r="AD219" s="47"/>
      <c r="AE219" s="47"/>
      <c r="AF219" s="47"/>
    </row>
    <row r="220" spans="1:32" ht="15.75" customHeight="1">
      <c r="A220" s="1"/>
      <c r="B220" s="2"/>
      <c r="C220" s="2"/>
      <c r="D220" s="3"/>
      <c r="E220" s="3"/>
      <c r="F220" s="3"/>
      <c r="G220" s="3"/>
      <c r="H220" s="3"/>
      <c r="I220" s="3"/>
      <c r="J220" s="3"/>
      <c r="K220" s="3"/>
      <c r="L220" s="3"/>
      <c r="M220" s="3"/>
      <c r="N220" s="3"/>
      <c r="O220" s="47"/>
      <c r="P220" s="47"/>
      <c r="Q220" s="47"/>
      <c r="R220" s="47"/>
      <c r="S220" s="47"/>
      <c r="T220" s="47"/>
      <c r="U220" s="47"/>
      <c r="V220" s="47"/>
      <c r="W220" s="47"/>
      <c r="X220" s="47"/>
      <c r="Y220" s="47"/>
      <c r="Z220" s="47"/>
      <c r="AA220" s="47"/>
      <c r="AB220" s="47"/>
      <c r="AC220" s="47"/>
      <c r="AD220" s="47"/>
      <c r="AE220" s="47"/>
      <c r="AF220" s="47"/>
    </row>
    <row r="221" spans="1:32" ht="15.75" customHeight="1">
      <c r="A221" s="1"/>
      <c r="B221" s="2"/>
      <c r="C221" s="2"/>
      <c r="D221" s="3"/>
      <c r="E221" s="3"/>
      <c r="F221" s="3"/>
      <c r="G221" s="3"/>
      <c r="H221" s="3"/>
      <c r="I221" s="3"/>
      <c r="J221" s="3"/>
      <c r="K221" s="3"/>
      <c r="L221" s="3"/>
      <c r="M221" s="3"/>
      <c r="N221" s="3"/>
      <c r="O221" s="47"/>
      <c r="P221" s="47"/>
      <c r="Q221" s="47"/>
      <c r="R221" s="47"/>
      <c r="S221" s="47"/>
      <c r="T221" s="47"/>
      <c r="U221" s="47"/>
      <c r="V221" s="47"/>
      <c r="W221" s="47"/>
      <c r="X221" s="47"/>
      <c r="Y221" s="47"/>
      <c r="Z221" s="47"/>
      <c r="AA221" s="47"/>
      <c r="AB221" s="47"/>
      <c r="AC221" s="47"/>
      <c r="AD221" s="47"/>
      <c r="AE221" s="47"/>
      <c r="AF221" s="47"/>
    </row>
    <row r="222" spans="1:32" ht="15.75" customHeight="1">
      <c r="A222" s="1"/>
      <c r="B222" s="2"/>
      <c r="C222" s="2"/>
      <c r="D222" s="3"/>
      <c r="E222" s="3"/>
      <c r="F222" s="3"/>
      <c r="G222" s="3"/>
      <c r="H222" s="3"/>
      <c r="I222" s="3"/>
      <c r="J222" s="3"/>
      <c r="K222" s="3"/>
      <c r="L222" s="3"/>
      <c r="M222" s="3"/>
      <c r="N222" s="3"/>
      <c r="O222" s="47"/>
      <c r="P222" s="47"/>
      <c r="Q222" s="47"/>
      <c r="R222" s="47"/>
      <c r="S222" s="47"/>
      <c r="T222" s="47"/>
      <c r="U222" s="47"/>
      <c r="V222" s="47"/>
      <c r="W222" s="47"/>
      <c r="X222" s="47"/>
      <c r="Y222" s="47"/>
      <c r="Z222" s="47"/>
      <c r="AA222" s="47"/>
      <c r="AB222" s="47"/>
      <c r="AC222" s="47"/>
      <c r="AD222" s="47"/>
      <c r="AE222" s="47"/>
      <c r="AF222" s="47"/>
    </row>
    <row r="223" spans="1:32" ht="15.75" customHeight="1">
      <c r="A223" s="1"/>
      <c r="B223" s="2"/>
      <c r="C223" s="2"/>
      <c r="D223" s="3"/>
      <c r="E223" s="3"/>
      <c r="F223" s="3"/>
      <c r="G223" s="3"/>
      <c r="H223" s="3"/>
      <c r="I223" s="3"/>
      <c r="J223" s="3"/>
      <c r="K223" s="3"/>
      <c r="L223" s="3"/>
      <c r="M223" s="3"/>
      <c r="N223" s="3"/>
      <c r="O223" s="47"/>
      <c r="P223" s="47"/>
      <c r="Q223" s="47"/>
      <c r="R223" s="47"/>
      <c r="S223" s="47"/>
      <c r="T223" s="47"/>
      <c r="U223" s="47"/>
      <c r="V223" s="47"/>
      <c r="W223" s="47"/>
      <c r="X223" s="47"/>
      <c r="Y223" s="47"/>
      <c r="Z223" s="47"/>
      <c r="AA223" s="47"/>
      <c r="AB223" s="47"/>
      <c r="AC223" s="47"/>
      <c r="AD223" s="47"/>
      <c r="AE223" s="47"/>
      <c r="AF223" s="47"/>
    </row>
    <row r="224" spans="1:32" ht="15.75" customHeight="1">
      <c r="A224" s="1"/>
      <c r="B224" s="2"/>
      <c r="C224" s="2"/>
      <c r="D224" s="3"/>
      <c r="E224" s="3"/>
      <c r="F224" s="3"/>
      <c r="G224" s="3"/>
      <c r="H224" s="3"/>
      <c r="I224" s="3"/>
      <c r="J224" s="3"/>
      <c r="K224" s="3"/>
      <c r="L224" s="3"/>
      <c r="M224" s="3"/>
      <c r="N224" s="3"/>
      <c r="O224" s="47"/>
      <c r="P224" s="47"/>
      <c r="Q224" s="47"/>
      <c r="R224" s="47"/>
      <c r="S224" s="47"/>
      <c r="T224" s="47"/>
      <c r="U224" s="47"/>
      <c r="V224" s="47"/>
      <c r="W224" s="47"/>
      <c r="X224" s="47"/>
      <c r="Y224" s="47"/>
      <c r="Z224" s="47"/>
      <c r="AA224" s="47"/>
      <c r="AB224" s="47"/>
      <c r="AC224" s="47"/>
      <c r="AD224" s="47"/>
      <c r="AE224" s="47"/>
      <c r="AF224" s="47"/>
    </row>
    <row r="225" spans="1:32" ht="15.75" customHeight="1">
      <c r="A225" s="1"/>
      <c r="B225" s="2"/>
      <c r="C225" s="2"/>
      <c r="D225" s="3"/>
      <c r="E225" s="3"/>
      <c r="F225" s="3"/>
      <c r="G225" s="3"/>
      <c r="H225" s="3"/>
      <c r="I225" s="3"/>
      <c r="J225" s="3"/>
      <c r="K225" s="3"/>
      <c r="L225" s="3"/>
      <c r="M225" s="3"/>
      <c r="N225" s="3"/>
      <c r="O225" s="47"/>
      <c r="P225" s="47"/>
      <c r="Q225" s="47"/>
      <c r="R225" s="47"/>
      <c r="S225" s="47"/>
      <c r="T225" s="47"/>
      <c r="U225" s="47"/>
      <c r="V225" s="47"/>
      <c r="W225" s="47"/>
      <c r="X225" s="47"/>
      <c r="Y225" s="47"/>
      <c r="Z225" s="47"/>
      <c r="AA225" s="47"/>
      <c r="AB225" s="47"/>
      <c r="AC225" s="47"/>
      <c r="AD225" s="47"/>
      <c r="AE225" s="47"/>
      <c r="AF225" s="47"/>
    </row>
    <row r="226" spans="1:32" ht="15.75" customHeight="1">
      <c r="A226" s="1"/>
      <c r="B226" s="2"/>
      <c r="C226" s="2"/>
      <c r="D226" s="3"/>
      <c r="E226" s="3"/>
      <c r="F226" s="3"/>
      <c r="G226" s="3"/>
      <c r="H226" s="3"/>
      <c r="I226" s="3"/>
      <c r="J226" s="3"/>
      <c r="K226" s="3"/>
      <c r="L226" s="3"/>
      <c r="M226" s="3"/>
      <c r="N226" s="3"/>
      <c r="O226" s="47"/>
      <c r="P226" s="47"/>
      <c r="Q226" s="47"/>
      <c r="R226" s="47"/>
      <c r="S226" s="47"/>
      <c r="T226" s="47"/>
      <c r="U226" s="47"/>
      <c r="V226" s="47"/>
      <c r="W226" s="47"/>
      <c r="X226" s="47"/>
      <c r="Y226" s="47"/>
      <c r="Z226" s="47"/>
      <c r="AA226" s="47"/>
      <c r="AB226" s="47"/>
      <c r="AC226" s="47"/>
      <c r="AD226" s="47"/>
      <c r="AE226" s="47"/>
      <c r="AF226" s="47"/>
    </row>
    <row r="227" spans="1:32" ht="15.75" customHeight="1">
      <c r="A227" s="1"/>
      <c r="B227" s="2"/>
      <c r="C227" s="2"/>
      <c r="D227" s="3"/>
      <c r="E227" s="3"/>
      <c r="F227" s="3"/>
      <c r="G227" s="3"/>
      <c r="H227" s="3"/>
      <c r="I227" s="3"/>
      <c r="J227" s="3"/>
      <c r="K227" s="3"/>
      <c r="L227" s="3"/>
      <c r="M227" s="3"/>
      <c r="N227" s="3"/>
      <c r="O227" s="47"/>
      <c r="P227" s="47"/>
      <c r="Q227" s="47"/>
      <c r="R227" s="47"/>
      <c r="S227" s="47"/>
      <c r="T227" s="47"/>
      <c r="U227" s="47"/>
      <c r="V227" s="47"/>
      <c r="W227" s="47"/>
      <c r="X227" s="47"/>
      <c r="Y227" s="47"/>
      <c r="Z227" s="47"/>
      <c r="AA227" s="47"/>
      <c r="AB227" s="47"/>
      <c r="AC227" s="47"/>
      <c r="AD227" s="47"/>
      <c r="AE227" s="47"/>
      <c r="AF227" s="47"/>
    </row>
    <row r="228" spans="1:32" ht="15.75" customHeight="1">
      <c r="A228" s="1"/>
      <c r="B228" s="2"/>
      <c r="C228" s="2"/>
      <c r="D228" s="3"/>
      <c r="E228" s="3"/>
      <c r="F228" s="3"/>
      <c r="G228" s="3"/>
      <c r="H228" s="3"/>
      <c r="I228" s="3"/>
      <c r="J228" s="3"/>
      <c r="K228" s="3"/>
      <c r="L228" s="3"/>
      <c r="M228" s="3"/>
      <c r="N228" s="3"/>
      <c r="O228" s="47"/>
      <c r="P228" s="47"/>
      <c r="Q228" s="47"/>
      <c r="R228" s="47"/>
      <c r="S228" s="47"/>
      <c r="T228" s="47"/>
      <c r="U228" s="47"/>
      <c r="V228" s="47"/>
      <c r="W228" s="47"/>
      <c r="X228" s="47"/>
      <c r="Y228" s="47"/>
      <c r="Z228" s="47"/>
      <c r="AA228" s="47"/>
      <c r="AB228" s="47"/>
      <c r="AC228" s="47"/>
      <c r="AD228" s="47"/>
      <c r="AE228" s="47"/>
      <c r="AF228" s="47"/>
    </row>
    <row r="229" spans="1:32" ht="15.75" customHeight="1">
      <c r="A229" s="1"/>
      <c r="B229" s="2"/>
      <c r="C229" s="2"/>
      <c r="D229" s="3"/>
      <c r="E229" s="3"/>
      <c r="F229" s="3"/>
      <c r="G229" s="3"/>
      <c r="H229" s="3"/>
      <c r="I229" s="3"/>
      <c r="J229" s="3"/>
      <c r="K229" s="3"/>
      <c r="L229" s="3"/>
      <c r="M229" s="3"/>
      <c r="N229" s="3"/>
      <c r="O229" s="47"/>
      <c r="P229" s="47"/>
      <c r="Q229" s="47"/>
      <c r="R229" s="47"/>
      <c r="S229" s="47"/>
      <c r="T229" s="47"/>
      <c r="U229" s="47"/>
      <c r="V229" s="47"/>
      <c r="W229" s="47"/>
      <c r="X229" s="47"/>
      <c r="Y229" s="47"/>
      <c r="Z229" s="47"/>
      <c r="AA229" s="47"/>
      <c r="AB229" s="47"/>
      <c r="AC229" s="47"/>
      <c r="AD229" s="47"/>
      <c r="AE229" s="47"/>
      <c r="AF229" s="47"/>
    </row>
    <row r="230" spans="1:32" ht="15.75" customHeight="1">
      <c r="A230" s="1"/>
      <c r="B230" s="2"/>
      <c r="C230" s="2"/>
      <c r="D230" s="3"/>
      <c r="E230" s="3"/>
      <c r="F230" s="3"/>
      <c r="G230" s="3"/>
      <c r="H230" s="3"/>
      <c r="I230" s="3"/>
      <c r="J230" s="3"/>
      <c r="K230" s="3"/>
      <c r="L230" s="3"/>
      <c r="M230" s="3"/>
      <c r="N230" s="3"/>
      <c r="O230" s="47"/>
      <c r="P230" s="47"/>
      <c r="Q230" s="47"/>
      <c r="R230" s="47"/>
      <c r="S230" s="47"/>
      <c r="T230" s="47"/>
      <c r="U230" s="47"/>
      <c r="V230" s="47"/>
      <c r="W230" s="47"/>
      <c r="X230" s="47"/>
      <c r="Y230" s="47"/>
      <c r="Z230" s="47"/>
      <c r="AA230" s="47"/>
      <c r="AB230" s="47"/>
      <c r="AC230" s="47"/>
      <c r="AD230" s="47"/>
      <c r="AE230" s="47"/>
      <c r="AF230" s="47"/>
    </row>
    <row r="231" spans="1:32" ht="15.75" customHeight="1">
      <c r="A231" s="1"/>
      <c r="B231" s="2"/>
      <c r="C231" s="2"/>
      <c r="D231" s="3"/>
      <c r="E231" s="3"/>
      <c r="F231" s="3"/>
      <c r="G231" s="3"/>
      <c r="H231" s="3"/>
      <c r="I231" s="3"/>
      <c r="J231" s="3"/>
      <c r="K231" s="3"/>
      <c r="L231" s="3"/>
      <c r="M231" s="3"/>
      <c r="N231" s="3"/>
      <c r="O231" s="47"/>
      <c r="P231" s="47"/>
      <c r="Q231" s="47"/>
      <c r="R231" s="47"/>
      <c r="S231" s="47"/>
      <c r="T231" s="47"/>
      <c r="U231" s="47"/>
      <c r="V231" s="47"/>
      <c r="W231" s="47"/>
      <c r="X231" s="47"/>
      <c r="Y231" s="47"/>
      <c r="Z231" s="47"/>
      <c r="AA231" s="47"/>
      <c r="AB231" s="47"/>
      <c r="AC231" s="47"/>
      <c r="AD231" s="47"/>
      <c r="AE231" s="47"/>
      <c r="AF231" s="47"/>
    </row>
    <row r="232" spans="1:32" ht="15.75" customHeight="1">
      <c r="A232" s="1"/>
      <c r="B232" s="2"/>
      <c r="C232" s="2"/>
      <c r="D232" s="3"/>
      <c r="E232" s="3"/>
      <c r="F232" s="3"/>
      <c r="G232" s="3"/>
      <c r="H232" s="3"/>
      <c r="I232" s="3"/>
      <c r="J232" s="3"/>
      <c r="K232" s="3"/>
      <c r="L232" s="3"/>
      <c r="M232" s="3"/>
      <c r="N232" s="3"/>
      <c r="O232" s="47"/>
      <c r="P232" s="47"/>
      <c r="Q232" s="47"/>
      <c r="R232" s="47"/>
      <c r="S232" s="47"/>
      <c r="T232" s="47"/>
      <c r="U232" s="47"/>
      <c r="V232" s="47"/>
      <c r="W232" s="47"/>
      <c r="X232" s="47"/>
      <c r="Y232" s="47"/>
      <c r="Z232" s="47"/>
      <c r="AA232" s="47"/>
      <c r="AB232" s="47"/>
      <c r="AC232" s="47"/>
      <c r="AD232" s="47"/>
      <c r="AE232" s="47"/>
      <c r="AF232" s="47"/>
    </row>
    <row r="233" spans="1:32" ht="15.75" customHeight="1">
      <c r="A233" s="1"/>
      <c r="B233" s="2"/>
      <c r="C233" s="2"/>
      <c r="D233" s="3"/>
      <c r="E233" s="3"/>
      <c r="F233" s="3"/>
      <c r="G233" s="3"/>
      <c r="H233" s="3"/>
      <c r="I233" s="3"/>
      <c r="J233" s="3"/>
      <c r="K233" s="3"/>
      <c r="L233" s="3"/>
      <c r="M233" s="3"/>
      <c r="N233" s="3"/>
      <c r="O233" s="47"/>
      <c r="P233" s="47"/>
      <c r="Q233" s="47"/>
      <c r="R233" s="47"/>
      <c r="S233" s="47"/>
      <c r="T233" s="47"/>
      <c r="U233" s="47"/>
      <c r="V233" s="47"/>
      <c r="W233" s="47"/>
      <c r="X233" s="47"/>
      <c r="Y233" s="47"/>
      <c r="Z233" s="47"/>
      <c r="AA233" s="47"/>
      <c r="AB233" s="47"/>
      <c r="AC233" s="47"/>
      <c r="AD233" s="47"/>
      <c r="AE233" s="47"/>
      <c r="AF233" s="47"/>
    </row>
    <row r="234" spans="1:32" ht="15.75" customHeight="1">
      <c r="A234" s="1"/>
      <c r="B234" s="2"/>
      <c r="C234" s="2"/>
      <c r="D234" s="3"/>
      <c r="E234" s="3"/>
      <c r="F234" s="3"/>
      <c r="G234" s="3"/>
      <c r="H234" s="3"/>
      <c r="I234" s="3"/>
      <c r="J234" s="3"/>
      <c r="K234" s="3"/>
      <c r="L234" s="3"/>
      <c r="M234" s="3"/>
      <c r="N234" s="3"/>
      <c r="O234" s="47"/>
      <c r="P234" s="47"/>
      <c r="Q234" s="47"/>
      <c r="R234" s="47"/>
      <c r="S234" s="47"/>
      <c r="T234" s="47"/>
      <c r="U234" s="47"/>
      <c r="V234" s="47"/>
      <c r="W234" s="47"/>
      <c r="X234" s="47"/>
      <c r="Y234" s="47"/>
      <c r="Z234" s="47"/>
      <c r="AA234" s="47"/>
      <c r="AB234" s="47"/>
      <c r="AC234" s="47"/>
      <c r="AD234" s="47"/>
      <c r="AE234" s="47"/>
      <c r="AF234" s="47"/>
    </row>
    <row r="235" spans="1:32" ht="15.75" customHeight="1">
      <c r="A235" s="1"/>
      <c r="B235" s="2"/>
      <c r="C235" s="2"/>
      <c r="D235" s="3"/>
      <c r="E235" s="3"/>
      <c r="F235" s="3"/>
      <c r="G235" s="3"/>
      <c r="H235" s="3"/>
      <c r="I235" s="3"/>
      <c r="J235" s="3"/>
      <c r="K235" s="3"/>
      <c r="L235" s="3"/>
      <c r="M235" s="3"/>
      <c r="N235" s="3"/>
      <c r="O235" s="47"/>
      <c r="P235" s="47"/>
      <c r="Q235" s="47"/>
      <c r="R235" s="47"/>
      <c r="S235" s="47"/>
      <c r="T235" s="47"/>
      <c r="U235" s="47"/>
      <c r="V235" s="47"/>
      <c r="W235" s="47"/>
      <c r="X235" s="47"/>
      <c r="Y235" s="47"/>
      <c r="Z235" s="47"/>
      <c r="AA235" s="47"/>
      <c r="AB235" s="47"/>
      <c r="AC235" s="47"/>
      <c r="AD235" s="47"/>
      <c r="AE235" s="47"/>
      <c r="AF235" s="47"/>
    </row>
    <row r="236" spans="1:32" ht="15.75" customHeight="1">
      <c r="A236" s="1"/>
      <c r="B236" s="2"/>
      <c r="C236" s="2"/>
      <c r="D236" s="3"/>
      <c r="E236" s="3"/>
      <c r="F236" s="3"/>
      <c r="G236" s="3"/>
      <c r="H236" s="3"/>
      <c r="I236" s="3"/>
      <c r="J236" s="3"/>
      <c r="K236" s="3"/>
      <c r="L236" s="3"/>
      <c r="M236" s="3"/>
      <c r="N236" s="3"/>
      <c r="O236" s="47"/>
      <c r="P236" s="47"/>
      <c r="Q236" s="47"/>
      <c r="R236" s="47"/>
      <c r="S236" s="47"/>
      <c r="T236" s="47"/>
      <c r="U236" s="47"/>
      <c r="V236" s="47"/>
      <c r="W236" s="47"/>
      <c r="X236" s="47"/>
      <c r="Y236" s="47"/>
      <c r="Z236" s="47"/>
      <c r="AA236" s="47"/>
      <c r="AB236" s="47"/>
      <c r="AC236" s="47"/>
      <c r="AD236" s="47"/>
      <c r="AE236" s="47"/>
      <c r="AF236" s="47"/>
    </row>
    <row r="237" spans="1:32" ht="15.75" customHeight="1">
      <c r="A237" s="1"/>
      <c r="B237" s="2"/>
      <c r="C237" s="2"/>
      <c r="D237" s="3"/>
      <c r="E237" s="3"/>
      <c r="F237" s="3"/>
      <c r="G237" s="3"/>
      <c r="H237" s="3"/>
      <c r="I237" s="3"/>
      <c r="J237" s="3"/>
      <c r="K237" s="3"/>
      <c r="L237" s="3"/>
      <c r="M237" s="3"/>
      <c r="N237" s="3"/>
      <c r="O237" s="47"/>
      <c r="P237" s="47"/>
      <c r="Q237" s="47"/>
      <c r="R237" s="47"/>
      <c r="S237" s="47"/>
      <c r="T237" s="47"/>
      <c r="U237" s="47"/>
      <c r="V237" s="47"/>
      <c r="W237" s="47"/>
      <c r="X237" s="47"/>
      <c r="Y237" s="47"/>
      <c r="Z237" s="47"/>
      <c r="AA237" s="47"/>
      <c r="AB237" s="47"/>
      <c r="AC237" s="47"/>
      <c r="AD237" s="47"/>
      <c r="AE237" s="47"/>
      <c r="AF237" s="47"/>
    </row>
    <row r="238" spans="1:32" ht="15.75" customHeight="1">
      <c r="A238" s="1"/>
      <c r="B238" s="2"/>
      <c r="C238" s="2"/>
      <c r="D238" s="3"/>
      <c r="E238" s="3"/>
      <c r="F238" s="3"/>
      <c r="G238" s="3"/>
      <c r="H238" s="3"/>
      <c r="I238" s="3"/>
      <c r="J238" s="3"/>
      <c r="K238" s="3"/>
      <c r="L238" s="3"/>
      <c r="M238" s="3"/>
      <c r="N238" s="3"/>
      <c r="O238" s="47"/>
      <c r="P238" s="47"/>
      <c r="Q238" s="47"/>
      <c r="R238" s="47"/>
      <c r="S238" s="47"/>
      <c r="T238" s="47"/>
      <c r="U238" s="47"/>
      <c r="V238" s="47"/>
      <c r="W238" s="47"/>
      <c r="X238" s="47"/>
      <c r="Y238" s="47"/>
      <c r="Z238" s="47"/>
      <c r="AA238" s="47"/>
      <c r="AB238" s="47"/>
      <c r="AC238" s="47"/>
      <c r="AD238" s="47"/>
      <c r="AE238" s="47"/>
      <c r="AF238" s="47"/>
    </row>
    <row r="239" spans="1:32" ht="15.75" customHeight="1">
      <c r="A239" s="1"/>
      <c r="B239" s="2"/>
      <c r="C239" s="2"/>
      <c r="D239" s="3"/>
      <c r="E239" s="3"/>
      <c r="F239" s="3"/>
      <c r="G239" s="3"/>
      <c r="H239" s="3"/>
      <c r="I239" s="3"/>
      <c r="J239" s="3"/>
      <c r="K239" s="3"/>
      <c r="L239" s="3"/>
      <c r="M239" s="3"/>
      <c r="N239" s="3"/>
      <c r="O239" s="47"/>
      <c r="P239" s="47"/>
      <c r="Q239" s="47"/>
      <c r="R239" s="47"/>
      <c r="S239" s="47"/>
      <c r="T239" s="47"/>
      <c r="U239" s="47"/>
      <c r="V239" s="47"/>
      <c r="W239" s="47"/>
      <c r="X239" s="47"/>
      <c r="Y239" s="47"/>
      <c r="Z239" s="47"/>
      <c r="AA239" s="47"/>
      <c r="AB239" s="47"/>
      <c r="AC239" s="47"/>
      <c r="AD239" s="47"/>
      <c r="AE239" s="47"/>
      <c r="AF239" s="47"/>
    </row>
    <row r="240" spans="1:32" ht="15.75" customHeight="1">
      <c r="A240" s="1"/>
      <c r="B240" s="2"/>
      <c r="C240" s="2"/>
      <c r="D240" s="3"/>
      <c r="E240" s="3"/>
      <c r="F240" s="3"/>
      <c r="G240" s="3"/>
      <c r="H240" s="3"/>
      <c r="I240" s="3"/>
      <c r="J240" s="3"/>
      <c r="K240" s="3"/>
      <c r="L240" s="3"/>
      <c r="M240" s="3"/>
      <c r="N240" s="3"/>
      <c r="O240" s="47"/>
      <c r="P240" s="47"/>
      <c r="Q240" s="47"/>
      <c r="R240" s="47"/>
      <c r="S240" s="47"/>
      <c r="T240" s="47"/>
      <c r="U240" s="47"/>
      <c r="V240" s="47"/>
      <c r="W240" s="47"/>
      <c r="X240" s="47"/>
      <c r="Y240" s="47"/>
      <c r="Z240" s="47"/>
      <c r="AA240" s="47"/>
      <c r="AB240" s="47"/>
      <c r="AC240" s="47"/>
      <c r="AD240" s="47"/>
      <c r="AE240" s="47"/>
      <c r="AF240" s="47"/>
    </row>
    <row r="241" spans="1:32" ht="15.75" customHeight="1">
      <c r="A241" s="1"/>
      <c r="B241" s="2"/>
      <c r="C241" s="2"/>
      <c r="D241" s="3"/>
      <c r="E241" s="3"/>
      <c r="F241" s="3"/>
      <c r="G241" s="3"/>
      <c r="H241" s="3"/>
      <c r="I241" s="3"/>
      <c r="J241" s="3"/>
      <c r="K241" s="3"/>
      <c r="L241" s="3"/>
      <c r="M241" s="3"/>
      <c r="N241" s="3"/>
      <c r="O241" s="47"/>
      <c r="P241" s="47"/>
      <c r="Q241" s="47"/>
      <c r="R241" s="47"/>
      <c r="S241" s="47"/>
      <c r="T241" s="47"/>
      <c r="U241" s="47"/>
      <c r="V241" s="47"/>
      <c r="W241" s="47"/>
      <c r="X241" s="47"/>
      <c r="Y241" s="47"/>
      <c r="Z241" s="47"/>
      <c r="AA241" s="47"/>
      <c r="AB241" s="47"/>
      <c r="AC241" s="47"/>
      <c r="AD241" s="47"/>
      <c r="AE241" s="47"/>
      <c r="AF241" s="47"/>
    </row>
    <row r="242" spans="1:32" ht="15.75" customHeight="1">
      <c r="A242" s="1"/>
      <c r="B242" s="2"/>
      <c r="C242" s="2"/>
      <c r="D242" s="3"/>
      <c r="E242" s="3"/>
      <c r="F242" s="3"/>
      <c r="G242" s="3"/>
      <c r="H242" s="3"/>
      <c r="I242" s="3"/>
      <c r="J242" s="3"/>
      <c r="K242" s="3"/>
      <c r="L242" s="3"/>
      <c r="M242" s="3"/>
      <c r="N242" s="3"/>
      <c r="O242" s="47"/>
      <c r="P242" s="47"/>
      <c r="Q242" s="47"/>
      <c r="R242" s="47"/>
      <c r="S242" s="47"/>
      <c r="T242" s="47"/>
      <c r="U242" s="47"/>
      <c r="V242" s="47"/>
      <c r="W242" s="47"/>
      <c r="X242" s="47"/>
      <c r="Y242" s="47"/>
      <c r="Z242" s="47"/>
      <c r="AA242" s="47"/>
      <c r="AB242" s="47"/>
      <c r="AC242" s="47"/>
      <c r="AD242" s="47"/>
      <c r="AE242" s="47"/>
      <c r="AF242" s="47"/>
    </row>
    <row r="243" spans="1:32" ht="15.75" customHeight="1">
      <c r="A243" s="1"/>
      <c r="B243" s="2"/>
      <c r="C243" s="2"/>
      <c r="D243" s="3"/>
      <c r="E243" s="3"/>
      <c r="F243" s="3"/>
      <c r="G243" s="3"/>
      <c r="H243" s="3"/>
      <c r="I243" s="3"/>
      <c r="J243" s="3"/>
      <c r="K243" s="3"/>
      <c r="L243" s="3"/>
      <c r="M243" s="3"/>
      <c r="N243" s="3"/>
      <c r="O243" s="47"/>
      <c r="P243" s="47"/>
      <c r="Q243" s="47"/>
      <c r="R243" s="47"/>
      <c r="S243" s="47"/>
      <c r="T243" s="47"/>
      <c r="U243" s="47"/>
      <c r="V243" s="47"/>
      <c r="W243" s="47"/>
      <c r="X243" s="47"/>
      <c r="Y243" s="47"/>
      <c r="Z243" s="47"/>
      <c r="AA243" s="47"/>
      <c r="AB243" s="47"/>
      <c r="AC243" s="47"/>
      <c r="AD243" s="47"/>
      <c r="AE243" s="47"/>
      <c r="AF243" s="47"/>
    </row>
    <row r="244" spans="1:32" ht="15.75" customHeight="1">
      <c r="A244" s="1"/>
      <c r="B244" s="2"/>
      <c r="C244" s="2"/>
      <c r="D244" s="3"/>
      <c r="E244" s="3"/>
      <c r="F244" s="3"/>
      <c r="G244" s="3"/>
      <c r="H244" s="3"/>
      <c r="I244" s="3"/>
      <c r="J244" s="3"/>
      <c r="K244" s="3"/>
      <c r="L244" s="3"/>
      <c r="M244" s="3"/>
      <c r="N244" s="3"/>
      <c r="O244" s="47"/>
      <c r="P244" s="47"/>
      <c r="Q244" s="47"/>
      <c r="R244" s="47"/>
      <c r="S244" s="47"/>
      <c r="T244" s="47"/>
      <c r="U244" s="47"/>
      <c r="V244" s="47"/>
      <c r="W244" s="47"/>
      <c r="X244" s="47"/>
      <c r="Y244" s="47"/>
      <c r="Z244" s="47"/>
      <c r="AA244" s="47"/>
      <c r="AB244" s="47"/>
      <c r="AC244" s="47"/>
      <c r="AD244" s="47"/>
      <c r="AE244" s="47"/>
      <c r="AF244" s="47"/>
    </row>
    <row r="245" spans="1:32" ht="15.75" customHeight="1">
      <c r="A245" s="1"/>
      <c r="B245" s="2"/>
      <c r="C245" s="2"/>
      <c r="D245" s="3"/>
      <c r="E245" s="3"/>
      <c r="F245" s="3"/>
      <c r="G245" s="3"/>
      <c r="H245" s="3"/>
      <c r="I245" s="3"/>
      <c r="J245" s="3"/>
      <c r="K245" s="3"/>
      <c r="L245" s="3"/>
      <c r="M245" s="3"/>
      <c r="N245" s="3"/>
      <c r="O245" s="47"/>
      <c r="P245" s="47"/>
      <c r="Q245" s="47"/>
      <c r="R245" s="47"/>
      <c r="S245" s="47"/>
      <c r="T245" s="47"/>
      <c r="U245" s="47"/>
      <c r="V245" s="47"/>
      <c r="W245" s="47"/>
      <c r="X245" s="47"/>
      <c r="Y245" s="47"/>
      <c r="Z245" s="47"/>
      <c r="AA245" s="47"/>
      <c r="AB245" s="47"/>
      <c r="AC245" s="47"/>
      <c r="AD245" s="47"/>
      <c r="AE245" s="47"/>
      <c r="AF245" s="47"/>
    </row>
    <row r="246" spans="1:32" ht="15.75" customHeight="1">
      <c r="A246" s="1"/>
      <c r="B246" s="2"/>
      <c r="C246" s="2"/>
      <c r="D246" s="3"/>
      <c r="E246" s="3"/>
      <c r="F246" s="3"/>
      <c r="G246" s="3"/>
      <c r="H246" s="3"/>
      <c r="I246" s="3"/>
      <c r="J246" s="3"/>
      <c r="K246" s="3"/>
      <c r="L246" s="3"/>
      <c r="M246" s="3"/>
      <c r="N246" s="3"/>
      <c r="O246" s="47"/>
      <c r="P246" s="47"/>
      <c r="Q246" s="47"/>
      <c r="R246" s="47"/>
      <c r="S246" s="47"/>
      <c r="T246" s="47"/>
      <c r="U246" s="47"/>
      <c r="V246" s="47"/>
      <c r="W246" s="47"/>
      <c r="X246" s="47"/>
      <c r="Y246" s="47"/>
      <c r="Z246" s="47"/>
      <c r="AA246" s="47"/>
      <c r="AB246" s="47"/>
      <c r="AC246" s="47"/>
      <c r="AD246" s="47"/>
      <c r="AE246" s="47"/>
      <c r="AF246" s="47"/>
    </row>
    <row r="247" spans="1:32" ht="15.75" customHeight="1">
      <c r="A247" s="1"/>
      <c r="B247" s="2"/>
      <c r="C247" s="2"/>
      <c r="D247" s="3"/>
      <c r="E247" s="3"/>
      <c r="F247" s="3"/>
      <c r="G247" s="3"/>
      <c r="H247" s="3"/>
      <c r="I247" s="3"/>
      <c r="J247" s="3"/>
      <c r="K247" s="3"/>
      <c r="L247" s="3"/>
      <c r="M247" s="3"/>
      <c r="N247" s="3"/>
      <c r="O247" s="47"/>
      <c r="P247" s="47"/>
      <c r="Q247" s="47"/>
      <c r="R247" s="47"/>
      <c r="S247" s="47"/>
      <c r="T247" s="47"/>
      <c r="U247" s="47"/>
      <c r="V247" s="47"/>
      <c r="W247" s="47"/>
      <c r="X247" s="47"/>
      <c r="Y247" s="47"/>
      <c r="Z247" s="47"/>
      <c r="AA247" s="47"/>
      <c r="AB247" s="47"/>
      <c r="AC247" s="47"/>
      <c r="AD247" s="47"/>
      <c r="AE247" s="47"/>
      <c r="AF247" s="47"/>
    </row>
    <row r="248" spans="1:32" ht="15.75" customHeight="1">
      <c r="A248" s="1"/>
      <c r="B248" s="2"/>
      <c r="C248" s="2"/>
      <c r="D248" s="3"/>
      <c r="E248" s="3"/>
      <c r="F248" s="3"/>
      <c r="G248" s="3"/>
      <c r="H248" s="3"/>
      <c r="I248" s="3"/>
      <c r="J248" s="3"/>
      <c r="K248" s="3"/>
      <c r="L248" s="3"/>
      <c r="M248" s="3"/>
      <c r="N248" s="3"/>
      <c r="O248" s="47"/>
      <c r="P248" s="47"/>
      <c r="Q248" s="47"/>
      <c r="R248" s="47"/>
      <c r="S248" s="47"/>
      <c r="T248" s="47"/>
      <c r="U248" s="47"/>
      <c r="V248" s="47"/>
      <c r="W248" s="47"/>
      <c r="X248" s="47"/>
      <c r="Y248" s="47"/>
      <c r="Z248" s="47"/>
      <c r="AA248" s="47"/>
      <c r="AB248" s="47"/>
      <c r="AC248" s="47"/>
      <c r="AD248" s="47"/>
      <c r="AE248" s="47"/>
      <c r="AF248" s="47"/>
    </row>
    <row r="249" spans="1:32" ht="15.75" customHeight="1">
      <c r="A249" s="1"/>
      <c r="B249" s="2"/>
      <c r="C249" s="2"/>
      <c r="D249" s="3"/>
      <c r="E249" s="3"/>
      <c r="F249" s="3"/>
      <c r="G249" s="3"/>
      <c r="H249" s="3"/>
      <c r="I249" s="3"/>
      <c r="J249" s="3"/>
      <c r="K249" s="3"/>
      <c r="L249" s="3"/>
      <c r="M249" s="3"/>
      <c r="N249" s="3"/>
      <c r="O249" s="47"/>
      <c r="P249" s="47"/>
      <c r="Q249" s="47"/>
      <c r="R249" s="47"/>
      <c r="S249" s="47"/>
      <c r="T249" s="47"/>
      <c r="U249" s="47"/>
      <c r="V249" s="47"/>
      <c r="W249" s="47"/>
      <c r="X249" s="47"/>
      <c r="Y249" s="47"/>
      <c r="Z249" s="47"/>
      <c r="AA249" s="47"/>
      <c r="AB249" s="47"/>
      <c r="AC249" s="47"/>
      <c r="AD249" s="47"/>
      <c r="AE249" s="47"/>
      <c r="AF249" s="47"/>
    </row>
    <row r="250" spans="1:32" ht="15.75" customHeight="1">
      <c r="A250" s="1"/>
      <c r="B250" s="2"/>
      <c r="C250" s="2"/>
      <c r="D250" s="3"/>
      <c r="E250" s="3"/>
      <c r="F250" s="3"/>
      <c r="G250" s="3"/>
      <c r="H250" s="3"/>
      <c r="I250" s="3"/>
      <c r="J250" s="3"/>
      <c r="K250" s="3"/>
      <c r="L250" s="3"/>
      <c r="M250" s="3"/>
      <c r="N250" s="3"/>
      <c r="O250" s="47"/>
      <c r="P250" s="47"/>
      <c r="Q250" s="47"/>
      <c r="R250" s="47"/>
      <c r="S250" s="47"/>
      <c r="T250" s="47"/>
      <c r="U250" s="47"/>
      <c r="V250" s="47"/>
      <c r="W250" s="47"/>
      <c r="X250" s="47"/>
      <c r="Y250" s="47"/>
      <c r="Z250" s="47"/>
      <c r="AA250" s="47"/>
      <c r="AB250" s="47"/>
      <c r="AC250" s="47"/>
      <c r="AD250" s="47"/>
      <c r="AE250" s="47"/>
      <c r="AF250" s="47"/>
    </row>
    <row r="251" spans="1:32" ht="15.75" customHeight="1">
      <c r="A251" s="1"/>
      <c r="B251" s="2"/>
      <c r="C251" s="2"/>
      <c r="D251" s="3"/>
      <c r="E251" s="3"/>
      <c r="F251" s="3"/>
      <c r="G251" s="3"/>
      <c r="H251" s="3"/>
      <c r="I251" s="3"/>
      <c r="J251" s="3"/>
      <c r="K251" s="3"/>
      <c r="L251" s="3"/>
      <c r="M251" s="3"/>
      <c r="N251" s="3"/>
      <c r="O251" s="47"/>
      <c r="P251" s="47"/>
      <c r="Q251" s="47"/>
      <c r="R251" s="47"/>
      <c r="S251" s="47"/>
      <c r="T251" s="47"/>
      <c r="U251" s="47"/>
      <c r="V251" s="47"/>
      <c r="W251" s="47"/>
      <c r="X251" s="47"/>
      <c r="Y251" s="47"/>
      <c r="Z251" s="47"/>
      <c r="AA251" s="47"/>
      <c r="AB251" s="47"/>
      <c r="AC251" s="47"/>
      <c r="AD251" s="47"/>
      <c r="AE251" s="47"/>
      <c r="AF251" s="47"/>
    </row>
    <row r="252" spans="1:32" ht="15.75" customHeight="1">
      <c r="A252" s="1"/>
      <c r="B252" s="2"/>
      <c r="C252" s="2"/>
      <c r="D252" s="3"/>
      <c r="E252" s="3"/>
      <c r="F252" s="3"/>
      <c r="G252" s="3"/>
      <c r="H252" s="3"/>
      <c r="I252" s="3"/>
      <c r="J252" s="3"/>
      <c r="K252" s="3"/>
      <c r="L252" s="3"/>
      <c r="M252" s="3"/>
      <c r="N252" s="3"/>
      <c r="O252" s="47"/>
      <c r="P252" s="47"/>
      <c r="Q252" s="47"/>
      <c r="R252" s="47"/>
      <c r="S252" s="47"/>
      <c r="T252" s="47"/>
      <c r="U252" s="47"/>
      <c r="V252" s="47"/>
      <c r="W252" s="47"/>
      <c r="X252" s="47"/>
      <c r="Y252" s="47"/>
      <c r="Z252" s="47"/>
      <c r="AA252" s="47"/>
      <c r="AB252" s="47"/>
      <c r="AC252" s="47"/>
      <c r="AD252" s="47"/>
      <c r="AE252" s="47"/>
      <c r="AF252" s="47"/>
    </row>
    <row r="253" spans="1:32" ht="15.75" customHeight="1">
      <c r="A253" s="1"/>
      <c r="B253" s="2"/>
      <c r="C253" s="2"/>
      <c r="D253" s="3"/>
      <c r="E253" s="3"/>
      <c r="F253" s="3"/>
      <c r="G253" s="3"/>
      <c r="H253" s="3"/>
      <c r="I253" s="3"/>
      <c r="J253" s="3"/>
      <c r="K253" s="3"/>
      <c r="L253" s="3"/>
      <c r="M253" s="3"/>
      <c r="N253" s="3"/>
      <c r="O253" s="47"/>
      <c r="P253" s="47"/>
      <c r="Q253" s="47"/>
      <c r="R253" s="47"/>
      <c r="S253" s="47"/>
      <c r="T253" s="47"/>
      <c r="U253" s="47"/>
      <c r="V253" s="47"/>
      <c r="W253" s="47"/>
      <c r="X253" s="47"/>
      <c r="Y253" s="47"/>
      <c r="Z253" s="47"/>
      <c r="AA253" s="47"/>
      <c r="AB253" s="47"/>
      <c r="AC253" s="47"/>
      <c r="AD253" s="47"/>
      <c r="AE253" s="47"/>
      <c r="AF253" s="47"/>
    </row>
    <row r="254" spans="1:32" ht="15.75" customHeight="1">
      <c r="A254" s="1"/>
      <c r="B254" s="2"/>
      <c r="C254" s="2"/>
      <c r="D254" s="3"/>
      <c r="E254" s="3"/>
      <c r="F254" s="3"/>
      <c r="G254" s="3"/>
      <c r="H254" s="3"/>
      <c r="I254" s="3"/>
      <c r="J254" s="3"/>
      <c r="K254" s="3"/>
      <c r="L254" s="3"/>
      <c r="M254" s="3"/>
      <c r="N254" s="3"/>
      <c r="O254" s="47"/>
      <c r="P254" s="47"/>
      <c r="Q254" s="47"/>
      <c r="R254" s="47"/>
      <c r="S254" s="47"/>
      <c r="T254" s="47"/>
      <c r="U254" s="47"/>
      <c r="V254" s="47"/>
      <c r="W254" s="47"/>
      <c r="X254" s="47"/>
      <c r="Y254" s="47"/>
      <c r="Z254" s="47"/>
      <c r="AA254" s="47"/>
      <c r="AB254" s="47"/>
      <c r="AC254" s="47"/>
      <c r="AD254" s="47"/>
      <c r="AE254" s="47"/>
      <c r="AF254" s="47"/>
    </row>
    <row r="255" spans="1:32" ht="15.75" customHeight="1">
      <c r="A255" s="1"/>
      <c r="B255" s="2"/>
      <c r="C255" s="2"/>
      <c r="D255" s="3"/>
      <c r="E255" s="3"/>
      <c r="F255" s="3"/>
      <c r="G255" s="3"/>
      <c r="H255" s="3"/>
      <c r="I255" s="3"/>
      <c r="J255" s="3"/>
      <c r="K255" s="3"/>
      <c r="L255" s="3"/>
      <c r="M255" s="3"/>
      <c r="N255" s="3"/>
      <c r="O255" s="47"/>
      <c r="P255" s="47"/>
      <c r="Q255" s="47"/>
      <c r="R255" s="47"/>
      <c r="S255" s="47"/>
      <c r="T255" s="47"/>
      <c r="U255" s="47"/>
      <c r="V255" s="47"/>
      <c r="W255" s="47"/>
      <c r="X255" s="47"/>
      <c r="Y255" s="47"/>
      <c r="Z255" s="47"/>
      <c r="AA255" s="47"/>
      <c r="AB255" s="47"/>
      <c r="AC255" s="47"/>
      <c r="AD255" s="47"/>
      <c r="AE255" s="47"/>
      <c r="AF255" s="47"/>
    </row>
    <row r="256" spans="1:32" ht="15.75" customHeight="1">
      <c r="A256" s="1"/>
      <c r="B256" s="2"/>
      <c r="C256" s="2"/>
      <c r="D256" s="3"/>
      <c r="E256" s="3"/>
      <c r="F256" s="3"/>
      <c r="G256" s="3"/>
      <c r="H256" s="3"/>
      <c r="I256" s="3"/>
      <c r="J256" s="3"/>
      <c r="K256" s="3"/>
      <c r="L256" s="3"/>
      <c r="M256" s="3"/>
      <c r="N256" s="3"/>
      <c r="O256" s="47"/>
      <c r="P256" s="47"/>
      <c r="Q256" s="47"/>
      <c r="R256" s="47"/>
      <c r="S256" s="47"/>
      <c r="T256" s="47"/>
      <c r="U256" s="47"/>
      <c r="V256" s="47"/>
      <c r="W256" s="47"/>
      <c r="X256" s="47"/>
      <c r="Y256" s="47"/>
      <c r="Z256" s="47"/>
      <c r="AA256" s="47"/>
      <c r="AB256" s="47"/>
      <c r="AC256" s="47"/>
      <c r="AD256" s="47"/>
      <c r="AE256" s="47"/>
      <c r="AF256" s="47"/>
    </row>
    <row r="257" spans="1:32" ht="15.75" customHeight="1">
      <c r="A257" s="1"/>
      <c r="B257" s="2"/>
      <c r="C257" s="2"/>
      <c r="D257" s="3"/>
      <c r="E257" s="3"/>
      <c r="F257" s="3"/>
      <c r="G257" s="3"/>
      <c r="H257" s="3"/>
      <c r="I257" s="3"/>
      <c r="J257" s="3"/>
      <c r="K257" s="3"/>
      <c r="L257" s="3"/>
      <c r="M257" s="3"/>
      <c r="N257" s="3"/>
      <c r="O257" s="47"/>
      <c r="P257" s="47"/>
      <c r="Q257" s="47"/>
      <c r="R257" s="47"/>
      <c r="S257" s="47"/>
      <c r="T257" s="47"/>
      <c r="U257" s="47"/>
      <c r="V257" s="47"/>
      <c r="W257" s="47"/>
      <c r="X257" s="47"/>
      <c r="Y257" s="47"/>
      <c r="Z257" s="47"/>
      <c r="AA257" s="47"/>
      <c r="AB257" s="47"/>
      <c r="AC257" s="47"/>
      <c r="AD257" s="47"/>
      <c r="AE257" s="47"/>
      <c r="AF257" s="47"/>
    </row>
    <row r="258" spans="1:32" ht="15.75" customHeight="1">
      <c r="A258" s="1"/>
      <c r="B258" s="2"/>
      <c r="C258" s="2"/>
      <c r="D258" s="3"/>
      <c r="E258" s="3"/>
      <c r="F258" s="3"/>
      <c r="G258" s="3"/>
      <c r="H258" s="3"/>
      <c r="I258" s="3"/>
      <c r="J258" s="3"/>
      <c r="K258" s="3"/>
      <c r="L258" s="3"/>
      <c r="M258" s="3"/>
      <c r="N258" s="3"/>
      <c r="O258" s="47"/>
      <c r="P258" s="47"/>
      <c r="Q258" s="47"/>
      <c r="R258" s="47"/>
      <c r="S258" s="47"/>
      <c r="T258" s="47"/>
      <c r="U258" s="47"/>
      <c r="V258" s="47"/>
      <c r="W258" s="47"/>
      <c r="X258" s="47"/>
      <c r="Y258" s="47"/>
      <c r="Z258" s="47"/>
      <c r="AA258" s="47"/>
      <c r="AB258" s="47"/>
      <c r="AC258" s="47"/>
      <c r="AD258" s="47"/>
      <c r="AE258" s="47"/>
      <c r="AF258" s="47"/>
    </row>
    <row r="259" spans="1:32" ht="15.75" customHeight="1">
      <c r="A259" s="1"/>
      <c r="B259" s="2"/>
      <c r="C259" s="2"/>
      <c r="D259" s="3"/>
      <c r="E259" s="3"/>
      <c r="F259" s="3"/>
      <c r="G259" s="3"/>
      <c r="H259" s="3"/>
      <c r="I259" s="3"/>
      <c r="J259" s="3"/>
      <c r="K259" s="3"/>
      <c r="L259" s="3"/>
      <c r="M259" s="3"/>
      <c r="N259" s="3"/>
      <c r="O259" s="47"/>
      <c r="P259" s="47"/>
      <c r="Q259" s="47"/>
      <c r="R259" s="47"/>
      <c r="S259" s="47"/>
      <c r="T259" s="47"/>
      <c r="U259" s="47"/>
      <c r="V259" s="47"/>
      <c r="W259" s="47"/>
      <c r="X259" s="47"/>
      <c r="Y259" s="47"/>
      <c r="Z259" s="47"/>
      <c r="AA259" s="47"/>
      <c r="AB259" s="47"/>
      <c r="AC259" s="47"/>
      <c r="AD259" s="47"/>
      <c r="AE259" s="47"/>
      <c r="AF259" s="47"/>
    </row>
    <row r="260" spans="1:32" ht="15.75" customHeight="1">
      <c r="A260" s="1"/>
      <c r="B260" s="2"/>
      <c r="C260" s="2"/>
      <c r="D260" s="3"/>
      <c r="E260" s="3"/>
      <c r="F260" s="3"/>
      <c r="G260" s="3"/>
      <c r="H260" s="3"/>
      <c r="I260" s="3"/>
      <c r="J260" s="3"/>
      <c r="K260" s="3"/>
      <c r="L260" s="3"/>
      <c r="M260" s="3"/>
      <c r="N260" s="3"/>
      <c r="O260" s="47"/>
      <c r="P260" s="47"/>
      <c r="Q260" s="47"/>
      <c r="R260" s="47"/>
      <c r="S260" s="47"/>
      <c r="T260" s="47"/>
      <c r="U260" s="47"/>
      <c r="V260" s="47"/>
      <c r="W260" s="47"/>
      <c r="X260" s="47"/>
      <c r="Y260" s="47"/>
      <c r="Z260" s="47"/>
      <c r="AA260" s="47"/>
      <c r="AB260" s="47"/>
      <c r="AC260" s="47"/>
      <c r="AD260" s="47"/>
      <c r="AE260" s="47"/>
      <c r="AF260" s="47"/>
    </row>
    <row r="261" spans="1:32" ht="15.75" customHeight="1">
      <c r="A261" s="1"/>
      <c r="B261" s="2"/>
      <c r="C261" s="2"/>
      <c r="D261" s="3"/>
      <c r="E261" s="3"/>
      <c r="F261" s="3"/>
      <c r="G261" s="3"/>
      <c r="H261" s="3"/>
      <c r="I261" s="3"/>
      <c r="J261" s="3"/>
      <c r="K261" s="3"/>
      <c r="L261" s="3"/>
      <c r="M261" s="3"/>
      <c r="N261" s="3"/>
      <c r="O261" s="47"/>
      <c r="P261" s="47"/>
      <c r="Q261" s="47"/>
      <c r="R261" s="47"/>
      <c r="S261" s="47"/>
      <c r="T261" s="47"/>
      <c r="U261" s="47"/>
      <c r="V261" s="47"/>
      <c r="W261" s="47"/>
      <c r="X261" s="47"/>
      <c r="Y261" s="47"/>
      <c r="Z261" s="47"/>
      <c r="AA261" s="47"/>
      <c r="AB261" s="47"/>
      <c r="AC261" s="47"/>
      <c r="AD261" s="47"/>
      <c r="AE261" s="47"/>
      <c r="AF261" s="47"/>
    </row>
    <row r="262" spans="1:32" ht="15.75" customHeight="1">
      <c r="A262" s="1"/>
      <c r="B262" s="2"/>
      <c r="C262" s="2"/>
      <c r="D262" s="3"/>
      <c r="E262" s="3"/>
      <c r="F262" s="3"/>
      <c r="G262" s="3"/>
      <c r="H262" s="3"/>
      <c r="I262" s="3"/>
      <c r="J262" s="3"/>
      <c r="K262" s="3"/>
      <c r="L262" s="3"/>
      <c r="M262" s="3"/>
      <c r="N262" s="3"/>
      <c r="O262" s="47"/>
      <c r="P262" s="47"/>
      <c r="Q262" s="47"/>
      <c r="R262" s="47"/>
      <c r="S262" s="47"/>
      <c r="T262" s="47"/>
      <c r="U262" s="47"/>
      <c r="V262" s="47"/>
      <c r="W262" s="47"/>
      <c r="X262" s="47"/>
      <c r="Y262" s="47"/>
      <c r="Z262" s="47"/>
      <c r="AA262" s="47"/>
      <c r="AB262" s="47"/>
      <c r="AC262" s="47"/>
      <c r="AD262" s="47"/>
      <c r="AE262" s="47"/>
      <c r="AF262" s="47"/>
    </row>
    <row r="263" spans="1:32" ht="15.75" customHeight="1">
      <c r="A263" s="1"/>
      <c r="B263" s="2"/>
      <c r="C263" s="2"/>
      <c r="D263" s="3"/>
      <c r="E263" s="3"/>
      <c r="F263" s="3"/>
      <c r="G263" s="3"/>
      <c r="H263" s="3"/>
      <c r="I263" s="3"/>
      <c r="J263" s="3"/>
      <c r="K263" s="3"/>
      <c r="L263" s="3"/>
      <c r="M263" s="3"/>
      <c r="N263" s="3"/>
      <c r="O263" s="47"/>
      <c r="P263" s="47"/>
      <c r="Q263" s="47"/>
      <c r="R263" s="47"/>
      <c r="S263" s="47"/>
      <c r="T263" s="47"/>
      <c r="U263" s="47"/>
      <c r="V263" s="47"/>
      <c r="W263" s="47"/>
      <c r="X263" s="47"/>
      <c r="Y263" s="47"/>
      <c r="Z263" s="47"/>
      <c r="AA263" s="47"/>
      <c r="AB263" s="47"/>
      <c r="AC263" s="47"/>
      <c r="AD263" s="47"/>
      <c r="AE263" s="47"/>
      <c r="AF263" s="47"/>
    </row>
    <row r="264" spans="1:32"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row>
    <row r="265" spans="1:32"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row>
    <row r="266" spans="1:32"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row>
    <row r="267" spans="1:32"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row>
    <row r="268" spans="1:32"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row>
    <row r="269" spans="1:32"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row>
    <row r="270" spans="1:32"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row>
    <row r="271" spans="1:32"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row>
    <row r="272" spans="1:32"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row>
    <row r="273" spans="1:32"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row>
    <row r="274" spans="1:32"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row>
    <row r="275" spans="1:32"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row>
    <row r="276" spans="1:32"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row>
    <row r="277" spans="1:32"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row>
    <row r="278" spans="1:32"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row>
    <row r="279" spans="1:32"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row>
    <row r="280" spans="1:32"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row>
    <row r="281" spans="1:32"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row>
    <row r="282" spans="1:32"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row>
    <row r="283" spans="1:32"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row>
    <row r="284" spans="1:32"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row>
    <row r="285" spans="1:32"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row>
    <row r="286" spans="1:32"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row>
    <row r="287" spans="1:32"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row>
    <row r="288" spans="1:32"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row>
    <row r="289" spans="1:32"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row>
    <row r="290" spans="1:32"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row>
    <row r="291" spans="1:32"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row>
    <row r="292" spans="1:32"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row>
    <row r="293" spans="1:32"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row>
    <row r="294" spans="1:32"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row>
    <row r="295" spans="1:32"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row>
    <row r="296" spans="1:32"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row>
    <row r="297" spans="1:32"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row>
    <row r="298" spans="1:32"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row>
    <row r="299" spans="1:32"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row>
    <row r="300" spans="1:32"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row>
    <row r="301" spans="1:32"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row>
    <row r="302" spans="1:32"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row>
    <row r="303" spans="1:32"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row>
    <row r="304" spans="1:32"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row>
    <row r="305" spans="1:32"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row>
    <row r="306" spans="1:32"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row>
    <row r="307" spans="1:32"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row>
    <row r="308" spans="1:32"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row>
    <row r="309" spans="1:32"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row>
    <row r="310" spans="1:32"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row>
    <row r="311" spans="1:32"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row>
    <row r="312" spans="1:32"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row>
    <row r="313" spans="1:32"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row>
    <row r="314" spans="1:32"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row>
    <row r="315" spans="1:32"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row>
    <row r="316" spans="1:32"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row>
    <row r="317" spans="1:32"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row>
    <row r="318" spans="1:32"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row>
    <row r="319" spans="1:32"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row>
    <row r="320" spans="1:32"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row>
    <row r="321" spans="1:32"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row>
    <row r="322" spans="1:32"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row>
    <row r="323" spans="1:32"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row>
    <row r="324" spans="1:32"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row>
    <row r="325" spans="1:32"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row>
    <row r="326" spans="1:32"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row>
    <row r="327" spans="1:32"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row>
    <row r="328" spans="1:32"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row>
    <row r="329" spans="1:32"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row>
    <row r="330" spans="1:32"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row>
    <row r="331" spans="1:32"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row>
    <row r="332" spans="1:32"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row>
    <row r="333" spans="1:32"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row>
    <row r="334" spans="1:32"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row>
    <row r="335" spans="1:32"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row>
    <row r="336" spans="1:32"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row>
    <row r="337" spans="1:32"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row>
    <row r="338" spans="1:32"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row>
    <row r="339" spans="1:32"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row>
    <row r="340" spans="1:32"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row>
    <row r="341" spans="1:32"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row>
    <row r="342" spans="1:32"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row>
    <row r="343" spans="1:32"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row>
    <row r="344" spans="1:32"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row>
    <row r="345" spans="1:32"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row>
    <row r="346" spans="1:32"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row>
    <row r="347" spans="1:32"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row>
    <row r="348" spans="1:32"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row>
    <row r="349" spans="1:32"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row>
    <row r="350" spans="1:32"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row>
    <row r="351" spans="1:32"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row>
    <row r="352" spans="1:32"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row>
    <row r="353" spans="1:32"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row>
    <row r="354" spans="1:32"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row>
    <row r="355" spans="1:32"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row>
    <row r="356" spans="1:32"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row>
    <row r="357" spans="1:32"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row>
    <row r="358" spans="1:32"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row>
    <row r="359" spans="1:32"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row>
    <row r="360" spans="1:32"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row>
    <row r="361" spans="1:32"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row>
    <row r="362" spans="1:32"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row>
    <row r="363" spans="1:32"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row>
    <row r="364" spans="1:32"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row>
    <row r="365" spans="1:32"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row>
    <row r="366" spans="1:32"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row>
    <row r="367" spans="1:32"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row>
    <row r="368" spans="1:32"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row>
    <row r="369" spans="1:32"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row>
    <row r="370" spans="1:32"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row>
    <row r="371" spans="1:32"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row>
    <row r="372" spans="1:32"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row>
    <row r="373" spans="1:32"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row>
    <row r="374" spans="1:32"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row>
    <row r="375" spans="1:32"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row>
    <row r="376" spans="1:32"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row>
    <row r="377" spans="1:32"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row>
    <row r="378" spans="1:32"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row>
    <row r="379" spans="1:32"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row>
    <row r="380" spans="1:32"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row>
    <row r="381" spans="1:32"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row>
    <row r="382" spans="1:32"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row>
    <row r="383" spans="1:32"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row>
    <row r="384" spans="1:32"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row>
    <row r="385" spans="1:32"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row>
    <row r="386" spans="1:32"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row>
    <row r="387" spans="1:32"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row>
    <row r="388" spans="1:32"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row>
    <row r="389" spans="1:32"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row>
    <row r="390" spans="1:32"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row>
    <row r="391" spans="1:32"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row>
    <row r="392" spans="1:32"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row>
    <row r="393" spans="1:32"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row>
    <row r="394" spans="1:32"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row>
    <row r="395" spans="1:32"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row>
    <row r="396" spans="1:32"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row>
    <row r="397" spans="1:32"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row>
    <row r="398" spans="1:32"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row>
    <row r="399" spans="1:32"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row>
    <row r="400" spans="1:32"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row>
    <row r="401" spans="1:32"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row>
    <row r="402" spans="1:32"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row>
    <row r="403" spans="1:32"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row>
    <row r="404" spans="1:32"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row>
    <row r="405" spans="1:32"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row>
    <row r="406" spans="1:32"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row>
    <row r="407" spans="1:32"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row>
    <row r="408" spans="1:32"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row>
    <row r="409" spans="1:32"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row>
    <row r="410" spans="1:32"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row>
    <row r="411" spans="1:32"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row>
    <row r="412" spans="1:32"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row>
    <row r="413" spans="1:32"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row>
    <row r="414" spans="1:32"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row>
    <row r="415" spans="1:32"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row>
    <row r="416" spans="1:32"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row>
    <row r="417" spans="1:32"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row>
    <row r="418" spans="1:32"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row>
    <row r="419" spans="1:32"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row>
    <row r="420" spans="1:32"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row>
    <row r="421" spans="1:32"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row>
    <row r="422" spans="1:32"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row>
    <row r="423" spans="1:32"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row>
    <row r="424" spans="1:32"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row>
    <row r="425" spans="1:32"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row>
    <row r="426" spans="1:32"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row>
    <row r="427" spans="1:32"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row>
    <row r="428" spans="1:32"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row>
    <row r="429" spans="1:32"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row>
    <row r="430" spans="1:32"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row>
    <row r="431" spans="1:32"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row>
    <row r="432" spans="1:32"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row>
    <row r="433" spans="1:32"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row>
    <row r="434" spans="1:32"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row>
    <row r="435" spans="1:32"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row>
    <row r="436" spans="1:32"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row>
    <row r="437" spans="1:32"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row>
    <row r="438" spans="1:32"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row>
    <row r="439" spans="1:32"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row>
    <row r="440" spans="1:32"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row>
    <row r="441" spans="1:32"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row>
    <row r="442" spans="1:32"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row>
    <row r="443" spans="1:32"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row>
    <row r="444" spans="1:32"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row>
    <row r="445" spans="1:32"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row>
    <row r="446" spans="1:32"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row>
    <row r="447" spans="1:32"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row>
    <row r="448" spans="1:32"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row>
    <row r="449" spans="1:32"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row>
    <row r="450" spans="1:32"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row>
    <row r="451" spans="1:32"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row>
    <row r="452" spans="1:32"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row>
    <row r="453" spans="1:32"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row>
    <row r="454" spans="1:32"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row>
    <row r="455" spans="1:32"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row>
    <row r="456" spans="1:32"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row>
    <row r="457" spans="1:32"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row>
    <row r="458" spans="1:32"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row>
    <row r="459" spans="1:32"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row>
    <row r="460" spans="1:32"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row>
    <row r="461" spans="1:32"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row>
    <row r="462" spans="1:32"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row>
    <row r="463" spans="1:32"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row>
    <row r="464" spans="1:32"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row>
    <row r="465" spans="1:32"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row>
    <row r="466" spans="1:32"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row>
    <row r="467" spans="1:32"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row>
    <row r="468" spans="1:32"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row>
    <row r="469" spans="1:32"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row>
    <row r="470" spans="1:32"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row>
    <row r="471" spans="1:32"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row>
    <row r="472" spans="1:32"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row>
    <row r="473" spans="1:32"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row>
    <row r="474" spans="1:32"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row>
    <row r="475" spans="1:32"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row>
    <row r="476" spans="1:32"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row>
    <row r="477" spans="1:32"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row>
    <row r="478" spans="1:32"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row>
    <row r="479" spans="1:32"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row>
    <row r="480" spans="1:32"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row>
    <row r="481" spans="1:32"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row>
    <row r="482" spans="1:32"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row>
    <row r="483" spans="1:32"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row>
    <row r="484" spans="1:32"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row>
    <row r="485" spans="1:32"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row>
    <row r="486" spans="1:32"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row>
    <row r="487" spans="1:32"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row>
    <row r="488" spans="1:32"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row>
    <row r="489" spans="1:32"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row>
    <row r="490" spans="1:32"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row>
    <row r="491" spans="1:32"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row>
    <row r="492" spans="1:32"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row>
    <row r="493" spans="1:32"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row>
    <row r="494" spans="1:32"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row>
    <row r="495" spans="1:32"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row>
    <row r="496" spans="1:32"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row>
    <row r="497" spans="1:32"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row>
    <row r="498" spans="1:32"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row>
    <row r="499" spans="1:32"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row>
    <row r="500" spans="1:32"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row>
    <row r="501" spans="1:32"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row>
    <row r="502" spans="1:32"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row>
    <row r="503" spans="1:32"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row>
    <row r="504" spans="1:32"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row>
    <row r="505" spans="1:32"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row>
    <row r="506" spans="1:32"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row>
    <row r="507" spans="1:32"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row>
    <row r="508" spans="1:32"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row>
    <row r="509" spans="1:32"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row>
    <row r="510" spans="1:32"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row>
    <row r="511" spans="1:32"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row>
    <row r="512" spans="1:32"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row>
    <row r="513" spans="1:32"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row>
    <row r="514" spans="1:32"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row>
    <row r="515" spans="1:32"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row>
    <row r="516" spans="1:32"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row>
    <row r="517" spans="1:32"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row>
    <row r="518" spans="1:32"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row>
    <row r="519" spans="1:32"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row>
    <row r="520" spans="1:32"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row>
    <row r="521" spans="1:32"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row>
    <row r="522" spans="1:32"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row>
    <row r="523" spans="1:32"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row>
    <row r="524" spans="1:32"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row>
    <row r="525" spans="1:32"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row>
    <row r="526" spans="1:32"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row>
    <row r="527" spans="1:32"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row>
    <row r="528" spans="1:32"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row>
    <row r="529" spans="1:32"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row>
    <row r="530" spans="1:32"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row>
    <row r="531" spans="1:32"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row>
    <row r="532" spans="1:32"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row>
    <row r="533" spans="1:32"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row>
    <row r="534" spans="1:32"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row>
    <row r="535" spans="1:32"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row>
    <row r="536" spans="1:32"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row>
    <row r="537" spans="1:32"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row>
    <row r="538" spans="1:32"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row>
    <row r="539" spans="1:32"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row>
    <row r="540" spans="1:32"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row>
    <row r="541" spans="1:32"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row>
    <row r="542" spans="1:32"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row>
    <row r="543" spans="1:32"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row>
    <row r="544" spans="1:32"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row>
    <row r="545" spans="1:32"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row>
    <row r="546" spans="1:32"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row>
    <row r="547" spans="1:32"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row>
    <row r="548" spans="1:32"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row>
    <row r="549" spans="1:32"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row>
    <row r="550" spans="1:32"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row>
    <row r="551" spans="1:32"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row>
    <row r="552" spans="1:32"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row>
    <row r="553" spans="1:32"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row>
    <row r="554" spans="1:32"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row>
    <row r="555" spans="1:32"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row>
    <row r="556" spans="1:32"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row>
    <row r="557" spans="1:32"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row>
    <row r="558" spans="1:32"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row>
    <row r="559" spans="1:32"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row>
    <row r="560" spans="1:32"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row>
    <row r="561" spans="1:32"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row>
    <row r="562" spans="1:32"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row>
    <row r="563" spans="1:32"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row>
    <row r="564" spans="1:32"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row>
    <row r="565" spans="1:32"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row>
    <row r="566" spans="1:32"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row>
    <row r="567" spans="1:32"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row>
    <row r="568" spans="1:32"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row>
    <row r="569" spans="1:32"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row>
    <row r="570" spans="1:32"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row>
    <row r="571" spans="1:32"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row>
    <row r="572" spans="1:32"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row>
    <row r="573" spans="1:32"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row>
    <row r="574" spans="1:32"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row>
    <row r="575" spans="1:32"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row>
    <row r="576" spans="1:32"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row>
    <row r="577" spans="1:32"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row>
    <row r="578" spans="1:32"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row>
    <row r="579" spans="1:32"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row>
    <row r="580" spans="1:32"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row>
    <row r="581" spans="1:32"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row>
    <row r="582" spans="1:32"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row>
    <row r="583" spans="1:32"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row>
    <row r="584" spans="1:32"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row>
    <row r="585" spans="1:32"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row>
    <row r="586" spans="1:32"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row>
    <row r="587" spans="1:32"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row>
    <row r="588" spans="1:32"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row>
    <row r="589" spans="1:32"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row>
    <row r="590" spans="1:32"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row>
    <row r="591" spans="1:32"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row>
    <row r="592" spans="1:32"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row>
    <row r="593" spans="1:32"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row>
    <row r="594" spans="1:32"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row>
    <row r="595" spans="1:32"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row>
    <row r="596" spans="1:32"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row>
    <row r="597" spans="1:32"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row>
    <row r="598" spans="1:32"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row>
    <row r="599" spans="1:32"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row>
    <row r="600" spans="1:32"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row>
    <row r="601" spans="1:32"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row>
    <row r="602" spans="1:32"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row>
    <row r="603" spans="1:32"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row>
    <row r="604" spans="1:32"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row>
    <row r="605" spans="1:32"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row>
    <row r="606" spans="1:32"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row>
    <row r="607" spans="1:32"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row>
    <row r="608" spans="1:32"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row>
    <row r="609" spans="1:32"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row>
    <row r="610" spans="1:32"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row>
    <row r="611" spans="1:32"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row>
    <row r="612" spans="1:32"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row>
    <row r="613" spans="1:32"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row>
    <row r="614" spans="1:32"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row>
    <row r="615" spans="1:32"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row>
    <row r="616" spans="1:32"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row>
    <row r="617" spans="1:32"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row>
    <row r="618" spans="1:32"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row>
    <row r="619" spans="1:32"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row>
    <row r="620" spans="1:32"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row>
    <row r="621" spans="1:32"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row>
    <row r="622" spans="1:32"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row>
    <row r="623" spans="1:32"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row>
    <row r="624" spans="1:32"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row>
    <row r="625" spans="1:32"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row>
    <row r="626" spans="1:32"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row>
    <row r="627" spans="1:32"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row>
    <row r="628" spans="1:32"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row>
    <row r="629" spans="1:32"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row>
    <row r="630" spans="1:32"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row>
    <row r="631" spans="1:32"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row>
    <row r="632" spans="1:32"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row>
    <row r="633" spans="1:32"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row>
    <row r="634" spans="1:32"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row>
    <row r="635" spans="1:32"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row>
    <row r="636" spans="1:32"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row>
    <row r="637" spans="1:32"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row>
    <row r="638" spans="1:32"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row>
    <row r="639" spans="1:32"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row>
    <row r="640" spans="1:32"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row>
    <row r="641" spans="1:32"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row>
    <row r="642" spans="1:32"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row>
    <row r="643" spans="1:32"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row>
    <row r="644" spans="1:32"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row>
    <row r="645" spans="1:32"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row>
    <row r="646" spans="1:32"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row>
    <row r="647" spans="1:32"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row>
    <row r="648" spans="1:32"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row>
    <row r="649" spans="1:32"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row>
    <row r="650" spans="1:32"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row>
    <row r="651" spans="1:32"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row>
    <row r="652" spans="1:32"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row>
    <row r="653" spans="1:32"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row>
    <row r="654" spans="1:32"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row>
    <row r="655" spans="1:32"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row>
    <row r="656" spans="1:32"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row>
    <row r="657" spans="1:32"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row>
    <row r="658" spans="1:32"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row>
    <row r="659" spans="1:32"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row>
    <row r="660" spans="1:32"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row>
    <row r="661" spans="1:32"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row>
    <row r="662" spans="1:32"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row>
    <row r="663" spans="1:32"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row>
    <row r="664" spans="1:32"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row>
    <row r="665" spans="1:32"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row>
    <row r="666" spans="1:32"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row>
    <row r="667" spans="1:32"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row>
    <row r="668" spans="1:32"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row>
    <row r="669" spans="1:32"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row>
    <row r="670" spans="1:32"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row>
    <row r="671" spans="1:32"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row>
    <row r="672" spans="1:32"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row>
    <row r="673" spans="1:32"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row>
    <row r="674" spans="1:32"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row>
    <row r="675" spans="1:32"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row>
    <row r="676" spans="1:32"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row>
    <row r="677" spans="1:32"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row>
    <row r="678" spans="1:32"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row>
    <row r="679" spans="1:32"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row>
    <row r="680" spans="1:32"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row>
    <row r="681" spans="1:32"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row>
    <row r="682" spans="1:32"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row>
    <row r="683" spans="1:32"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row>
    <row r="684" spans="1:32"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row>
    <row r="685" spans="1:32"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row>
    <row r="686" spans="1:32"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row>
    <row r="687" spans="1:32"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row>
    <row r="688" spans="1:32"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row>
    <row r="689" spans="1:32"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row>
    <row r="690" spans="1:32"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row>
    <row r="691" spans="1:32"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row>
    <row r="692" spans="1:32"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row>
    <row r="693" spans="1:32"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row>
    <row r="694" spans="1:32"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row>
    <row r="695" spans="1:32"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row>
    <row r="696" spans="1:32"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row>
    <row r="697" spans="1:32"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row>
    <row r="698" spans="1:32"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row>
    <row r="699" spans="1:32"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row>
    <row r="700" spans="1:32"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row>
    <row r="701" spans="1:32"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row>
    <row r="702" spans="1:32"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row>
    <row r="703" spans="1:32"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row>
    <row r="704" spans="1:32"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row>
    <row r="705" spans="1:32"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row>
    <row r="706" spans="1:32"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row>
    <row r="707" spans="1:32"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row>
    <row r="708" spans="1:32"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row>
    <row r="709" spans="1:32"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row>
    <row r="710" spans="1:32"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row>
    <row r="711" spans="1:32"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row>
    <row r="712" spans="1:32"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row>
    <row r="713" spans="1:32"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row>
    <row r="714" spans="1:32"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row>
    <row r="715" spans="1:32"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row>
    <row r="716" spans="1:32"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row>
    <row r="717" spans="1:32"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row>
    <row r="718" spans="1:32"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row>
    <row r="719" spans="1:32"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row>
    <row r="720" spans="1:32"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row>
    <row r="721" spans="1:32"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row>
    <row r="722" spans="1:32"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row>
    <row r="723" spans="1:32"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row>
    <row r="724" spans="1:32"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row>
    <row r="725" spans="1:32"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row>
    <row r="726" spans="1:32"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row>
    <row r="727" spans="1:32"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row>
    <row r="728" spans="1:32"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row>
    <row r="729" spans="1:32"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row>
    <row r="730" spans="1:32"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row>
    <row r="731" spans="1:32"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row>
    <row r="732" spans="1:32"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row>
    <row r="733" spans="1:32"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row>
    <row r="734" spans="1:32"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row>
    <row r="735" spans="1:32"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row>
    <row r="736" spans="1:32"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row>
    <row r="737" spans="1:32"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row>
    <row r="738" spans="1:32"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row>
    <row r="739" spans="1:32"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row>
    <row r="740" spans="1:32"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row>
    <row r="741" spans="1:32"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row>
    <row r="742" spans="1:32"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row>
    <row r="743" spans="1:32"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row>
    <row r="744" spans="1:32"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row>
    <row r="745" spans="1:32"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row>
    <row r="746" spans="1:32"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row>
    <row r="747" spans="1:32"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row>
    <row r="748" spans="1:32"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row>
    <row r="749" spans="1:32"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row>
    <row r="750" spans="1:32"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row>
    <row r="751" spans="1:32"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row>
    <row r="752" spans="1:32"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row>
    <row r="753" spans="1:32"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row>
    <row r="754" spans="1:32"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row>
    <row r="755" spans="1:32"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row>
    <row r="756" spans="1:32"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row>
    <row r="757" spans="1:32"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row>
    <row r="758" spans="1:32"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row>
    <row r="759" spans="1:32"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row>
    <row r="760" spans="1:32"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row>
    <row r="761" spans="1:32"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row>
    <row r="762" spans="1:32"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row>
    <row r="763" spans="1:32"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row>
    <row r="764" spans="1:32"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row>
    <row r="765" spans="1:32"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row>
    <row r="766" spans="1:32"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row>
    <row r="767" spans="1:32"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row>
    <row r="768" spans="1:32"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row>
    <row r="769" spans="1:32"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row>
    <row r="770" spans="1:32"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row>
    <row r="771" spans="1:32"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row>
    <row r="772" spans="1:32"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row>
    <row r="773" spans="1:32"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row>
    <row r="774" spans="1:32"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row>
    <row r="775" spans="1:32"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row>
    <row r="776" spans="1:32"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row>
    <row r="777" spans="1:32"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row>
    <row r="778" spans="1:32"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row>
    <row r="779" spans="1:32"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row>
    <row r="780" spans="1:32"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row>
    <row r="781" spans="1:32"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row>
    <row r="782" spans="1:32"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row>
    <row r="783" spans="1:32"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row>
    <row r="784" spans="1:32"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row>
    <row r="785" spans="1:32"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row>
    <row r="786" spans="1:32"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row>
    <row r="787" spans="1:32"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row>
    <row r="788" spans="1:32"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row>
    <row r="789" spans="1:32"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row>
    <row r="790" spans="1:32"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row>
    <row r="791" spans="1:32"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row>
    <row r="792" spans="1:32"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row>
    <row r="793" spans="1:32"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row>
    <row r="794" spans="1:32"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row>
    <row r="795" spans="1:32"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row>
    <row r="796" spans="1:32"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row>
    <row r="797" spans="1:32"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row>
    <row r="798" spans="1:32"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row>
    <row r="799" spans="1:32"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row>
    <row r="800" spans="1:32"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row>
    <row r="801" spans="1:32"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row>
    <row r="802" spans="1:32"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row>
    <row r="803" spans="1:32"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row>
    <row r="804" spans="1:32"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row>
    <row r="805" spans="1:32"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row>
    <row r="806" spans="1:32"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row>
    <row r="807" spans="1:32"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row>
    <row r="808" spans="1:32"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row>
    <row r="809" spans="1:32"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row>
    <row r="810" spans="1:32"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row>
    <row r="811" spans="1:32"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row>
    <row r="812" spans="1:32"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row>
    <row r="813" spans="1:32"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row>
    <row r="814" spans="1:32"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row>
    <row r="815" spans="1:32"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row>
    <row r="816" spans="1:32"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row>
    <row r="817" spans="1:32"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row>
    <row r="818" spans="1:32"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row>
    <row r="819" spans="1:32"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row>
    <row r="820" spans="1:32"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row>
    <row r="821" spans="1:32"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row>
    <row r="822" spans="1:32"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row>
    <row r="823" spans="1:32"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row>
    <row r="824" spans="1:32"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row>
    <row r="825" spans="1:32"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row>
    <row r="826" spans="1:32"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row>
    <row r="827" spans="1:32"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row>
    <row r="828" spans="1:32"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row>
    <row r="829" spans="1:32"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row>
    <row r="830" spans="1:32"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row>
    <row r="831" spans="1:32"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row>
    <row r="832" spans="1:32"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row>
    <row r="833" spans="1:32"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row>
    <row r="834" spans="1:32"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row>
    <row r="835" spans="1:32"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row>
    <row r="836" spans="1:32"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row>
    <row r="837" spans="1:32"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row>
    <row r="838" spans="1:32"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row>
    <row r="839" spans="1:32"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row>
    <row r="840" spans="1:32"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row>
    <row r="841" spans="1:32"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row>
    <row r="842" spans="1:32"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row>
    <row r="843" spans="1:32"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row>
    <row r="844" spans="1:32"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row>
    <row r="845" spans="1:32"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row>
    <row r="846" spans="1:32"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row>
    <row r="847" spans="1:32"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row>
    <row r="848" spans="1:32"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row>
    <row r="849" spans="1:32"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row>
    <row r="850" spans="1:32"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row>
    <row r="851" spans="1:32"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row>
    <row r="852" spans="1:32"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row>
    <row r="853" spans="1:32"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row>
    <row r="854" spans="1:32"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row>
    <row r="855" spans="1:32"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row>
    <row r="856" spans="1:32"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row>
    <row r="857" spans="1:32"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row>
    <row r="858" spans="1:32"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row>
    <row r="859" spans="1:32"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row>
    <row r="860" spans="1:32"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row>
    <row r="861" spans="1:32"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row>
    <row r="862" spans="1:32"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row>
    <row r="863" spans="1:32"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row>
    <row r="864" spans="1:32"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row>
    <row r="865" spans="1:32"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row>
    <row r="866" spans="1:32"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row>
    <row r="867" spans="1:32"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row>
    <row r="868" spans="1:32"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row>
    <row r="869" spans="1:32"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row>
    <row r="870" spans="1:32"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row>
    <row r="871" spans="1:32"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row>
    <row r="872" spans="1:32"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row>
    <row r="873" spans="1:32"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row>
    <row r="874" spans="1:32"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row>
    <row r="875" spans="1:32"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row>
    <row r="876" spans="1:32"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row>
    <row r="877" spans="1:32"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row>
    <row r="878" spans="1:32"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row>
    <row r="879" spans="1:32"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row>
    <row r="880" spans="1:32"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row>
    <row r="881" spans="1:32"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row>
    <row r="882" spans="1:32"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row>
    <row r="883" spans="1:32"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row>
    <row r="884" spans="1:32"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row>
    <row r="885" spans="1:32"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row>
    <row r="886" spans="1:32"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row>
    <row r="887" spans="1:32"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row>
    <row r="888" spans="1:32"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row>
    <row r="889" spans="1:32"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row>
    <row r="890" spans="1:32"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row>
    <row r="891" spans="1:32"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row>
    <row r="892" spans="1:32"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row>
    <row r="893" spans="1:32"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row>
    <row r="894" spans="1:32"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row>
    <row r="895" spans="1:32"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row>
    <row r="896" spans="1:32"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row>
    <row r="897" spans="1:32"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row>
    <row r="898" spans="1:32"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row>
    <row r="899" spans="1:32"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row>
    <row r="900" spans="1:32"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row>
    <row r="901" spans="1:32"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row>
    <row r="902" spans="1:32"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row>
    <row r="903" spans="1:32"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row>
    <row r="904" spans="1:32"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row>
    <row r="905" spans="1:32"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row>
    <row r="906" spans="1:32"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row>
    <row r="907" spans="1:32"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row>
    <row r="908" spans="1:32"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row>
    <row r="909" spans="1:32"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row>
    <row r="910" spans="1:32"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row>
    <row r="911" spans="1:32"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row>
    <row r="912" spans="1:32"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row>
    <row r="913" spans="1:32"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row>
    <row r="914" spans="1:32"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row>
    <row r="915" spans="1:32"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row>
    <row r="916" spans="1:32"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row>
    <row r="917" spans="1:32"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row>
    <row r="918" spans="1:32"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row>
    <row r="919" spans="1:32"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row>
    <row r="920" spans="1:32"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row>
    <row r="921" spans="1:32"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row>
    <row r="922" spans="1:32"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row>
    <row r="923" spans="1:32"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row>
    <row r="924" spans="1:32"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row>
    <row r="925" spans="1:32"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row>
    <row r="926" spans="1:32"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row>
    <row r="927" spans="1:32"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row>
    <row r="928" spans="1:32"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row>
    <row r="929" spans="1:32"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row>
    <row r="930" spans="1:32"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row>
    <row r="931" spans="1:32"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row>
    <row r="932" spans="1:32"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row>
    <row r="933" spans="1:32"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row>
    <row r="934" spans="1:32"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row>
    <row r="935" spans="1:32"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row>
    <row r="936" spans="1:32"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row>
    <row r="937" spans="1:32"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row>
    <row r="938" spans="1:32"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row>
    <row r="939" spans="1:32"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row>
    <row r="940" spans="1:32"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row>
    <row r="941" spans="1:32"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row>
    <row r="942" spans="1:32"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row>
    <row r="943" spans="1:32"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row>
    <row r="944" spans="1:32"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row>
    <row r="945" spans="1:32"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row>
    <row r="946" spans="1:32"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row>
    <row r="947" spans="1:32"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row>
    <row r="948" spans="1:32"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row>
    <row r="949" spans="1:32"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row>
    <row r="950" spans="1:32"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row>
    <row r="951" spans="1:32"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row>
    <row r="952" spans="1:32"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row>
    <row r="953" spans="1:32"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row>
    <row r="954" spans="1:32"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row>
    <row r="955" spans="1:32"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row>
    <row r="956" spans="1:32"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row>
    <row r="957" spans="1:32"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row>
    <row r="958" spans="1:32"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row>
    <row r="959" spans="1:32"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row>
    <row r="960" spans="1:32"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row>
    <row r="961" spans="1:32"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row>
    <row r="962" spans="1:32"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row>
    <row r="963" spans="1:32"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row>
    <row r="964" spans="1:32"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row>
    <row r="965" spans="1:32"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row>
    <row r="966" spans="1:32"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row>
    <row r="967" spans="1:32"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row>
    <row r="968" spans="1:32"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row>
    <row r="969" spans="1:32"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row>
    <row r="970" spans="1:32"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row>
    <row r="971" spans="1:32"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row>
    <row r="972" spans="1:32"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row>
    <row r="973" spans="1:32"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row>
    <row r="974" spans="1:32"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row>
    <row r="975" spans="1:32"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row>
    <row r="976" spans="1:32"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row>
    <row r="977" spans="1:32"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row>
    <row r="978" spans="1:32"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row>
    <row r="979" spans="1:32"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row>
    <row r="980" spans="1:32"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row>
    <row r="981" spans="1:32"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row>
    <row r="982" spans="1:32"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row>
    <row r="983" spans="1:32"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row>
    <row r="984" spans="1:32"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row>
    <row r="985" spans="1:32"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row>
    <row r="986" spans="1:32"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row>
    <row r="987" spans="1:32"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row>
    <row r="988" spans="1:32"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row>
    <row r="989" spans="1:32"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row>
    <row r="990" spans="1:32"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row>
    <row r="991" spans="1:32"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row>
    <row r="992" spans="1:32"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row>
    <row r="993" spans="1:32"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row>
    <row r="994" spans="1:32"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row>
    <row r="995" spans="1:32"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row>
    <row r="996" spans="1:32"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row>
    <row r="997" spans="1:32"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row>
    <row r="998" spans="1:32"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row>
    <row r="999" spans="1:32"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row>
    <row r="1000" spans="1:32"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row>
    <row r="1001" spans="1:32"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row>
    <row r="1002" spans="1:32"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row>
    <row r="1003" spans="1:32"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row>
    <row r="1004" spans="1:32"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row>
    <row r="1005" spans="1:32"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row>
    <row r="1006" spans="1:32"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row>
    <row r="1007" spans="1:32"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row>
    <row r="1008" spans="1:32"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row>
    <row r="1009" spans="1:32"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row>
    <row r="1010" spans="1:32"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row>
    <row r="1011" spans="1:32"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row>
    <row r="1012" spans="1:32"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row>
    <row r="1013" spans="1:32"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row>
    <row r="1014" spans="1:32"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row>
    <row r="1015" spans="1:32"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row>
    <row r="1016" spans="1:32"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row>
    <row r="1017" spans="1:32"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row>
    <row r="1018" spans="1:32"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row>
    <row r="1019" spans="1:32"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row>
    <row r="1020" spans="1:32"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row>
    <row r="1021" spans="1:32"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row>
    <row r="1022" spans="1:32"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row>
    <row r="1023" spans="1:32"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row>
    <row r="1024" spans="1:32"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row>
    <row r="1025" spans="1:32"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row>
    <row r="1026" spans="1:32"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row>
    <row r="1027" spans="1:32"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row>
    <row r="1028" spans="1:32"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row>
    <row r="1029" spans="1:32"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row>
    <row r="1030" spans="1:32" ht="15.75" customHeight="1">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row>
    <row r="1031" spans="1:32" ht="15.75" customHeight="1">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row>
    <row r="1032" spans="1:32" ht="15.75" customHeight="1">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row>
    <row r="1033" spans="1:32" ht="15.75" customHeight="1">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row>
    <row r="1034" spans="1:32" ht="15.75" customHeight="1">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row>
    <row r="1035" spans="1:32" ht="15.75" customHeight="1">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row>
    <row r="1036" spans="1:32" ht="15.75" customHeight="1">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row>
    <row r="1037" spans="1:32" ht="15.75" customHeight="1">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row>
    <row r="1038" spans="1:32" ht="15.75" customHeight="1">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row>
    <row r="1039" spans="1:32" ht="15.75" customHeight="1">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row>
    <row r="1040" spans="1:32" ht="15.75" customHeight="1">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row>
    <row r="1041" spans="1:32" ht="15.75" customHeight="1">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row>
    <row r="1042" spans="1:32" ht="15.75" customHeight="1">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row>
    <row r="1043" spans="1:32" ht="15.75" customHeight="1">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row>
  </sheetData>
  <mergeCells count="7">
    <mergeCell ref="A8:N8"/>
    <mergeCell ref="A62:N62"/>
    <mergeCell ref="A2:N2"/>
    <mergeCell ref="A4:N4"/>
    <mergeCell ref="A5:N5"/>
    <mergeCell ref="A6:N6"/>
    <mergeCell ref="A7:N7"/>
  </mergeCells>
  <hyperlinks>
    <hyperlink ref="D15" r:id="rId1" display="FSAA@" xr:uid="{842F2355-E7AF-42D9-8EC4-F23882863A61}"/>
    <hyperlink ref="D18" r:id="rId2" display="FSAA@" xr:uid="{AC5CE130-7481-4E62-A078-27DE656416C4}"/>
  </hyperlinks>
  <pageMargins left="0.7" right="0.7" top="0.75" bottom="0.75" header="0" footer="0"/>
  <pageSetup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AE1018"/>
  <sheetViews>
    <sheetView topLeftCell="A18" workbookViewId="0">
      <selection activeCell="N24" sqref="N24"/>
    </sheetView>
  </sheetViews>
  <sheetFormatPr defaultColWidth="14.3984375" defaultRowHeight="15" customHeight="1"/>
  <cols>
    <col min="1" max="1" width="23.73046875" customWidth="1"/>
    <col min="2" max="2" width="20.86328125" customWidth="1"/>
    <col min="3" max="3" width="12" customWidth="1"/>
    <col min="4" max="4" width="16.3984375" customWidth="1"/>
    <col min="5" max="5" width="13.1328125" customWidth="1"/>
    <col min="6" max="6" width="10.59765625" customWidth="1"/>
    <col min="7" max="7" width="10.3984375" customWidth="1"/>
    <col min="8" max="8" width="9.86328125" customWidth="1"/>
    <col min="9" max="9" width="14.3984375" customWidth="1"/>
    <col min="10" max="10" width="6.265625" customWidth="1"/>
    <col min="11" max="11" width="8.1328125" customWidth="1"/>
    <col min="12" max="13" width="8.86328125" customWidth="1"/>
    <col min="14" max="31" width="8" customWidth="1"/>
  </cols>
  <sheetData>
    <row r="1" spans="1:31" ht="9" customHeight="1">
      <c r="A1" s="1"/>
      <c r="B1" s="2"/>
      <c r="C1" s="2"/>
      <c r="D1" s="3"/>
      <c r="E1" s="3"/>
      <c r="F1" s="3"/>
      <c r="G1" s="3"/>
      <c r="H1" s="3"/>
      <c r="I1" s="3"/>
      <c r="J1" s="3"/>
      <c r="K1" s="3"/>
      <c r="L1" s="47"/>
      <c r="M1" s="47"/>
      <c r="N1" s="47"/>
      <c r="O1" s="47"/>
      <c r="P1" s="47"/>
      <c r="Q1" s="47"/>
      <c r="R1" s="47"/>
      <c r="S1" s="47"/>
      <c r="T1" s="47"/>
      <c r="U1" s="47"/>
      <c r="V1" s="47"/>
      <c r="W1" s="47"/>
      <c r="X1" s="47"/>
      <c r="Y1" s="47"/>
      <c r="Z1" s="47"/>
      <c r="AA1" s="47"/>
      <c r="AB1" s="47"/>
      <c r="AC1" s="47"/>
      <c r="AD1" s="47"/>
      <c r="AE1" s="47"/>
    </row>
    <row r="2" spans="1:31" ht="29.25" customHeight="1">
      <c r="A2" s="1200" t="s">
        <v>157</v>
      </c>
      <c r="B2" s="1201"/>
      <c r="C2" s="1201"/>
      <c r="D2" s="1201"/>
      <c r="E2" s="1201"/>
      <c r="F2" s="1201"/>
      <c r="G2" s="1201"/>
      <c r="H2" s="1201"/>
      <c r="I2" s="1201"/>
      <c r="J2" s="1201"/>
      <c r="K2" s="1201"/>
      <c r="L2" s="1201"/>
      <c r="M2" s="1201"/>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1"/>
      <c r="M3" s="31"/>
      <c r="N3" s="19"/>
      <c r="O3" s="19"/>
      <c r="P3" s="19"/>
      <c r="Q3" s="19"/>
      <c r="R3" s="19"/>
      <c r="S3" s="19"/>
      <c r="T3" s="19"/>
      <c r="U3" s="19"/>
      <c r="V3" s="19"/>
      <c r="W3" s="19"/>
      <c r="X3" s="19"/>
      <c r="Y3" s="19"/>
      <c r="Z3" s="19"/>
      <c r="AA3" s="19"/>
      <c r="AB3" s="19"/>
      <c r="AC3" s="19"/>
      <c r="AD3" s="19"/>
      <c r="AE3" s="19"/>
    </row>
    <row r="4" spans="1:31" ht="25.5" customHeight="1">
      <c r="A4" s="1167" t="s">
        <v>158</v>
      </c>
      <c r="B4" s="1167"/>
      <c r="C4" s="1167"/>
      <c r="D4" s="1167"/>
      <c r="E4" s="1167"/>
      <c r="F4" s="1167"/>
      <c r="G4" s="1167"/>
      <c r="H4" s="1167"/>
      <c r="I4" s="1167"/>
      <c r="J4" s="1167"/>
      <c r="K4" s="1167"/>
      <c r="L4" s="1167"/>
      <c r="M4" s="1167"/>
      <c r="N4" s="54"/>
      <c r="O4" s="54"/>
      <c r="P4" s="54"/>
      <c r="Q4" s="54"/>
      <c r="R4" s="54"/>
      <c r="S4" s="54"/>
      <c r="T4" s="54"/>
      <c r="U4" s="54"/>
      <c r="V4" s="54"/>
      <c r="W4" s="54"/>
      <c r="X4" s="54"/>
      <c r="Y4" s="54"/>
      <c r="Z4" s="54"/>
      <c r="AA4" s="54"/>
      <c r="AB4" s="54"/>
      <c r="AC4" s="54"/>
      <c r="AD4" s="54"/>
      <c r="AE4" s="54"/>
    </row>
    <row r="5" spans="1:31" ht="29.25" customHeight="1">
      <c r="A5" s="1167" t="s">
        <v>159</v>
      </c>
      <c r="B5" s="1167"/>
      <c r="C5" s="1167"/>
      <c r="D5" s="1167"/>
      <c r="E5" s="1167"/>
      <c r="F5" s="1167"/>
      <c r="G5" s="1167"/>
      <c r="H5" s="1167"/>
      <c r="I5" s="1167"/>
      <c r="J5" s="1167"/>
      <c r="K5" s="1167"/>
      <c r="L5" s="1167"/>
      <c r="M5" s="1167"/>
      <c r="N5" s="54"/>
      <c r="O5" s="54"/>
      <c r="P5" s="54"/>
      <c r="Q5" s="54"/>
      <c r="R5" s="54"/>
      <c r="S5" s="54"/>
      <c r="T5" s="54"/>
      <c r="U5" s="54"/>
      <c r="V5" s="54"/>
      <c r="W5" s="54"/>
      <c r="X5" s="54"/>
      <c r="Y5" s="54"/>
      <c r="Z5" s="54"/>
      <c r="AA5" s="54"/>
      <c r="AB5" s="54"/>
      <c r="AC5" s="54"/>
      <c r="AD5" s="54"/>
      <c r="AE5" s="54"/>
    </row>
    <row r="6" spans="1:31" ht="19.149999999999999" customHeight="1">
      <c r="A6" s="1167" t="s">
        <v>160</v>
      </c>
      <c r="B6" s="1167"/>
      <c r="C6" s="1167"/>
      <c r="D6" s="1167"/>
      <c r="E6" s="1167"/>
      <c r="F6" s="1167"/>
      <c r="G6" s="1167"/>
      <c r="H6" s="1167"/>
      <c r="I6" s="1167"/>
      <c r="J6" s="1167"/>
      <c r="K6" s="1167"/>
      <c r="L6" s="1167"/>
      <c r="M6" s="1167"/>
      <c r="N6" s="54"/>
      <c r="O6" s="54"/>
      <c r="P6" s="54"/>
      <c r="Q6" s="54"/>
      <c r="R6" s="54"/>
      <c r="S6" s="54"/>
      <c r="T6" s="54"/>
      <c r="U6" s="54"/>
      <c r="V6" s="54"/>
      <c r="W6" s="54"/>
      <c r="X6" s="54"/>
      <c r="Y6" s="54"/>
      <c r="Z6" s="54"/>
      <c r="AA6" s="54"/>
      <c r="AB6" s="54"/>
      <c r="AC6" s="54"/>
      <c r="AD6" s="54"/>
      <c r="AE6" s="54"/>
    </row>
    <row r="7" spans="1:31" ht="16.5" customHeight="1">
      <c r="A7" s="1167" t="s">
        <v>161</v>
      </c>
      <c r="B7" s="1167"/>
      <c r="C7" s="1167"/>
      <c r="D7" s="1167"/>
      <c r="E7" s="1167"/>
      <c r="F7" s="1167"/>
      <c r="G7" s="1167"/>
      <c r="H7" s="1167"/>
      <c r="I7" s="1167"/>
      <c r="J7" s="1167"/>
      <c r="K7" s="1167"/>
      <c r="L7" s="1167"/>
      <c r="M7" s="1167"/>
      <c r="N7" s="54"/>
      <c r="O7" s="54"/>
      <c r="P7" s="54"/>
      <c r="Q7" s="54"/>
      <c r="R7" s="54"/>
      <c r="S7" s="54"/>
      <c r="T7" s="54"/>
      <c r="U7" s="54"/>
      <c r="V7" s="54"/>
      <c r="W7" s="54"/>
      <c r="X7" s="54"/>
      <c r="Y7" s="54"/>
      <c r="Z7" s="54"/>
      <c r="AA7" s="54"/>
      <c r="AB7" s="54"/>
      <c r="AC7" s="54"/>
      <c r="AD7" s="54"/>
      <c r="AE7" s="54"/>
    </row>
    <row r="8" spans="1:31" ht="14.25" customHeight="1">
      <c r="A8" s="1167" t="s">
        <v>162</v>
      </c>
      <c r="B8" s="1167"/>
      <c r="C8" s="1167"/>
      <c r="D8" s="1167"/>
      <c r="E8" s="1167"/>
      <c r="F8" s="1167"/>
      <c r="G8" s="1167"/>
      <c r="H8" s="1167"/>
      <c r="I8" s="1167"/>
      <c r="J8" s="1167"/>
      <c r="K8" s="1167"/>
      <c r="L8" s="1167"/>
      <c r="M8" s="1167"/>
      <c r="N8" s="54"/>
      <c r="O8" s="54"/>
      <c r="P8" s="54"/>
      <c r="Q8" s="54"/>
      <c r="R8" s="54"/>
      <c r="S8" s="54"/>
      <c r="T8" s="54"/>
      <c r="U8" s="54"/>
      <c r="V8" s="54"/>
      <c r="W8" s="54"/>
      <c r="X8" s="54"/>
      <c r="Y8" s="54"/>
      <c r="Z8" s="54"/>
      <c r="AA8" s="54"/>
      <c r="AB8" s="54"/>
      <c r="AC8" s="54"/>
      <c r="AD8" s="54"/>
      <c r="AE8" s="54"/>
    </row>
    <row r="9" spans="1:31" ht="15.75" customHeight="1">
      <c r="A9" s="1167" t="s">
        <v>163</v>
      </c>
      <c r="B9" s="1167"/>
      <c r="C9" s="1167"/>
      <c r="D9" s="1167"/>
      <c r="E9" s="1167"/>
      <c r="F9" s="1167"/>
      <c r="G9" s="1167"/>
      <c r="H9" s="1167"/>
      <c r="I9" s="1167"/>
      <c r="J9" s="1167"/>
      <c r="K9" s="1167"/>
      <c r="L9" s="1167"/>
      <c r="M9" s="1167"/>
      <c r="N9" s="54"/>
      <c r="O9" s="54"/>
      <c r="P9" s="54"/>
      <c r="Q9" s="54"/>
      <c r="R9" s="54"/>
      <c r="S9" s="54"/>
      <c r="T9" s="54"/>
      <c r="U9" s="54"/>
      <c r="V9" s="54"/>
      <c r="W9" s="54"/>
      <c r="X9" s="54"/>
      <c r="Y9" s="54"/>
      <c r="Z9" s="54"/>
      <c r="AA9" s="54"/>
      <c r="AB9" s="54"/>
      <c r="AC9" s="54"/>
      <c r="AD9" s="54"/>
      <c r="AE9" s="54"/>
    </row>
    <row r="10" spans="1:31" ht="26.25" customHeight="1">
      <c r="A10" s="1167" t="s">
        <v>164</v>
      </c>
      <c r="B10" s="1167"/>
      <c r="C10" s="1167"/>
      <c r="D10" s="1167"/>
      <c r="E10" s="1167"/>
      <c r="F10" s="1167"/>
      <c r="G10" s="1167"/>
      <c r="H10" s="1167"/>
      <c r="I10" s="1167"/>
      <c r="J10" s="1167"/>
      <c r="K10" s="1167"/>
      <c r="L10" s="1167"/>
      <c r="M10" s="1167"/>
      <c r="N10" s="54"/>
      <c r="O10" s="54"/>
      <c r="P10" s="54"/>
      <c r="Q10" s="54"/>
      <c r="R10" s="54"/>
      <c r="S10" s="54"/>
      <c r="T10" s="54"/>
      <c r="U10" s="54"/>
      <c r="V10" s="54"/>
      <c r="W10" s="54"/>
      <c r="X10" s="54"/>
      <c r="Y10" s="54"/>
      <c r="Z10" s="54"/>
      <c r="AA10" s="54"/>
      <c r="AB10" s="54"/>
      <c r="AC10" s="54"/>
      <c r="AD10" s="54"/>
      <c r="AE10" s="54"/>
    </row>
    <row r="11" spans="1:31" ht="79.5" customHeight="1">
      <c r="A11" s="1203" t="s">
        <v>165</v>
      </c>
      <c r="B11" s="1203"/>
      <c r="C11" s="1203"/>
      <c r="D11" s="1203"/>
      <c r="E11" s="1203"/>
      <c r="F11" s="1203"/>
      <c r="G11" s="1203"/>
      <c r="H11" s="1203"/>
      <c r="I11" s="1203"/>
      <c r="J11" s="1203"/>
      <c r="K11" s="1203"/>
      <c r="L11" s="1203"/>
      <c r="M11" s="1203"/>
      <c r="N11" s="19"/>
      <c r="O11" s="19"/>
      <c r="P11" s="19"/>
      <c r="Q11" s="19"/>
      <c r="R11" s="19"/>
      <c r="S11" s="19"/>
      <c r="T11" s="19"/>
      <c r="U11" s="19"/>
      <c r="V11" s="19"/>
      <c r="W11" s="19"/>
      <c r="X11" s="19"/>
      <c r="Y11" s="19"/>
      <c r="Z11" s="19"/>
      <c r="AA11" s="19"/>
      <c r="AB11" s="19"/>
      <c r="AC11" s="19"/>
      <c r="AD11" s="19"/>
      <c r="AE11" s="19"/>
    </row>
    <row r="12" spans="1:31" ht="14.25">
      <c r="A12" s="7"/>
      <c r="B12" s="8"/>
      <c r="C12" s="8"/>
      <c r="D12" s="7"/>
      <c r="E12" s="7"/>
      <c r="F12" s="7"/>
      <c r="G12" s="7"/>
      <c r="H12" s="7"/>
      <c r="I12" s="7"/>
      <c r="J12" s="7"/>
      <c r="K12" s="7"/>
      <c r="L12" s="3"/>
      <c r="M12" s="3"/>
      <c r="N12" s="47"/>
      <c r="O12" s="47"/>
      <c r="P12" s="47"/>
      <c r="Q12" s="47"/>
      <c r="R12" s="47"/>
      <c r="S12" s="47"/>
      <c r="T12" s="47"/>
      <c r="U12" s="47"/>
      <c r="V12" s="47"/>
      <c r="W12" s="47"/>
      <c r="X12" s="47"/>
      <c r="Y12" s="47"/>
      <c r="Z12" s="47"/>
      <c r="AA12" s="47"/>
      <c r="AB12" s="47"/>
      <c r="AC12" s="47"/>
      <c r="AD12" s="47"/>
      <c r="AE12" s="47"/>
    </row>
    <row r="13" spans="1:31" ht="14.25">
      <c r="A13" s="1"/>
      <c r="B13" s="2"/>
      <c r="C13" s="2"/>
      <c r="D13" s="3"/>
      <c r="E13" s="3"/>
      <c r="F13" s="3"/>
      <c r="G13" s="3"/>
      <c r="H13" s="3"/>
      <c r="I13" s="3"/>
      <c r="J13" s="3"/>
      <c r="K13" s="3"/>
      <c r="L13" s="47"/>
      <c r="M13" s="47"/>
      <c r="N13" s="47"/>
      <c r="O13" s="47"/>
      <c r="P13" s="47"/>
      <c r="Q13" s="47"/>
      <c r="R13" s="47"/>
      <c r="S13" s="47"/>
      <c r="T13" s="47"/>
      <c r="U13" s="47"/>
      <c r="V13" s="47"/>
      <c r="W13" s="47"/>
      <c r="X13" s="47"/>
      <c r="Y13" s="47"/>
      <c r="Z13" s="47"/>
      <c r="AA13" s="47"/>
      <c r="AB13" s="47"/>
      <c r="AC13" s="47"/>
      <c r="AD13" s="47"/>
      <c r="AE13" s="47"/>
    </row>
    <row r="14" spans="1:31" ht="51.75" customHeight="1">
      <c r="A14" s="11" t="s">
        <v>67</v>
      </c>
      <c r="B14" s="9" t="s">
        <v>166</v>
      </c>
      <c r="C14" s="10" t="s">
        <v>85</v>
      </c>
      <c r="D14" s="52" t="s">
        <v>167</v>
      </c>
      <c r="E14" s="9" t="s">
        <v>168</v>
      </c>
      <c r="F14" s="9" t="s">
        <v>53</v>
      </c>
      <c r="G14" s="9" t="s">
        <v>169</v>
      </c>
      <c r="H14" s="64" t="s">
        <v>170</v>
      </c>
      <c r="I14" s="20" t="s">
        <v>54</v>
      </c>
      <c r="J14" s="20" t="s">
        <v>55</v>
      </c>
      <c r="K14" s="20" t="s">
        <v>56</v>
      </c>
      <c r="L14" s="11" t="s">
        <v>71</v>
      </c>
      <c r="M14" s="11" t="s">
        <v>57</v>
      </c>
      <c r="N14" s="140" t="s">
        <v>393</v>
      </c>
      <c r="O14" s="47"/>
      <c r="P14" s="47"/>
      <c r="Q14" s="47"/>
      <c r="R14" s="47"/>
      <c r="S14" s="47"/>
      <c r="T14" s="47"/>
      <c r="U14" s="47"/>
      <c r="V14" s="47"/>
      <c r="W14" s="47"/>
      <c r="X14" s="47"/>
      <c r="Y14" s="47"/>
      <c r="Z14" s="47"/>
      <c r="AA14" s="47"/>
      <c r="AB14" s="47"/>
      <c r="AC14" s="47"/>
      <c r="AD14" s="47"/>
      <c r="AE14" s="47"/>
    </row>
    <row r="15" spans="1:31" ht="38.25">
      <c r="A15" s="205" t="s">
        <v>1356</v>
      </c>
      <c r="B15" s="205" t="s">
        <v>1357</v>
      </c>
      <c r="C15" s="207" t="s">
        <v>420</v>
      </c>
      <c r="D15" s="206" t="s">
        <v>1358</v>
      </c>
      <c r="E15" s="322" t="s">
        <v>1359</v>
      </c>
      <c r="F15" s="14">
        <v>2022</v>
      </c>
      <c r="G15" s="14">
        <v>11</v>
      </c>
      <c r="H15" s="39">
        <v>14</v>
      </c>
      <c r="I15" s="55">
        <v>5</v>
      </c>
      <c r="J15" s="55">
        <v>4</v>
      </c>
      <c r="K15" s="55">
        <v>5</v>
      </c>
      <c r="L15" s="25">
        <v>28</v>
      </c>
      <c r="M15" s="25">
        <v>6</v>
      </c>
      <c r="N15" s="47" t="s">
        <v>994</v>
      </c>
      <c r="O15" s="47"/>
      <c r="P15" s="47"/>
      <c r="Q15" s="47"/>
      <c r="R15" s="47"/>
      <c r="S15" s="47"/>
      <c r="T15" s="47"/>
      <c r="U15" s="47"/>
      <c r="V15" s="47"/>
      <c r="W15" s="47"/>
      <c r="X15" s="47"/>
      <c r="Y15" s="47"/>
      <c r="Z15" s="47"/>
      <c r="AA15" s="47"/>
      <c r="AB15" s="47"/>
      <c r="AC15" s="47"/>
      <c r="AD15" s="47"/>
      <c r="AE15" s="47"/>
    </row>
    <row r="16" spans="1:31" ht="76.5">
      <c r="A16" s="205" t="s">
        <v>1514</v>
      </c>
      <c r="B16" s="202" t="s">
        <v>1515</v>
      </c>
      <c r="C16" s="207" t="s">
        <v>1516</v>
      </c>
      <c r="D16" s="206" t="s">
        <v>1517</v>
      </c>
      <c r="E16" s="267" t="s">
        <v>1518</v>
      </c>
      <c r="F16" s="193">
        <v>2022</v>
      </c>
      <c r="G16" s="193"/>
      <c r="H16" s="268">
        <v>14</v>
      </c>
      <c r="I16" s="469">
        <v>5</v>
      </c>
      <c r="J16" s="469">
        <v>4</v>
      </c>
      <c r="K16" s="469">
        <v>5</v>
      </c>
      <c r="L16" s="269">
        <v>28</v>
      </c>
      <c r="M16" s="269">
        <v>6</v>
      </c>
      <c r="N16" s="47" t="s">
        <v>1485</v>
      </c>
      <c r="O16" s="47"/>
      <c r="P16" s="47"/>
      <c r="Q16" s="47"/>
      <c r="R16" s="47"/>
      <c r="S16" s="47"/>
      <c r="T16" s="47"/>
      <c r="U16" s="47"/>
      <c r="V16" s="47"/>
      <c r="W16" s="47"/>
      <c r="X16" s="47"/>
      <c r="Y16" s="47"/>
      <c r="Z16" s="47"/>
      <c r="AA16" s="47"/>
      <c r="AB16" s="47"/>
      <c r="AC16" s="47"/>
      <c r="AD16" s="47"/>
      <c r="AE16" s="47"/>
    </row>
    <row r="17" spans="1:31" ht="25.5">
      <c r="A17" s="506" t="s">
        <v>1627</v>
      </c>
      <c r="B17" s="506" t="s">
        <v>1628</v>
      </c>
      <c r="C17" s="507" t="s">
        <v>420</v>
      </c>
      <c r="D17" s="508" t="s">
        <v>1629</v>
      </c>
      <c r="E17" s="509" t="s">
        <v>1630</v>
      </c>
      <c r="F17" s="510">
        <v>2022</v>
      </c>
      <c r="G17" s="510" t="s">
        <v>1631</v>
      </c>
      <c r="H17" s="511">
        <v>182</v>
      </c>
      <c r="I17" s="512">
        <v>1</v>
      </c>
      <c r="J17" s="512">
        <v>1</v>
      </c>
      <c r="K17" s="512">
        <v>1</v>
      </c>
      <c r="L17" s="513">
        <f>2*H17</f>
        <v>364</v>
      </c>
      <c r="M17" s="513">
        <f>L17</f>
        <v>364</v>
      </c>
      <c r="N17" s="47" t="s">
        <v>1611</v>
      </c>
      <c r="O17" s="47"/>
      <c r="P17" s="47"/>
      <c r="Q17" s="47"/>
      <c r="R17" s="47"/>
      <c r="S17" s="47"/>
      <c r="T17" s="47"/>
      <c r="U17" s="47"/>
      <c r="V17" s="47"/>
      <c r="W17" s="47"/>
      <c r="X17" s="47"/>
      <c r="Y17" s="47"/>
      <c r="Z17" s="47"/>
      <c r="AA17" s="47"/>
      <c r="AB17" s="47"/>
      <c r="AC17" s="47"/>
      <c r="AD17" s="47"/>
      <c r="AE17" s="47"/>
    </row>
    <row r="18" spans="1:31" ht="165">
      <c r="A18" s="726" t="s">
        <v>2299</v>
      </c>
      <c r="B18" s="727" t="s">
        <v>2300</v>
      </c>
      <c r="C18" s="207" t="s">
        <v>420</v>
      </c>
      <c r="D18" s="728" t="s">
        <v>2301</v>
      </c>
      <c r="E18" s="728" t="s">
        <v>1359</v>
      </c>
      <c r="F18" s="238">
        <v>2022</v>
      </c>
      <c r="G18" s="238"/>
      <c r="H18" s="375">
        <v>14</v>
      </c>
      <c r="I18" s="677">
        <v>5</v>
      </c>
      <c r="J18" s="677">
        <v>4</v>
      </c>
      <c r="K18" s="677">
        <v>5</v>
      </c>
      <c r="L18" s="729">
        <v>28</v>
      </c>
      <c r="M18" s="729">
        <v>5.6</v>
      </c>
      <c r="N18" s="47" t="s">
        <v>2293</v>
      </c>
      <c r="O18" s="47"/>
      <c r="P18" s="47"/>
      <c r="Q18" s="47"/>
      <c r="R18" s="47"/>
      <c r="S18" s="47"/>
      <c r="T18" s="47"/>
      <c r="U18" s="47"/>
      <c r="V18" s="47"/>
      <c r="W18" s="47"/>
      <c r="X18" s="47"/>
      <c r="Y18" s="47"/>
      <c r="Z18" s="47"/>
      <c r="AA18" s="47"/>
      <c r="AB18" s="47"/>
      <c r="AC18" s="47"/>
      <c r="AD18" s="47"/>
      <c r="AE18" s="47"/>
    </row>
    <row r="19" spans="1:31" ht="28.5">
      <c r="A19" s="205" t="s">
        <v>2650</v>
      </c>
      <c r="B19" s="205" t="s">
        <v>2651</v>
      </c>
      <c r="C19" s="207" t="s">
        <v>420</v>
      </c>
      <c r="D19" s="206" t="s">
        <v>2652</v>
      </c>
      <c r="E19" s="322" t="s">
        <v>2653</v>
      </c>
      <c r="F19" s="238">
        <v>2022</v>
      </c>
      <c r="G19" s="238" t="s">
        <v>2654</v>
      </c>
      <c r="H19" s="375">
        <v>174</v>
      </c>
      <c r="I19" s="677">
        <v>2</v>
      </c>
      <c r="J19" s="677">
        <v>2</v>
      </c>
      <c r="K19" s="677">
        <v>2</v>
      </c>
      <c r="L19" s="741" t="s">
        <v>2655</v>
      </c>
      <c r="M19" s="367">
        <f>H19*2/K19</f>
        <v>174</v>
      </c>
      <c r="N19" s="47" t="s">
        <v>2649</v>
      </c>
      <c r="O19" s="47"/>
      <c r="P19" s="47"/>
      <c r="Q19" s="47"/>
      <c r="R19" s="47"/>
      <c r="S19" s="47"/>
      <c r="T19" s="47"/>
      <c r="U19" s="47"/>
      <c r="V19" s="47"/>
      <c r="W19" s="47"/>
      <c r="X19" s="47"/>
      <c r="Y19" s="47"/>
      <c r="Z19" s="47"/>
      <c r="AA19" s="47"/>
      <c r="AB19" s="47"/>
      <c r="AC19" s="47"/>
      <c r="AD19" s="47"/>
      <c r="AE19" s="47"/>
    </row>
    <row r="20" spans="1:31" ht="28.5">
      <c r="A20" s="205" t="s">
        <v>2650</v>
      </c>
      <c r="B20" s="205" t="s">
        <v>2651</v>
      </c>
      <c r="C20" s="207" t="s">
        <v>420</v>
      </c>
      <c r="D20" s="206" t="s">
        <v>2652</v>
      </c>
      <c r="E20" s="322" t="s">
        <v>2653</v>
      </c>
      <c r="F20" s="238">
        <v>2022</v>
      </c>
      <c r="G20" s="238" t="s">
        <v>2654</v>
      </c>
      <c r="H20" s="375">
        <v>174</v>
      </c>
      <c r="I20" s="677">
        <v>2</v>
      </c>
      <c r="J20" s="677">
        <v>2</v>
      </c>
      <c r="K20" s="677">
        <v>2</v>
      </c>
      <c r="L20" s="741" t="s">
        <v>2655</v>
      </c>
      <c r="M20" s="367">
        <f>H20*2/K20</f>
        <v>174</v>
      </c>
      <c r="N20" s="47" t="s">
        <v>2712</v>
      </c>
      <c r="O20" s="47"/>
      <c r="P20" s="47"/>
      <c r="Q20" s="47"/>
      <c r="R20" s="47"/>
      <c r="S20" s="47"/>
      <c r="T20" s="47"/>
      <c r="U20" s="47"/>
      <c r="V20" s="47"/>
      <c r="W20" s="47"/>
      <c r="X20" s="47"/>
      <c r="Y20" s="47"/>
      <c r="Z20" s="47"/>
      <c r="AA20" s="47"/>
      <c r="AB20" s="47"/>
      <c r="AC20" s="47"/>
      <c r="AD20" s="47"/>
      <c r="AE20" s="47"/>
    </row>
    <row r="21" spans="1:31" ht="102">
      <c r="A21" s="205" t="s">
        <v>2299</v>
      </c>
      <c r="B21" s="205" t="s">
        <v>2801</v>
      </c>
      <c r="C21" s="207" t="s">
        <v>420</v>
      </c>
      <c r="D21" s="206" t="s">
        <v>2301</v>
      </c>
      <c r="E21" s="322" t="s">
        <v>1359</v>
      </c>
      <c r="F21" s="238">
        <v>2022</v>
      </c>
      <c r="G21" s="238"/>
      <c r="H21" s="375">
        <v>14</v>
      </c>
      <c r="I21" s="677">
        <v>5</v>
      </c>
      <c r="J21" s="677">
        <v>4</v>
      </c>
      <c r="K21" s="677">
        <v>5</v>
      </c>
      <c r="L21" s="367">
        <v>28</v>
      </c>
      <c r="M21" s="367">
        <v>5.6</v>
      </c>
      <c r="N21" s="47" t="s">
        <v>2798</v>
      </c>
      <c r="O21" s="47"/>
      <c r="P21" s="47"/>
      <c r="Q21" s="47"/>
      <c r="R21" s="47"/>
      <c r="S21" s="47"/>
      <c r="T21" s="47"/>
      <c r="U21" s="47"/>
      <c r="V21" s="47"/>
      <c r="W21" s="47"/>
      <c r="X21" s="47"/>
      <c r="Y21" s="47"/>
      <c r="Z21" s="47"/>
      <c r="AA21" s="47"/>
      <c r="AB21" s="47"/>
      <c r="AC21" s="47"/>
      <c r="AD21" s="47"/>
      <c r="AE21" s="47"/>
    </row>
    <row r="22" spans="1:31" ht="25.5">
      <c r="A22" s="205" t="s">
        <v>2926</v>
      </c>
      <c r="B22" s="205" t="s">
        <v>2927</v>
      </c>
      <c r="C22" s="207" t="s">
        <v>420</v>
      </c>
      <c r="D22" s="206" t="s">
        <v>2928</v>
      </c>
      <c r="E22" s="322" t="s">
        <v>2929</v>
      </c>
      <c r="F22" s="238">
        <v>2022</v>
      </c>
      <c r="G22" s="238" t="s">
        <v>2654</v>
      </c>
      <c r="H22" s="375">
        <v>302</v>
      </c>
      <c r="I22" s="677">
        <v>2</v>
      </c>
      <c r="J22" s="677">
        <v>2</v>
      </c>
      <c r="K22" s="677">
        <v>2</v>
      </c>
      <c r="L22" s="367">
        <v>604</v>
      </c>
      <c r="M22" s="367">
        <v>302</v>
      </c>
      <c r="N22" s="47" t="s">
        <v>2930</v>
      </c>
      <c r="O22" s="47"/>
      <c r="P22" s="47"/>
      <c r="Q22" s="47"/>
      <c r="R22" s="47"/>
      <c r="S22" s="47"/>
      <c r="T22" s="47"/>
      <c r="U22" s="47"/>
      <c r="V22" s="47"/>
      <c r="W22" s="47"/>
      <c r="X22" s="47"/>
      <c r="Y22" s="47"/>
      <c r="Z22" s="47"/>
      <c r="AA22" s="47"/>
      <c r="AB22" s="47"/>
      <c r="AC22" s="47"/>
      <c r="AD22" s="47"/>
      <c r="AE22" s="47"/>
    </row>
    <row r="23" spans="1:31" ht="25.5">
      <c r="A23" s="205" t="s">
        <v>2958</v>
      </c>
      <c r="B23" s="395" t="s">
        <v>2959</v>
      </c>
      <c r="C23" s="394" t="s">
        <v>420</v>
      </c>
      <c r="D23" s="906" t="s">
        <v>2960</v>
      </c>
      <c r="E23" s="458" t="s">
        <v>2961</v>
      </c>
      <c r="F23" s="239">
        <v>2022</v>
      </c>
      <c r="G23" s="239" t="s">
        <v>2962</v>
      </c>
      <c r="H23" s="263">
        <v>90</v>
      </c>
      <c r="I23" s="264">
        <v>1</v>
      </c>
      <c r="J23" s="264">
        <v>1</v>
      </c>
      <c r="K23" s="264">
        <v>1</v>
      </c>
      <c r="L23" s="907">
        <v>180</v>
      </c>
      <c r="M23" s="907">
        <v>180</v>
      </c>
      <c r="N23" s="47" t="s">
        <v>2957</v>
      </c>
      <c r="O23" s="47"/>
      <c r="P23" s="47"/>
      <c r="Q23" s="47"/>
      <c r="R23" s="47"/>
      <c r="S23" s="47"/>
      <c r="T23" s="47"/>
      <c r="U23" s="47"/>
      <c r="V23" s="47"/>
      <c r="W23" s="47"/>
      <c r="X23" s="47"/>
      <c r="Y23" s="47"/>
      <c r="Z23" s="47"/>
      <c r="AA23" s="47"/>
      <c r="AB23" s="47"/>
      <c r="AC23" s="47"/>
      <c r="AD23" s="47"/>
      <c r="AE23" s="47"/>
    </row>
    <row r="24" spans="1:31" ht="25.5">
      <c r="A24" s="205" t="s">
        <v>2926</v>
      </c>
      <c r="B24" s="205" t="s">
        <v>2927</v>
      </c>
      <c r="C24" s="207" t="s">
        <v>420</v>
      </c>
      <c r="D24" s="206" t="s">
        <v>2928</v>
      </c>
      <c r="E24" s="322" t="s">
        <v>2929</v>
      </c>
      <c r="F24" s="238">
        <v>2022</v>
      </c>
      <c r="G24" s="238" t="s">
        <v>2654</v>
      </c>
      <c r="H24" s="375">
        <v>302</v>
      </c>
      <c r="I24" s="677">
        <v>2</v>
      </c>
      <c r="J24" s="677">
        <v>2</v>
      </c>
      <c r="K24" s="677">
        <v>2</v>
      </c>
      <c r="L24" s="367">
        <v>604</v>
      </c>
      <c r="M24" s="367">
        <v>302</v>
      </c>
      <c r="N24" s="47" t="s">
        <v>3862</v>
      </c>
      <c r="O24" s="47"/>
      <c r="P24" s="47"/>
      <c r="Q24" s="47"/>
      <c r="R24" s="47"/>
      <c r="S24" s="47"/>
      <c r="T24" s="47"/>
      <c r="U24" s="47"/>
      <c r="V24" s="47"/>
      <c r="W24" s="47"/>
      <c r="X24" s="47"/>
      <c r="Y24" s="47"/>
      <c r="Z24" s="47"/>
      <c r="AA24" s="47"/>
      <c r="AB24" s="47"/>
      <c r="AC24" s="47"/>
      <c r="AD24" s="47"/>
      <c r="AE24" s="47"/>
    </row>
    <row r="25" spans="1:31" ht="14.25">
      <c r="A25" s="12"/>
      <c r="B25" s="12"/>
      <c r="C25" s="21"/>
      <c r="D25" s="28"/>
      <c r="E25" s="46"/>
      <c r="F25" s="16"/>
      <c r="G25" s="16"/>
      <c r="H25" s="39"/>
      <c r="I25" s="55"/>
      <c r="J25" s="55"/>
      <c r="K25" s="55"/>
      <c r="L25" s="25"/>
      <c r="M25" s="25"/>
      <c r="N25" s="47"/>
      <c r="O25" s="47"/>
      <c r="P25" s="47"/>
      <c r="Q25" s="47"/>
      <c r="R25" s="47"/>
      <c r="S25" s="47"/>
      <c r="T25" s="47"/>
      <c r="U25" s="47"/>
      <c r="V25" s="47"/>
      <c r="W25" s="47"/>
      <c r="X25" s="47"/>
      <c r="Y25" s="47"/>
      <c r="Z25" s="47"/>
      <c r="AA25" s="47"/>
      <c r="AB25" s="47"/>
      <c r="AC25" s="47"/>
      <c r="AD25" s="47"/>
      <c r="AE25" s="47"/>
    </row>
    <row r="26" spans="1:31" ht="14.25">
      <c r="A26" s="12"/>
      <c r="B26" s="12"/>
      <c r="C26" s="21"/>
      <c r="D26" s="28"/>
      <c r="E26" s="46"/>
      <c r="F26" s="16"/>
      <c r="G26" s="16"/>
      <c r="H26" s="39"/>
      <c r="I26" s="55"/>
      <c r="J26" s="55"/>
      <c r="K26" s="55"/>
      <c r="L26" s="25"/>
      <c r="M26" s="25"/>
      <c r="N26" s="47"/>
      <c r="O26" s="47"/>
      <c r="P26" s="47"/>
      <c r="Q26" s="47"/>
      <c r="R26" s="47"/>
      <c r="S26" s="47"/>
      <c r="T26" s="47"/>
      <c r="U26" s="47"/>
      <c r="V26" s="47"/>
      <c r="W26" s="47"/>
      <c r="X26" s="47"/>
      <c r="Y26" s="47"/>
      <c r="Z26" s="47"/>
      <c r="AA26" s="47"/>
      <c r="AB26" s="47"/>
      <c r="AC26" s="47"/>
      <c r="AD26" s="47"/>
      <c r="AE26" s="47"/>
    </row>
    <row r="27" spans="1:31" ht="14.25">
      <c r="A27" s="12"/>
      <c r="B27" s="12"/>
      <c r="C27" s="21"/>
      <c r="D27" s="28"/>
      <c r="E27" s="46"/>
      <c r="F27" s="16"/>
      <c r="G27" s="16"/>
      <c r="H27" s="39"/>
      <c r="I27" s="55"/>
      <c r="J27" s="55"/>
      <c r="K27" s="55"/>
      <c r="L27" s="25"/>
      <c r="M27" s="25"/>
      <c r="N27" s="47"/>
      <c r="O27" s="47"/>
      <c r="P27" s="47"/>
      <c r="Q27" s="47"/>
      <c r="R27" s="47"/>
      <c r="S27" s="47"/>
      <c r="T27" s="47"/>
      <c r="U27" s="47"/>
      <c r="V27" s="47"/>
      <c r="W27" s="47"/>
      <c r="X27" s="47"/>
      <c r="Y27" s="47"/>
      <c r="Z27" s="47"/>
      <c r="AA27" s="47"/>
      <c r="AB27" s="47"/>
      <c r="AC27" s="47"/>
      <c r="AD27" s="47"/>
      <c r="AE27" s="47"/>
    </row>
    <row r="28" spans="1:31" ht="14.25">
      <c r="A28" s="12"/>
      <c r="B28" s="12"/>
      <c r="C28" s="21"/>
      <c r="D28" s="28"/>
      <c r="E28" s="46"/>
      <c r="F28" s="16"/>
      <c r="G28" s="16"/>
      <c r="H28" s="39"/>
      <c r="I28" s="55"/>
      <c r="J28" s="55"/>
      <c r="K28" s="55"/>
      <c r="L28" s="25"/>
      <c r="M28" s="25"/>
      <c r="N28" s="47"/>
      <c r="O28" s="47"/>
      <c r="P28" s="47"/>
      <c r="Q28" s="47"/>
      <c r="R28" s="47"/>
      <c r="S28" s="47"/>
      <c r="T28" s="47"/>
      <c r="U28" s="47"/>
      <c r="V28" s="47"/>
      <c r="W28" s="47"/>
      <c r="X28" s="47"/>
      <c r="Y28" s="47"/>
      <c r="Z28" s="47"/>
      <c r="AA28" s="47"/>
      <c r="AB28" s="47"/>
      <c r="AC28" s="47"/>
      <c r="AD28" s="47"/>
      <c r="AE28" s="47"/>
    </row>
    <row r="29" spans="1:31" ht="14.25">
      <c r="A29" s="12"/>
      <c r="B29" s="12"/>
      <c r="C29" s="21"/>
      <c r="D29" s="28"/>
      <c r="E29" s="46"/>
      <c r="F29" s="16"/>
      <c r="G29" s="16"/>
      <c r="H29" s="39"/>
      <c r="I29" s="55"/>
      <c r="J29" s="55"/>
      <c r="K29" s="55"/>
      <c r="L29" s="25"/>
      <c r="M29" s="25"/>
      <c r="N29" s="47"/>
      <c r="O29" s="47"/>
      <c r="P29" s="47"/>
      <c r="Q29" s="47"/>
      <c r="R29" s="47"/>
      <c r="S29" s="47"/>
      <c r="T29" s="47"/>
      <c r="U29" s="47"/>
      <c r="V29" s="47"/>
      <c r="W29" s="47"/>
      <c r="X29" s="47"/>
      <c r="Y29" s="47"/>
      <c r="Z29" s="47"/>
      <c r="AA29" s="47"/>
      <c r="AB29" s="47"/>
      <c r="AC29" s="47"/>
      <c r="AD29" s="47"/>
      <c r="AE29" s="47"/>
    </row>
    <row r="30" spans="1:31" ht="14.25">
      <c r="A30" s="12"/>
      <c r="B30" s="12"/>
      <c r="C30" s="21"/>
      <c r="D30" s="28"/>
      <c r="E30" s="46"/>
      <c r="F30" s="16"/>
      <c r="G30" s="16"/>
      <c r="H30" s="39"/>
      <c r="I30" s="55"/>
      <c r="J30" s="55"/>
      <c r="K30" s="55"/>
      <c r="L30" s="25"/>
      <c r="M30" s="25"/>
      <c r="N30" s="47"/>
      <c r="O30" s="47"/>
      <c r="P30" s="47"/>
      <c r="Q30" s="47"/>
      <c r="R30" s="47"/>
      <c r="S30" s="47"/>
      <c r="T30" s="47"/>
      <c r="U30" s="47"/>
      <c r="V30" s="47"/>
      <c r="W30" s="47"/>
      <c r="X30" s="47"/>
      <c r="Y30" s="47"/>
      <c r="Z30" s="47"/>
      <c r="AA30" s="47"/>
      <c r="AB30" s="47"/>
      <c r="AC30" s="47"/>
      <c r="AD30" s="47"/>
      <c r="AE30" s="47"/>
    </row>
    <row r="31" spans="1:31" ht="14.25">
      <c r="A31" s="12"/>
      <c r="B31" s="12"/>
      <c r="C31" s="21"/>
      <c r="D31" s="28"/>
      <c r="E31" s="46"/>
      <c r="F31" s="16"/>
      <c r="G31" s="16"/>
      <c r="H31" s="39"/>
      <c r="I31" s="55"/>
      <c r="J31" s="55"/>
      <c r="K31" s="55"/>
      <c r="L31" s="25"/>
      <c r="M31" s="25"/>
      <c r="N31" s="47"/>
      <c r="O31" s="47"/>
      <c r="P31" s="47"/>
      <c r="Q31" s="47"/>
      <c r="R31" s="47"/>
      <c r="S31" s="47"/>
      <c r="T31" s="47"/>
      <c r="U31" s="47"/>
      <c r="V31" s="47"/>
      <c r="W31" s="47"/>
      <c r="X31" s="47"/>
      <c r="Y31" s="47"/>
      <c r="Z31" s="47"/>
      <c r="AA31" s="47"/>
      <c r="AB31" s="47"/>
      <c r="AC31" s="47"/>
      <c r="AD31" s="47"/>
      <c r="AE31" s="47"/>
    </row>
    <row r="32" spans="1:31" ht="14.25">
      <c r="A32" s="12"/>
      <c r="B32" s="12"/>
      <c r="C32" s="21"/>
      <c r="D32" s="28"/>
      <c r="E32" s="46"/>
      <c r="F32" s="16"/>
      <c r="G32" s="16"/>
      <c r="H32" s="39"/>
      <c r="I32" s="55"/>
      <c r="J32" s="55"/>
      <c r="K32" s="55"/>
      <c r="L32" s="25"/>
      <c r="M32" s="25"/>
      <c r="N32" s="47"/>
      <c r="O32" s="47"/>
      <c r="P32" s="47"/>
      <c r="Q32" s="47"/>
      <c r="R32" s="47"/>
      <c r="S32" s="47"/>
      <c r="T32" s="47"/>
      <c r="U32" s="47"/>
      <c r="V32" s="47"/>
      <c r="W32" s="47"/>
      <c r="X32" s="47"/>
      <c r="Y32" s="47"/>
      <c r="Z32" s="47"/>
      <c r="AA32" s="47"/>
      <c r="AB32" s="47"/>
      <c r="AC32" s="47"/>
      <c r="AD32" s="47"/>
      <c r="AE32" s="47"/>
    </row>
    <row r="33" spans="1:31" ht="14.25">
      <c r="A33" s="12"/>
      <c r="B33" s="12"/>
      <c r="C33" s="21"/>
      <c r="D33" s="28"/>
      <c r="E33" s="46"/>
      <c r="F33" s="16"/>
      <c r="G33" s="16"/>
      <c r="H33" s="39"/>
      <c r="I33" s="55"/>
      <c r="J33" s="55"/>
      <c r="K33" s="55"/>
      <c r="L33" s="25"/>
      <c r="M33" s="25"/>
      <c r="N33" s="47"/>
      <c r="O33" s="47"/>
      <c r="P33" s="47"/>
      <c r="Q33" s="47"/>
      <c r="R33" s="47"/>
      <c r="S33" s="47"/>
      <c r="T33" s="47"/>
      <c r="U33" s="47"/>
      <c r="V33" s="47"/>
      <c r="W33" s="47"/>
      <c r="X33" s="47"/>
      <c r="Y33" s="47"/>
      <c r="Z33" s="47"/>
      <c r="AA33" s="47"/>
      <c r="AB33" s="47"/>
      <c r="AC33" s="47"/>
      <c r="AD33" s="47"/>
      <c r="AE33" s="47"/>
    </row>
    <row r="34" spans="1:31" ht="14.25">
      <c r="A34" s="12"/>
      <c r="B34" s="12"/>
      <c r="C34" s="21"/>
      <c r="D34" s="28"/>
      <c r="E34" s="46"/>
      <c r="F34" s="16"/>
      <c r="G34" s="16"/>
      <c r="H34" s="39"/>
      <c r="I34" s="55"/>
      <c r="J34" s="55"/>
      <c r="K34" s="55"/>
      <c r="L34" s="25"/>
      <c r="M34" s="25"/>
      <c r="N34" s="47"/>
      <c r="O34" s="47"/>
      <c r="P34" s="47"/>
      <c r="Q34" s="47"/>
      <c r="R34" s="47"/>
      <c r="S34" s="47"/>
      <c r="T34" s="47"/>
      <c r="U34" s="47"/>
      <c r="V34" s="47"/>
      <c r="W34" s="47"/>
      <c r="X34" s="47"/>
      <c r="Y34" s="47"/>
      <c r="Z34" s="47"/>
      <c r="AA34" s="47"/>
      <c r="AB34" s="47"/>
      <c r="AC34" s="47"/>
      <c r="AD34" s="47"/>
      <c r="AE34" s="47"/>
    </row>
    <row r="35" spans="1:31" ht="14.25">
      <c r="A35" s="12"/>
      <c r="B35" s="12"/>
      <c r="C35" s="21"/>
      <c r="D35" s="28"/>
      <c r="E35" s="46"/>
      <c r="F35" s="16"/>
      <c r="G35" s="16"/>
      <c r="H35" s="39"/>
      <c r="I35" s="55"/>
      <c r="J35" s="55"/>
      <c r="K35" s="55"/>
      <c r="L35" s="25"/>
      <c r="M35" s="25"/>
      <c r="N35" s="47"/>
      <c r="O35" s="47"/>
      <c r="P35" s="47"/>
      <c r="Q35" s="47"/>
      <c r="R35" s="47"/>
      <c r="S35" s="47"/>
      <c r="T35" s="47"/>
      <c r="U35" s="47"/>
      <c r="V35" s="47"/>
      <c r="W35" s="47"/>
      <c r="X35" s="47"/>
      <c r="Y35" s="47"/>
      <c r="Z35" s="47"/>
      <c r="AA35" s="47"/>
      <c r="AB35" s="47"/>
      <c r="AC35" s="47"/>
      <c r="AD35" s="47"/>
      <c r="AE35" s="47"/>
    </row>
    <row r="36" spans="1:31" ht="14.25">
      <c r="A36" s="12"/>
      <c r="B36" s="12"/>
      <c r="C36" s="21"/>
      <c r="D36" s="28"/>
      <c r="E36" s="46"/>
      <c r="F36" s="16"/>
      <c r="G36" s="16"/>
      <c r="H36" s="39"/>
      <c r="I36" s="55"/>
      <c r="J36" s="55"/>
      <c r="K36" s="55"/>
      <c r="L36" s="25"/>
      <c r="M36" s="25"/>
      <c r="N36" s="47"/>
      <c r="O36" s="47"/>
      <c r="P36" s="47"/>
      <c r="Q36" s="47"/>
      <c r="R36" s="47"/>
      <c r="S36" s="47"/>
      <c r="T36" s="47"/>
      <c r="U36" s="47"/>
      <c r="V36" s="47"/>
      <c r="W36" s="47"/>
      <c r="X36" s="47"/>
      <c r="Y36" s="47"/>
      <c r="Z36" s="47"/>
      <c r="AA36" s="47"/>
      <c r="AB36" s="47"/>
      <c r="AC36" s="47"/>
      <c r="AD36" s="47"/>
      <c r="AE36" s="47"/>
    </row>
    <row r="37" spans="1:31" ht="14.25">
      <c r="A37" s="12"/>
      <c r="B37" s="12"/>
      <c r="C37" s="21"/>
      <c r="D37" s="28"/>
      <c r="E37" s="46"/>
      <c r="F37" s="16"/>
      <c r="G37" s="16"/>
      <c r="H37" s="39"/>
      <c r="I37" s="55"/>
      <c r="J37" s="55"/>
      <c r="K37" s="55"/>
      <c r="L37" s="25"/>
      <c r="M37" s="25"/>
      <c r="N37" s="47"/>
      <c r="O37" s="47"/>
      <c r="P37" s="47"/>
      <c r="Q37" s="47"/>
      <c r="R37" s="47"/>
      <c r="S37" s="47"/>
      <c r="T37" s="47"/>
      <c r="U37" s="47"/>
      <c r="V37" s="47"/>
      <c r="W37" s="47"/>
      <c r="X37" s="47"/>
      <c r="Y37" s="47"/>
      <c r="Z37" s="47"/>
      <c r="AA37" s="47"/>
      <c r="AB37" s="47"/>
      <c r="AC37" s="47"/>
      <c r="AD37" s="47"/>
      <c r="AE37" s="47"/>
    </row>
    <row r="38" spans="1:31" ht="14.25">
      <c r="A38" s="12"/>
      <c r="B38" s="12"/>
      <c r="C38" s="21"/>
      <c r="D38" s="28"/>
      <c r="E38" s="46"/>
      <c r="F38" s="16"/>
      <c r="G38" s="16"/>
      <c r="H38" s="39"/>
      <c r="I38" s="55"/>
      <c r="J38" s="55"/>
      <c r="K38" s="55"/>
      <c r="L38" s="25"/>
      <c r="M38" s="25"/>
      <c r="N38" s="47"/>
      <c r="O38" s="47"/>
      <c r="P38" s="47"/>
      <c r="Q38" s="47"/>
      <c r="R38" s="47"/>
      <c r="S38" s="47"/>
      <c r="T38" s="47"/>
      <c r="U38" s="47"/>
      <c r="V38" s="47"/>
      <c r="W38" s="47"/>
      <c r="X38" s="47"/>
      <c r="Y38" s="47"/>
      <c r="Z38" s="47"/>
      <c r="AA38" s="47"/>
      <c r="AB38" s="47"/>
      <c r="AC38" s="47"/>
      <c r="AD38" s="47"/>
      <c r="AE38" s="47"/>
    </row>
    <row r="39" spans="1:31" ht="15.75" customHeight="1">
      <c r="A39" s="29" t="s">
        <v>58</v>
      </c>
      <c r="B39" s="2"/>
      <c r="C39" s="2"/>
      <c r="D39" s="2"/>
      <c r="E39" s="31"/>
      <c r="F39" s="30"/>
      <c r="G39" s="30"/>
      <c r="H39" s="47"/>
      <c r="I39" s="47"/>
      <c r="J39" s="47"/>
      <c r="K39" s="47"/>
      <c r="L39" s="47"/>
      <c r="M39" s="30">
        <f>SUM(M15:M38)</f>
        <v>1519.2</v>
      </c>
      <c r="N39" s="47"/>
      <c r="O39" s="47"/>
      <c r="P39" s="47"/>
      <c r="Q39" s="47"/>
      <c r="R39" s="47"/>
      <c r="S39" s="47"/>
      <c r="T39" s="47"/>
      <c r="U39" s="47"/>
      <c r="V39" s="47"/>
      <c r="W39" s="47"/>
      <c r="X39" s="47"/>
      <c r="Y39" s="47"/>
      <c r="Z39" s="47"/>
      <c r="AA39" s="47"/>
      <c r="AB39" s="47"/>
      <c r="AC39" s="47"/>
      <c r="AD39" s="47"/>
      <c r="AE39" s="47"/>
    </row>
    <row r="40" spans="1:31" ht="15.75" customHeight="1">
      <c r="A40" s="1"/>
      <c r="B40" s="2"/>
      <c r="C40" s="2"/>
      <c r="D40" s="2"/>
      <c r="E40" s="2"/>
      <c r="F40" s="2"/>
      <c r="G40" s="2"/>
      <c r="H40" s="2"/>
      <c r="I40" s="2"/>
      <c r="J40" s="2"/>
      <c r="K40" s="2"/>
      <c r="L40" s="47"/>
      <c r="M40" s="47"/>
      <c r="N40" s="47"/>
      <c r="O40" s="47"/>
      <c r="P40" s="47"/>
      <c r="Q40" s="47"/>
      <c r="R40" s="47"/>
      <c r="S40" s="47"/>
      <c r="T40" s="47"/>
      <c r="U40" s="47"/>
      <c r="V40" s="47"/>
      <c r="W40" s="47"/>
      <c r="X40" s="47"/>
      <c r="Y40" s="47"/>
      <c r="Z40" s="47"/>
      <c r="AA40" s="47"/>
      <c r="AB40" s="47"/>
      <c r="AC40" s="47"/>
      <c r="AD40" s="47"/>
      <c r="AE40" s="47"/>
    </row>
    <row r="41" spans="1:31" ht="15.75" customHeight="1">
      <c r="A41" s="1202" t="s">
        <v>59</v>
      </c>
      <c r="B41" s="1165"/>
      <c r="C41" s="1165"/>
      <c r="D41" s="1165"/>
      <c r="E41" s="1165"/>
      <c r="F41" s="1165"/>
      <c r="G41" s="1165"/>
      <c r="H41" s="1165"/>
      <c r="I41" s="47"/>
      <c r="J41" s="47"/>
      <c r="K41" s="47"/>
      <c r="L41" s="47"/>
      <c r="M41" s="47"/>
      <c r="N41" s="47"/>
      <c r="O41" s="47"/>
      <c r="P41" s="47"/>
      <c r="Q41" s="47"/>
      <c r="R41" s="47"/>
      <c r="S41" s="47"/>
      <c r="T41" s="47"/>
      <c r="U41" s="47"/>
      <c r="V41" s="47"/>
      <c r="W41" s="47"/>
      <c r="X41" s="47"/>
      <c r="Y41" s="47"/>
      <c r="Z41" s="47"/>
      <c r="AA41" s="47"/>
      <c r="AB41" s="47"/>
      <c r="AC41" s="47"/>
      <c r="AD41" s="47"/>
      <c r="AE41" s="47"/>
    </row>
    <row r="42" spans="1:31" ht="15.75" customHeight="1">
      <c r="A42" s="1"/>
      <c r="B42" s="2"/>
      <c r="C42" s="2"/>
      <c r="D42" s="3"/>
      <c r="E42" s="3"/>
      <c r="F42" s="3"/>
      <c r="G42" s="3"/>
      <c r="H42" s="3"/>
      <c r="I42" s="3"/>
      <c r="J42" s="3"/>
      <c r="K42" s="3"/>
      <c r="L42" s="47"/>
      <c r="M42" s="47"/>
      <c r="N42" s="47"/>
      <c r="O42" s="47"/>
      <c r="P42" s="47"/>
      <c r="Q42" s="47"/>
      <c r="R42" s="47"/>
      <c r="S42" s="47"/>
      <c r="T42" s="47"/>
      <c r="U42" s="47"/>
      <c r="V42" s="47"/>
      <c r="W42" s="47"/>
      <c r="X42" s="47"/>
      <c r="Y42" s="47"/>
      <c r="Z42" s="47"/>
      <c r="AA42" s="47"/>
      <c r="AB42" s="47"/>
      <c r="AC42" s="47"/>
      <c r="AD42" s="47"/>
      <c r="AE42" s="47"/>
    </row>
    <row r="43" spans="1:31" ht="15.75" customHeight="1">
      <c r="A43" s="1"/>
      <c r="B43" s="2"/>
      <c r="C43" s="2"/>
      <c r="D43" s="3"/>
      <c r="E43" s="3"/>
      <c r="F43" s="3"/>
      <c r="G43" s="3"/>
      <c r="H43" s="3"/>
      <c r="I43" s="3"/>
      <c r="J43" s="3"/>
      <c r="K43" s="3"/>
      <c r="L43" s="47"/>
      <c r="M43" s="47"/>
      <c r="N43" s="47"/>
      <c r="O43" s="47"/>
      <c r="P43" s="47"/>
      <c r="Q43" s="47"/>
      <c r="R43" s="47"/>
      <c r="S43" s="47"/>
      <c r="T43" s="47"/>
      <c r="U43" s="47"/>
      <c r="V43" s="47"/>
      <c r="W43" s="47"/>
      <c r="X43" s="47"/>
      <c r="Y43" s="47"/>
      <c r="Z43" s="47"/>
      <c r="AA43" s="47"/>
      <c r="AB43" s="47"/>
      <c r="AC43" s="47"/>
      <c r="AD43" s="47"/>
      <c r="AE43" s="47"/>
    </row>
    <row r="44" spans="1:31" ht="15.75" customHeight="1">
      <c r="A44" s="1"/>
      <c r="B44" s="2"/>
      <c r="C44" s="2"/>
      <c r="D44" s="3"/>
      <c r="E44" s="3"/>
      <c r="F44" s="3"/>
      <c r="G44" s="3"/>
      <c r="H44" s="3"/>
      <c r="I44" s="3"/>
      <c r="J44" s="3"/>
      <c r="K44" s="3"/>
      <c r="L44" s="47"/>
      <c r="M44" s="47"/>
      <c r="N44" s="47"/>
      <c r="O44" s="47"/>
      <c r="P44" s="47"/>
      <c r="Q44" s="47"/>
      <c r="R44" s="47"/>
      <c r="S44" s="47"/>
      <c r="T44" s="47"/>
      <c r="U44" s="47"/>
      <c r="V44" s="47"/>
      <c r="W44" s="47"/>
      <c r="X44" s="47"/>
      <c r="Y44" s="47"/>
      <c r="Z44" s="47"/>
      <c r="AA44" s="47"/>
      <c r="AB44" s="47"/>
      <c r="AC44" s="47"/>
      <c r="AD44" s="47"/>
      <c r="AE44" s="47"/>
    </row>
    <row r="45" spans="1:31" ht="15.75" customHeight="1">
      <c r="A45" s="1"/>
      <c r="B45" s="2"/>
      <c r="C45" s="2"/>
      <c r="D45" s="3"/>
      <c r="E45" s="3"/>
      <c r="F45" s="3"/>
      <c r="G45" s="3"/>
      <c r="H45" s="3"/>
      <c r="I45" s="3"/>
      <c r="J45" s="3"/>
      <c r="K45" s="3"/>
      <c r="L45" s="47"/>
      <c r="M45" s="47"/>
      <c r="N45" s="47"/>
      <c r="O45" s="47"/>
      <c r="P45" s="47"/>
      <c r="Q45" s="47"/>
      <c r="R45" s="47"/>
      <c r="S45" s="47"/>
      <c r="T45" s="47"/>
      <c r="U45" s="47"/>
      <c r="V45" s="47"/>
      <c r="W45" s="47"/>
      <c r="X45" s="47"/>
      <c r="Y45" s="47"/>
      <c r="Z45" s="47"/>
      <c r="AA45" s="47"/>
      <c r="AB45" s="47"/>
      <c r="AC45" s="47"/>
      <c r="AD45" s="47"/>
      <c r="AE45" s="47"/>
    </row>
    <row r="46" spans="1:31" ht="15.75" customHeight="1">
      <c r="A46" s="1"/>
      <c r="B46" s="2"/>
      <c r="C46" s="2"/>
      <c r="D46" s="3"/>
      <c r="E46" s="3"/>
      <c r="F46" s="3"/>
      <c r="G46" s="3"/>
      <c r="H46" s="3"/>
      <c r="I46" s="3"/>
      <c r="J46" s="3"/>
      <c r="K46" s="3"/>
      <c r="L46" s="47"/>
      <c r="M46" s="47"/>
      <c r="N46" s="47"/>
      <c r="O46" s="47"/>
      <c r="P46" s="47"/>
      <c r="Q46" s="47"/>
      <c r="R46" s="47"/>
      <c r="S46" s="47"/>
      <c r="T46" s="47"/>
      <c r="U46" s="47"/>
      <c r="V46" s="47"/>
      <c r="W46" s="47"/>
      <c r="X46" s="47"/>
      <c r="Y46" s="47"/>
      <c r="Z46" s="47"/>
      <c r="AA46" s="47"/>
      <c r="AB46" s="47"/>
      <c r="AC46" s="47"/>
      <c r="AD46" s="47"/>
      <c r="AE46" s="47"/>
    </row>
    <row r="47" spans="1:31" ht="15.75" customHeight="1">
      <c r="A47" s="1"/>
      <c r="B47" s="2"/>
      <c r="C47" s="2"/>
      <c r="D47" s="3"/>
      <c r="E47" s="3"/>
      <c r="F47" s="3"/>
      <c r="G47" s="3"/>
      <c r="H47" s="3"/>
      <c r="I47" s="3"/>
      <c r="J47" s="3"/>
      <c r="K47" s="3"/>
      <c r="L47" s="47"/>
      <c r="M47" s="47"/>
      <c r="N47" s="47"/>
      <c r="O47" s="47"/>
      <c r="P47" s="47"/>
      <c r="Q47" s="47"/>
      <c r="R47" s="47"/>
      <c r="S47" s="47"/>
      <c r="T47" s="47"/>
      <c r="U47" s="47"/>
      <c r="V47" s="47"/>
      <c r="W47" s="47"/>
      <c r="X47" s="47"/>
      <c r="Y47" s="47"/>
      <c r="Z47" s="47"/>
      <c r="AA47" s="47"/>
      <c r="AB47" s="47"/>
      <c r="AC47" s="47"/>
      <c r="AD47" s="47"/>
      <c r="AE47" s="47"/>
    </row>
    <row r="48" spans="1:31" ht="15.75" customHeight="1">
      <c r="A48" s="1"/>
      <c r="B48" s="2"/>
      <c r="C48" s="2"/>
      <c r="D48" s="3"/>
      <c r="E48" s="3"/>
      <c r="F48" s="3"/>
      <c r="G48" s="3"/>
      <c r="H48" s="3"/>
      <c r="I48" s="3"/>
      <c r="J48" s="3"/>
      <c r="K48" s="3"/>
      <c r="L48" s="47"/>
      <c r="M48" s="47"/>
      <c r="N48" s="47"/>
      <c r="O48" s="47"/>
      <c r="P48" s="47"/>
      <c r="Q48" s="47"/>
      <c r="R48" s="47"/>
      <c r="S48" s="47"/>
      <c r="T48" s="47"/>
      <c r="U48" s="47"/>
      <c r="V48" s="47"/>
      <c r="W48" s="47"/>
      <c r="X48" s="47"/>
      <c r="Y48" s="47"/>
      <c r="Z48" s="47"/>
      <c r="AA48" s="47"/>
      <c r="AB48" s="47"/>
      <c r="AC48" s="47"/>
      <c r="AD48" s="47"/>
      <c r="AE48" s="47"/>
    </row>
    <row r="49" spans="1:31" ht="15.75" customHeight="1">
      <c r="A49" s="1"/>
      <c r="B49" s="2"/>
      <c r="C49" s="2"/>
      <c r="D49" s="3"/>
      <c r="E49" s="3"/>
      <c r="F49" s="3"/>
      <c r="G49" s="3"/>
      <c r="H49" s="3"/>
      <c r="I49" s="3"/>
      <c r="J49" s="3"/>
      <c r="K49" s="3"/>
      <c r="L49" s="47"/>
      <c r="M49" s="47"/>
      <c r="N49" s="47"/>
      <c r="O49" s="47"/>
      <c r="P49" s="47"/>
      <c r="Q49" s="47"/>
      <c r="R49" s="47"/>
      <c r="S49" s="47"/>
      <c r="T49" s="47"/>
      <c r="U49" s="47"/>
      <c r="V49" s="47"/>
      <c r="W49" s="47"/>
      <c r="X49" s="47"/>
      <c r="Y49" s="47"/>
      <c r="Z49" s="47"/>
      <c r="AA49" s="47"/>
      <c r="AB49" s="47"/>
      <c r="AC49" s="47"/>
      <c r="AD49" s="47"/>
      <c r="AE49" s="47"/>
    </row>
    <row r="50" spans="1:31" ht="15.75" customHeight="1">
      <c r="A50" s="1"/>
      <c r="B50" s="2"/>
      <c r="C50" s="2"/>
      <c r="D50" s="3"/>
      <c r="E50" s="3"/>
      <c r="F50" s="3"/>
      <c r="G50" s="3"/>
      <c r="H50" s="3"/>
      <c r="I50" s="3"/>
      <c r="J50" s="3"/>
      <c r="K50" s="3"/>
      <c r="L50" s="47"/>
      <c r="M50" s="47"/>
      <c r="N50" s="47"/>
      <c r="O50" s="47"/>
      <c r="P50" s="47"/>
      <c r="Q50" s="47"/>
      <c r="R50" s="47"/>
      <c r="S50" s="47"/>
      <c r="T50" s="47"/>
      <c r="U50" s="47"/>
      <c r="V50" s="47"/>
      <c r="W50" s="47"/>
      <c r="X50" s="47"/>
      <c r="Y50" s="47"/>
      <c r="Z50" s="47"/>
      <c r="AA50" s="47"/>
      <c r="AB50" s="47"/>
      <c r="AC50" s="47"/>
      <c r="AD50" s="47"/>
      <c r="AE50" s="47"/>
    </row>
    <row r="51" spans="1:31" ht="15.75" customHeight="1">
      <c r="A51" s="1"/>
      <c r="B51" s="2"/>
      <c r="C51" s="2"/>
      <c r="D51" s="3"/>
      <c r="E51" s="3"/>
      <c r="F51" s="3"/>
      <c r="G51" s="3"/>
      <c r="H51" s="3"/>
      <c r="I51" s="3"/>
      <c r="J51" s="3"/>
      <c r="K51" s="3"/>
      <c r="L51" s="47"/>
      <c r="M51" s="47"/>
      <c r="N51" s="47"/>
      <c r="O51" s="47"/>
      <c r="P51" s="47"/>
      <c r="Q51" s="47"/>
      <c r="R51" s="47"/>
      <c r="S51" s="47"/>
      <c r="T51" s="47"/>
      <c r="U51" s="47"/>
      <c r="V51" s="47"/>
      <c r="W51" s="47"/>
      <c r="X51" s="47"/>
      <c r="Y51" s="47"/>
      <c r="Z51" s="47"/>
      <c r="AA51" s="47"/>
      <c r="AB51" s="47"/>
      <c r="AC51" s="47"/>
      <c r="AD51" s="47"/>
      <c r="AE51" s="47"/>
    </row>
    <row r="52" spans="1:31" ht="15.75" customHeight="1">
      <c r="A52" s="1"/>
      <c r="B52" s="2"/>
      <c r="C52" s="2"/>
      <c r="D52" s="3"/>
      <c r="E52" s="3"/>
      <c r="F52" s="3"/>
      <c r="G52" s="3"/>
      <c r="H52" s="3"/>
      <c r="I52" s="3"/>
      <c r="J52" s="3"/>
      <c r="K52" s="3"/>
      <c r="L52" s="47"/>
      <c r="M52" s="47"/>
      <c r="N52" s="47"/>
      <c r="O52" s="47"/>
      <c r="P52" s="47"/>
      <c r="Q52" s="47"/>
      <c r="R52" s="47"/>
      <c r="S52" s="47"/>
      <c r="T52" s="47"/>
      <c r="U52" s="47"/>
      <c r="V52" s="47"/>
      <c r="W52" s="47"/>
      <c r="X52" s="47"/>
      <c r="Y52" s="47"/>
      <c r="Z52" s="47"/>
      <c r="AA52" s="47"/>
      <c r="AB52" s="47"/>
      <c r="AC52" s="47"/>
      <c r="AD52" s="47"/>
      <c r="AE52" s="47"/>
    </row>
    <row r="53" spans="1:31" ht="15.75" customHeight="1">
      <c r="A53" s="1"/>
      <c r="B53" s="2"/>
      <c r="C53" s="2"/>
      <c r="D53" s="3"/>
      <c r="E53" s="3"/>
      <c r="F53" s="3"/>
      <c r="G53" s="3"/>
      <c r="H53" s="3"/>
      <c r="I53" s="3"/>
      <c r="J53" s="3"/>
      <c r="K53" s="3"/>
      <c r="L53" s="47"/>
      <c r="M53" s="47"/>
      <c r="N53" s="47"/>
      <c r="O53" s="47"/>
      <c r="P53" s="47"/>
      <c r="Q53" s="47"/>
      <c r="R53" s="47"/>
      <c r="S53" s="47"/>
      <c r="T53" s="47"/>
      <c r="U53" s="47"/>
      <c r="V53" s="47"/>
      <c r="W53" s="47"/>
      <c r="X53" s="47"/>
      <c r="Y53" s="47"/>
      <c r="Z53" s="47"/>
      <c r="AA53" s="47"/>
      <c r="AB53" s="47"/>
      <c r="AC53" s="47"/>
      <c r="AD53" s="47"/>
      <c r="AE53" s="47"/>
    </row>
    <row r="54" spans="1:31" ht="15.75" customHeight="1">
      <c r="A54" s="1"/>
      <c r="B54" s="2"/>
      <c r="C54" s="2"/>
      <c r="D54" s="3"/>
      <c r="E54" s="3"/>
      <c r="F54" s="3"/>
      <c r="G54" s="3"/>
      <c r="H54" s="3"/>
      <c r="I54" s="3"/>
      <c r="J54" s="3"/>
      <c r="K54" s="3"/>
      <c r="L54" s="47"/>
      <c r="M54" s="47"/>
      <c r="N54" s="47"/>
      <c r="O54" s="47"/>
      <c r="P54" s="47"/>
      <c r="Q54" s="47"/>
      <c r="R54" s="47"/>
      <c r="S54" s="47"/>
      <c r="T54" s="47"/>
      <c r="U54" s="47"/>
      <c r="V54" s="47"/>
      <c r="W54" s="47"/>
      <c r="X54" s="47"/>
      <c r="Y54" s="47"/>
      <c r="Z54" s="47"/>
      <c r="AA54" s="47"/>
      <c r="AB54" s="47"/>
      <c r="AC54" s="47"/>
      <c r="AD54" s="47"/>
      <c r="AE54" s="47"/>
    </row>
    <row r="55" spans="1:31" ht="15.75" customHeight="1">
      <c r="A55" s="1"/>
      <c r="B55" s="2"/>
      <c r="C55" s="2"/>
      <c r="D55" s="3"/>
      <c r="E55" s="3"/>
      <c r="F55" s="3"/>
      <c r="G55" s="3"/>
      <c r="H55" s="3"/>
      <c r="I55" s="3"/>
      <c r="J55" s="3"/>
      <c r="K55" s="3"/>
      <c r="L55" s="47"/>
      <c r="M55" s="47"/>
      <c r="N55" s="47"/>
      <c r="O55" s="47"/>
      <c r="P55" s="47"/>
      <c r="Q55" s="47"/>
      <c r="R55" s="47"/>
      <c r="S55" s="47"/>
      <c r="T55" s="47"/>
      <c r="U55" s="47"/>
      <c r="V55" s="47"/>
      <c r="W55" s="47"/>
      <c r="X55" s="47"/>
      <c r="Y55" s="47"/>
      <c r="Z55" s="47"/>
      <c r="AA55" s="47"/>
      <c r="AB55" s="47"/>
      <c r="AC55" s="47"/>
      <c r="AD55" s="47"/>
      <c r="AE55" s="47"/>
    </row>
    <row r="56" spans="1:31" ht="15.75" customHeight="1">
      <c r="A56" s="1"/>
      <c r="B56" s="2"/>
      <c r="C56" s="2"/>
      <c r="D56" s="3"/>
      <c r="E56" s="3"/>
      <c r="F56" s="3"/>
      <c r="G56" s="3"/>
      <c r="H56" s="3"/>
      <c r="I56" s="3"/>
      <c r="J56" s="3"/>
      <c r="K56" s="3"/>
      <c r="L56" s="47"/>
      <c r="M56" s="47"/>
      <c r="N56" s="47"/>
      <c r="O56" s="47"/>
      <c r="P56" s="47"/>
      <c r="Q56" s="47"/>
      <c r="R56" s="47"/>
      <c r="S56" s="47"/>
      <c r="T56" s="47"/>
      <c r="U56" s="47"/>
      <c r="V56" s="47"/>
      <c r="W56" s="47"/>
      <c r="X56" s="47"/>
      <c r="Y56" s="47"/>
      <c r="Z56" s="47"/>
      <c r="AA56" s="47"/>
      <c r="AB56" s="47"/>
      <c r="AC56" s="47"/>
      <c r="AD56" s="47"/>
      <c r="AE56" s="47"/>
    </row>
    <row r="57" spans="1:31" ht="15.75" customHeight="1">
      <c r="A57" s="1"/>
      <c r="B57" s="2"/>
      <c r="C57" s="2"/>
      <c r="D57" s="3"/>
      <c r="E57" s="3"/>
      <c r="F57" s="3"/>
      <c r="G57" s="3"/>
      <c r="H57" s="3"/>
      <c r="I57" s="3"/>
      <c r="J57" s="3"/>
      <c r="K57" s="3"/>
      <c r="L57" s="47"/>
      <c r="M57" s="47"/>
      <c r="N57" s="47"/>
      <c r="O57" s="47"/>
      <c r="P57" s="47"/>
      <c r="Q57" s="47"/>
      <c r="R57" s="47"/>
      <c r="S57" s="47"/>
      <c r="T57" s="47"/>
      <c r="U57" s="47"/>
      <c r="V57" s="47"/>
      <c r="W57" s="47"/>
      <c r="X57" s="47"/>
      <c r="Y57" s="47"/>
      <c r="Z57" s="47"/>
      <c r="AA57" s="47"/>
      <c r="AB57" s="47"/>
      <c r="AC57" s="47"/>
      <c r="AD57" s="47"/>
      <c r="AE57" s="47"/>
    </row>
    <row r="58" spans="1:31" ht="15.75" customHeight="1">
      <c r="A58" s="1"/>
      <c r="B58" s="2"/>
      <c r="C58" s="2"/>
      <c r="D58" s="3"/>
      <c r="E58" s="3"/>
      <c r="F58" s="3"/>
      <c r="G58" s="3"/>
      <c r="H58" s="3"/>
      <c r="I58" s="3"/>
      <c r="J58" s="3"/>
      <c r="K58" s="3"/>
      <c r="L58" s="47"/>
      <c r="M58" s="47"/>
      <c r="N58" s="47"/>
      <c r="O58" s="47"/>
      <c r="P58" s="47"/>
      <c r="Q58" s="47"/>
      <c r="R58" s="47"/>
      <c r="S58" s="47"/>
      <c r="T58" s="47"/>
      <c r="U58" s="47"/>
      <c r="V58" s="47"/>
      <c r="W58" s="47"/>
      <c r="X58" s="47"/>
      <c r="Y58" s="47"/>
      <c r="Z58" s="47"/>
      <c r="AA58" s="47"/>
      <c r="AB58" s="47"/>
      <c r="AC58" s="47"/>
      <c r="AD58" s="47"/>
      <c r="AE58" s="47"/>
    </row>
    <row r="59" spans="1:31" ht="15.75" customHeight="1">
      <c r="A59" s="1"/>
      <c r="B59" s="2"/>
      <c r="C59" s="2"/>
      <c r="D59" s="3"/>
      <c r="E59" s="3"/>
      <c r="F59" s="3"/>
      <c r="G59" s="3"/>
      <c r="H59" s="3"/>
      <c r="I59" s="3"/>
      <c r="J59" s="3"/>
      <c r="K59" s="3"/>
      <c r="L59" s="47"/>
      <c r="M59" s="47"/>
      <c r="N59" s="47"/>
      <c r="O59" s="47"/>
      <c r="P59" s="47"/>
      <c r="Q59" s="47"/>
      <c r="R59" s="47"/>
      <c r="S59" s="47"/>
      <c r="T59" s="47"/>
      <c r="U59" s="47"/>
      <c r="V59" s="47"/>
      <c r="W59" s="47"/>
      <c r="X59" s="47"/>
      <c r="Y59" s="47"/>
      <c r="Z59" s="47"/>
      <c r="AA59" s="47"/>
      <c r="AB59" s="47"/>
      <c r="AC59" s="47"/>
      <c r="AD59" s="47"/>
      <c r="AE59" s="47"/>
    </row>
    <row r="60" spans="1:31" ht="15.75" customHeight="1">
      <c r="A60" s="1"/>
      <c r="B60" s="2"/>
      <c r="C60" s="2"/>
      <c r="D60" s="3"/>
      <c r="E60" s="3"/>
      <c r="F60" s="3"/>
      <c r="G60" s="3"/>
      <c r="H60" s="3"/>
      <c r="I60" s="3"/>
      <c r="J60" s="3"/>
      <c r="K60" s="3"/>
      <c r="L60" s="47"/>
      <c r="M60" s="47"/>
      <c r="N60" s="47"/>
      <c r="O60" s="47"/>
      <c r="P60" s="47"/>
      <c r="Q60" s="47"/>
      <c r="R60" s="47"/>
      <c r="S60" s="47"/>
      <c r="T60" s="47"/>
      <c r="U60" s="47"/>
      <c r="V60" s="47"/>
      <c r="W60" s="47"/>
      <c r="X60" s="47"/>
      <c r="Y60" s="47"/>
      <c r="Z60" s="47"/>
      <c r="AA60" s="47"/>
      <c r="AB60" s="47"/>
      <c r="AC60" s="47"/>
      <c r="AD60" s="47"/>
      <c r="AE60" s="47"/>
    </row>
    <row r="61" spans="1:31" ht="15.75" customHeight="1">
      <c r="A61" s="1"/>
      <c r="B61" s="2"/>
      <c r="C61" s="2"/>
      <c r="D61" s="3"/>
      <c r="E61" s="3"/>
      <c r="F61" s="3"/>
      <c r="G61" s="3"/>
      <c r="H61" s="3"/>
      <c r="I61" s="3"/>
      <c r="J61" s="3"/>
      <c r="K61" s="3"/>
      <c r="L61" s="47"/>
      <c r="M61" s="47"/>
      <c r="N61" s="47"/>
      <c r="O61" s="47"/>
      <c r="P61" s="47"/>
      <c r="Q61" s="47"/>
      <c r="R61" s="47"/>
      <c r="S61" s="47"/>
      <c r="T61" s="47"/>
      <c r="U61" s="47"/>
      <c r="V61" s="47"/>
      <c r="W61" s="47"/>
      <c r="X61" s="47"/>
      <c r="Y61" s="47"/>
      <c r="Z61" s="47"/>
      <c r="AA61" s="47"/>
      <c r="AB61" s="47"/>
      <c r="AC61" s="47"/>
      <c r="AD61" s="47"/>
      <c r="AE61" s="47"/>
    </row>
    <row r="62" spans="1:31" ht="15.75" customHeight="1">
      <c r="A62" s="1"/>
      <c r="B62" s="2"/>
      <c r="C62" s="2"/>
      <c r="D62" s="3"/>
      <c r="E62" s="3"/>
      <c r="F62" s="3"/>
      <c r="G62" s="3"/>
      <c r="H62" s="3"/>
      <c r="I62" s="3"/>
      <c r="J62" s="3"/>
      <c r="K62" s="3"/>
      <c r="L62" s="47"/>
      <c r="M62" s="47"/>
      <c r="N62" s="47"/>
      <c r="O62" s="47"/>
      <c r="P62" s="47"/>
      <c r="Q62" s="47"/>
      <c r="R62" s="47"/>
      <c r="S62" s="47"/>
      <c r="T62" s="47"/>
      <c r="U62" s="47"/>
      <c r="V62" s="47"/>
      <c r="W62" s="47"/>
      <c r="X62" s="47"/>
      <c r="Y62" s="47"/>
      <c r="Z62" s="47"/>
      <c r="AA62" s="47"/>
      <c r="AB62" s="47"/>
      <c r="AC62" s="47"/>
      <c r="AD62" s="47"/>
      <c r="AE62" s="47"/>
    </row>
    <row r="63" spans="1:31" ht="15.75" customHeight="1">
      <c r="A63" s="1"/>
      <c r="B63" s="2"/>
      <c r="C63" s="2"/>
      <c r="D63" s="3"/>
      <c r="E63" s="3"/>
      <c r="F63" s="3"/>
      <c r="G63" s="3"/>
      <c r="H63" s="3"/>
      <c r="I63" s="3"/>
      <c r="J63" s="3"/>
      <c r="K63" s="3"/>
      <c r="L63" s="47"/>
      <c r="M63" s="47"/>
      <c r="N63" s="47"/>
      <c r="O63" s="47"/>
      <c r="P63" s="47"/>
      <c r="Q63" s="47"/>
      <c r="R63" s="47"/>
      <c r="S63" s="47"/>
      <c r="T63" s="47"/>
      <c r="U63" s="47"/>
      <c r="V63" s="47"/>
      <c r="W63" s="47"/>
      <c r="X63" s="47"/>
      <c r="Y63" s="47"/>
      <c r="Z63" s="47"/>
      <c r="AA63" s="47"/>
      <c r="AB63" s="47"/>
      <c r="AC63" s="47"/>
      <c r="AD63" s="47"/>
      <c r="AE63" s="47"/>
    </row>
    <row r="64" spans="1:31" ht="15.75" customHeight="1">
      <c r="A64" s="1"/>
      <c r="B64" s="2"/>
      <c r="C64" s="2"/>
      <c r="D64" s="3"/>
      <c r="E64" s="3"/>
      <c r="F64" s="3"/>
      <c r="G64" s="3"/>
      <c r="H64" s="3"/>
      <c r="I64" s="3"/>
      <c r="J64" s="3"/>
      <c r="K64" s="3"/>
      <c r="L64" s="47"/>
      <c r="M64" s="47"/>
      <c r="N64" s="47"/>
      <c r="O64" s="47"/>
      <c r="P64" s="47"/>
      <c r="Q64" s="47"/>
      <c r="R64" s="47"/>
      <c r="S64" s="47"/>
      <c r="T64" s="47"/>
      <c r="U64" s="47"/>
      <c r="V64" s="47"/>
      <c r="W64" s="47"/>
      <c r="X64" s="47"/>
      <c r="Y64" s="47"/>
      <c r="Z64" s="47"/>
      <c r="AA64" s="47"/>
      <c r="AB64" s="47"/>
      <c r="AC64" s="47"/>
      <c r="AD64" s="47"/>
      <c r="AE64" s="47"/>
    </row>
    <row r="65" spans="1:31" ht="15.75" customHeight="1">
      <c r="A65" s="1"/>
      <c r="B65" s="2"/>
      <c r="C65" s="2"/>
      <c r="D65" s="3"/>
      <c r="E65" s="3"/>
      <c r="F65" s="3"/>
      <c r="G65" s="3"/>
      <c r="H65" s="3"/>
      <c r="I65" s="3"/>
      <c r="J65" s="3"/>
      <c r="K65" s="3"/>
      <c r="L65" s="47"/>
      <c r="M65" s="47"/>
      <c r="N65" s="47"/>
      <c r="O65" s="47"/>
      <c r="P65" s="47"/>
      <c r="Q65" s="47"/>
      <c r="R65" s="47"/>
      <c r="S65" s="47"/>
      <c r="T65" s="47"/>
      <c r="U65" s="47"/>
      <c r="V65" s="47"/>
      <c r="W65" s="47"/>
      <c r="X65" s="47"/>
      <c r="Y65" s="47"/>
      <c r="Z65" s="47"/>
      <c r="AA65" s="47"/>
      <c r="AB65" s="47"/>
      <c r="AC65" s="47"/>
      <c r="AD65" s="47"/>
      <c r="AE65" s="47"/>
    </row>
    <row r="66" spans="1:31" ht="15.75" customHeight="1">
      <c r="A66" s="1"/>
      <c r="B66" s="2"/>
      <c r="C66" s="2"/>
      <c r="D66" s="3"/>
      <c r="E66" s="3"/>
      <c r="F66" s="3"/>
      <c r="G66" s="3"/>
      <c r="H66" s="3"/>
      <c r="I66" s="3"/>
      <c r="J66" s="3"/>
      <c r="K66" s="3"/>
      <c r="L66" s="47"/>
      <c r="M66" s="47"/>
      <c r="N66" s="47"/>
      <c r="O66" s="47"/>
      <c r="P66" s="47"/>
      <c r="Q66" s="47"/>
      <c r="R66" s="47"/>
      <c r="S66" s="47"/>
      <c r="T66" s="47"/>
      <c r="U66" s="47"/>
      <c r="V66" s="47"/>
      <c r="W66" s="47"/>
      <c r="X66" s="47"/>
      <c r="Y66" s="47"/>
      <c r="Z66" s="47"/>
      <c r="AA66" s="47"/>
      <c r="AB66" s="47"/>
      <c r="AC66" s="47"/>
      <c r="AD66" s="47"/>
      <c r="AE66" s="47"/>
    </row>
    <row r="67" spans="1:31" ht="15.75" customHeight="1">
      <c r="A67" s="1"/>
      <c r="B67" s="2"/>
      <c r="C67" s="2"/>
      <c r="D67" s="3"/>
      <c r="E67" s="3"/>
      <c r="F67" s="3"/>
      <c r="G67" s="3"/>
      <c r="H67" s="3"/>
      <c r="I67" s="3"/>
      <c r="J67" s="3"/>
      <c r="K67" s="3"/>
      <c r="L67" s="47"/>
      <c r="M67" s="47"/>
      <c r="N67" s="47"/>
      <c r="O67" s="47"/>
      <c r="P67" s="47"/>
      <c r="Q67" s="47"/>
      <c r="R67" s="47"/>
      <c r="S67" s="47"/>
      <c r="T67" s="47"/>
      <c r="U67" s="47"/>
      <c r="V67" s="47"/>
      <c r="W67" s="47"/>
      <c r="X67" s="47"/>
      <c r="Y67" s="47"/>
      <c r="Z67" s="47"/>
      <c r="AA67" s="47"/>
      <c r="AB67" s="47"/>
      <c r="AC67" s="47"/>
      <c r="AD67" s="47"/>
      <c r="AE67" s="47"/>
    </row>
    <row r="68" spans="1:31" ht="15.75" customHeight="1">
      <c r="A68" s="1"/>
      <c r="B68" s="2"/>
      <c r="C68" s="2"/>
      <c r="D68" s="3"/>
      <c r="E68" s="3"/>
      <c r="F68" s="3"/>
      <c r="G68" s="3"/>
      <c r="H68" s="3"/>
      <c r="I68" s="3"/>
      <c r="J68" s="3"/>
      <c r="K68" s="3"/>
      <c r="L68" s="47"/>
      <c r="M68" s="47"/>
      <c r="N68" s="47"/>
      <c r="O68" s="47"/>
      <c r="P68" s="47"/>
      <c r="Q68" s="47"/>
      <c r="R68" s="47"/>
      <c r="S68" s="47"/>
      <c r="T68" s="47"/>
      <c r="U68" s="47"/>
      <c r="V68" s="47"/>
      <c r="W68" s="47"/>
      <c r="X68" s="47"/>
      <c r="Y68" s="47"/>
      <c r="Z68" s="47"/>
      <c r="AA68" s="47"/>
      <c r="AB68" s="47"/>
      <c r="AC68" s="47"/>
      <c r="AD68" s="47"/>
      <c r="AE68" s="47"/>
    </row>
    <row r="69" spans="1:31" ht="15.75" customHeight="1">
      <c r="A69" s="1"/>
      <c r="B69" s="2"/>
      <c r="C69" s="2"/>
      <c r="D69" s="3"/>
      <c r="E69" s="3"/>
      <c r="F69" s="3"/>
      <c r="G69" s="3"/>
      <c r="H69" s="3"/>
      <c r="I69" s="3"/>
      <c r="J69" s="3"/>
      <c r="K69" s="3"/>
      <c r="L69" s="47"/>
      <c r="M69" s="47"/>
      <c r="N69" s="47"/>
      <c r="O69" s="47"/>
      <c r="P69" s="47"/>
      <c r="Q69" s="47"/>
      <c r="R69" s="47"/>
      <c r="S69" s="47"/>
      <c r="T69" s="47"/>
      <c r="U69" s="47"/>
      <c r="V69" s="47"/>
      <c r="W69" s="47"/>
      <c r="X69" s="47"/>
      <c r="Y69" s="47"/>
      <c r="Z69" s="47"/>
      <c r="AA69" s="47"/>
      <c r="AB69" s="47"/>
      <c r="AC69" s="47"/>
      <c r="AD69" s="47"/>
      <c r="AE69" s="47"/>
    </row>
    <row r="70" spans="1:31" ht="15.75" customHeight="1">
      <c r="A70" s="1"/>
      <c r="B70" s="2"/>
      <c r="C70" s="2"/>
      <c r="D70" s="3"/>
      <c r="E70" s="3"/>
      <c r="F70" s="3"/>
      <c r="G70" s="3"/>
      <c r="H70" s="3"/>
      <c r="I70" s="3"/>
      <c r="J70" s="3"/>
      <c r="K70" s="3"/>
      <c r="L70" s="47"/>
      <c r="M70" s="47"/>
      <c r="N70" s="47"/>
      <c r="O70" s="47"/>
      <c r="P70" s="47"/>
      <c r="Q70" s="47"/>
      <c r="R70" s="47"/>
      <c r="S70" s="47"/>
      <c r="T70" s="47"/>
      <c r="U70" s="47"/>
      <c r="V70" s="47"/>
      <c r="W70" s="47"/>
      <c r="X70" s="47"/>
      <c r="Y70" s="47"/>
      <c r="Z70" s="47"/>
      <c r="AA70" s="47"/>
      <c r="AB70" s="47"/>
      <c r="AC70" s="47"/>
      <c r="AD70" s="47"/>
      <c r="AE70" s="47"/>
    </row>
    <row r="71" spans="1:31" ht="15.75" customHeight="1">
      <c r="A71" s="1"/>
      <c r="B71" s="2"/>
      <c r="C71" s="2"/>
      <c r="D71" s="3"/>
      <c r="E71" s="3"/>
      <c r="F71" s="3"/>
      <c r="G71" s="3"/>
      <c r="H71" s="3"/>
      <c r="I71" s="3"/>
      <c r="J71" s="3"/>
      <c r="K71" s="3"/>
      <c r="L71" s="47"/>
      <c r="M71" s="47"/>
      <c r="N71" s="47"/>
      <c r="O71" s="47"/>
      <c r="P71" s="47"/>
      <c r="Q71" s="47"/>
      <c r="R71" s="47"/>
      <c r="S71" s="47"/>
      <c r="T71" s="47"/>
      <c r="U71" s="47"/>
      <c r="V71" s="47"/>
      <c r="W71" s="47"/>
      <c r="X71" s="47"/>
      <c r="Y71" s="47"/>
      <c r="Z71" s="47"/>
      <c r="AA71" s="47"/>
      <c r="AB71" s="47"/>
      <c r="AC71" s="47"/>
      <c r="AD71" s="47"/>
      <c r="AE71" s="47"/>
    </row>
    <row r="72" spans="1:31" ht="15.75" customHeight="1">
      <c r="A72" s="1"/>
      <c r="B72" s="2"/>
      <c r="C72" s="2"/>
      <c r="D72" s="3"/>
      <c r="E72" s="3"/>
      <c r="F72" s="3"/>
      <c r="G72" s="3"/>
      <c r="H72" s="3"/>
      <c r="I72" s="3"/>
      <c r="J72" s="3"/>
      <c r="K72" s="3"/>
      <c r="L72" s="47"/>
      <c r="M72" s="47"/>
      <c r="N72" s="47"/>
      <c r="O72" s="47"/>
      <c r="P72" s="47"/>
      <c r="Q72" s="47"/>
      <c r="R72" s="47"/>
      <c r="S72" s="47"/>
      <c r="T72" s="47"/>
      <c r="U72" s="47"/>
      <c r="V72" s="47"/>
      <c r="W72" s="47"/>
      <c r="X72" s="47"/>
      <c r="Y72" s="47"/>
      <c r="Z72" s="47"/>
      <c r="AA72" s="47"/>
      <c r="AB72" s="47"/>
      <c r="AC72" s="47"/>
      <c r="AD72" s="47"/>
      <c r="AE72" s="47"/>
    </row>
    <row r="73" spans="1:31" ht="15.75" customHeight="1">
      <c r="A73" s="1"/>
      <c r="B73" s="2"/>
      <c r="C73" s="2"/>
      <c r="D73" s="3"/>
      <c r="E73" s="3"/>
      <c r="F73" s="3"/>
      <c r="G73" s="3"/>
      <c r="H73" s="3"/>
      <c r="I73" s="3"/>
      <c r="J73" s="3"/>
      <c r="K73" s="3"/>
      <c r="L73" s="47"/>
      <c r="M73" s="47"/>
      <c r="N73" s="47"/>
      <c r="O73" s="47"/>
      <c r="P73" s="47"/>
      <c r="Q73" s="47"/>
      <c r="R73" s="47"/>
      <c r="S73" s="47"/>
      <c r="T73" s="47"/>
      <c r="U73" s="47"/>
      <c r="V73" s="47"/>
      <c r="W73" s="47"/>
      <c r="X73" s="47"/>
      <c r="Y73" s="47"/>
      <c r="Z73" s="47"/>
      <c r="AA73" s="47"/>
      <c r="AB73" s="47"/>
      <c r="AC73" s="47"/>
      <c r="AD73" s="47"/>
      <c r="AE73" s="47"/>
    </row>
    <row r="74" spans="1:31" ht="15.75" customHeight="1">
      <c r="A74" s="1"/>
      <c r="B74" s="2"/>
      <c r="C74" s="2"/>
      <c r="D74" s="3"/>
      <c r="E74" s="3"/>
      <c r="F74" s="3"/>
      <c r="G74" s="3"/>
      <c r="H74" s="3"/>
      <c r="I74" s="3"/>
      <c r="J74" s="3"/>
      <c r="K74" s="3"/>
      <c r="L74" s="47"/>
      <c r="M74" s="47"/>
      <c r="N74" s="47"/>
      <c r="O74" s="47"/>
      <c r="P74" s="47"/>
      <c r="Q74" s="47"/>
      <c r="R74" s="47"/>
      <c r="S74" s="47"/>
      <c r="T74" s="47"/>
      <c r="U74" s="47"/>
      <c r="V74" s="47"/>
      <c r="W74" s="47"/>
      <c r="X74" s="47"/>
      <c r="Y74" s="47"/>
      <c r="Z74" s="47"/>
      <c r="AA74" s="47"/>
      <c r="AB74" s="47"/>
      <c r="AC74" s="47"/>
      <c r="AD74" s="47"/>
      <c r="AE74" s="47"/>
    </row>
    <row r="75" spans="1:31" ht="15.75" customHeight="1">
      <c r="A75" s="1"/>
      <c r="B75" s="2"/>
      <c r="C75" s="2"/>
      <c r="D75" s="3"/>
      <c r="E75" s="3"/>
      <c r="F75" s="3"/>
      <c r="G75" s="3"/>
      <c r="H75" s="3"/>
      <c r="I75" s="3"/>
      <c r="J75" s="3"/>
      <c r="K75" s="3"/>
      <c r="L75" s="47"/>
      <c r="M75" s="47"/>
      <c r="N75" s="47"/>
      <c r="O75" s="47"/>
      <c r="P75" s="47"/>
      <c r="Q75" s="47"/>
      <c r="R75" s="47"/>
      <c r="S75" s="47"/>
      <c r="T75" s="47"/>
      <c r="U75" s="47"/>
      <c r="V75" s="47"/>
      <c r="W75" s="47"/>
      <c r="X75" s="47"/>
      <c r="Y75" s="47"/>
      <c r="Z75" s="47"/>
      <c r="AA75" s="47"/>
      <c r="AB75" s="47"/>
      <c r="AC75" s="47"/>
      <c r="AD75" s="47"/>
      <c r="AE75" s="47"/>
    </row>
    <row r="76" spans="1:31" ht="15.75" customHeight="1">
      <c r="A76" s="1"/>
      <c r="B76" s="2"/>
      <c r="C76" s="2"/>
      <c r="D76" s="3"/>
      <c r="E76" s="3"/>
      <c r="F76" s="3"/>
      <c r="G76" s="3"/>
      <c r="H76" s="3"/>
      <c r="I76" s="3"/>
      <c r="J76" s="3"/>
      <c r="K76" s="3"/>
      <c r="L76" s="47"/>
      <c r="M76" s="47"/>
      <c r="N76" s="47"/>
      <c r="O76" s="47"/>
      <c r="P76" s="47"/>
      <c r="Q76" s="47"/>
      <c r="R76" s="47"/>
      <c r="S76" s="47"/>
      <c r="T76" s="47"/>
      <c r="U76" s="47"/>
      <c r="V76" s="47"/>
      <c r="W76" s="47"/>
      <c r="X76" s="47"/>
      <c r="Y76" s="47"/>
      <c r="Z76" s="47"/>
      <c r="AA76" s="47"/>
      <c r="AB76" s="47"/>
      <c r="AC76" s="47"/>
      <c r="AD76" s="47"/>
      <c r="AE76" s="47"/>
    </row>
    <row r="77" spans="1:31" ht="15.75" customHeight="1">
      <c r="A77" s="1"/>
      <c r="B77" s="2"/>
      <c r="C77" s="2"/>
      <c r="D77" s="3"/>
      <c r="E77" s="3"/>
      <c r="F77" s="3"/>
      <c r="G77" s="3"/>
      <c r="H77" s="3"/>
      <c r="I77" s="3"/>
      <c r="J77" s="3"/>
      <c r="K77" s="3"/>
      <c r="L77" s="47"/>
      <c r="M77" s="47"/>
      <c r="N77" s="47"/>
      <c r="O77" s="47"/>
      <c r="P77" s="47"/>
      <c r="Q77" s="47"/>
      <c r="R77" s="47"/>
      <c r="S77" s="47"/>
      <c r="T77" s="47"/>
      <c r="U77" s="47"/>
      <c r="V77" s="47"/>
      <c r="W77" s="47"/>
      <c r="X77" s="47"/>
      <c r="Y77" s="47"/>
      <c r="Z77" s="47"/>
      <c r="AA77" s="47"/>
      <c r="AB77" s="47"/>
      <c r="AC77" s="47"/>
      <c r="AD77" s="47"/>
      <c r="AE77" s="47"/>
    </row>
    <row r="78" spans="1:31" ht="15.75" customHeight="1">
      <c r="A78" s="1"/>
      <c r="B78" s="2"/>
      <c r="C78" s="2"/>
      <c r="D78" s="3"/>
      <c r="E78" s="3"/>
      <c r="F78" s="3"/>
      <c r="G78" s="3"/>
      <c r="H78" s="3"/>
      <c r="I78" s="3"/>
      <c r="J78" s="3"/>
      <c r="K78" s="3"/>
      <c r="L78" s="47"/>
      <c r="M78" s="47"/>
      <c r="N78" s="47"/>
      <c r="O78" s="47"/>
      <c r="P78" s="47"/>
      <c r="Q78" s="47"/>
      <c r="R78" s="47"/>
      <c r="S78" s="47"/>
      <c r="T78" s="47"/>
      <c r="U78" s="47"/>
      <c r="V78" s="47"/>
      <c r="W78" s="47"/>
      <c r="X78" s="47"/>
      <c r="Y78" s="47"/>
      <c r="Z78" s="47"/>
      <c r="AA78" s="47"/>
      <c r="AB78" s="47"/>
      <c r="AC78" s="47"/>
      <c r="AD78" s="47"/>
      <c r="AE78" s="47"/>
    </row>
    <row r="79" spans="1:31" ht="15.75" customHeight="1">
      <c r="A79" s="1"/>
      <c r="B79" s="2"/>
      <c r="C79" s="2"/>
      <c r="D79" s="3"/>
      <c r="E79" s="3"/>
      <c r="F79" s="3"/>
      <c r="G79" s="3"/>
      <c r="H79" s="3"/>
      <c r="I79" s="3"/>
      <c r="J79" s="3"/>
      <c r="K79" s="3"/>
      <c r="L79" s="47"/>
      <c r="M79" s="47"/>
      <c r="N79" s="47"/>
      <c r="O79" s="47"/>
      <c r="P79" s="47"/>
      <c r="Q79" s="47"/>
      <c r="R79" s="47"/>
      <c r="S79" s="47"/>
      <c r="T79" s="47"/>
      <c r="U79" s="47"/>
      <c r="V79" s="47"/>
      <c r="W79" s="47"/>
      <c r="X79" s="47"/>
      <c r="Y79" s="47"/>
      <c r="Z79" s="47"/>
      <c r="AA79" s="47"/>
      <c r="AB79" s="47"/>
      <c r="AC79" s="47"/>
      <c r="AD79" s="47"/>
      <c r="AE79" s="47"/>
    </row>
    <row r="80" spans="1:31" ht="15.75" customHeight="1">
      <c r="A80" s="1"/>
      <c r="B80" s="2"/>
      <c r="C80" s="2"/>
      <c r="D80" s="3"/>
      <c r="E80" s="3"/>
      <c r="F80" s="3"/>
      <c r="G80" s="3"/>
      <c r="H80" s="3"/>
      <c r="I80" s="3"/>
      <c r="J80" s="3"/>
      <c r="K80" s="3"/>
      <c r="L80" s="47"/>
      <c r="M80" s="47"/>
      <c r="N80" s="47"/>
      <c r="O80" s="47"/>
      <c r="P80" s="47"/>
      <c r="Q80" s="47"/>
      <c r="R80" s="47"/>
      <c r="S80" s="47"/>
      <c r="T80" s="47"/>
      <c r="U80" s="47"/>
      <c r="V80" s="47"/>
      <c r="W80" s="47"/>
      <c r="X80" s="47"/>
      <c r="Y80" s="47"/>
      <c r="Z80" s="47"/>
      <c r="AA80" s="47"/>
      <c r="AB80" s="47"/>
      <c r="AC80" s="47"/>
      <c r="AD80" s="47"/>
      <c r="AE80" s="47"/>
    </row>
    <row r="81" spans="1:31" ht="15.75" customHeight="1">
      <c r="A81" s="1"/>
      <c r="B81" s="2"/>
      <c r="C81" s="2"/>
      <c r="D81" s="3"/>
      <c r="E81" s="3"/>
      <c r="F81" s="3"/>
      <c r="G81" s="3"/>
      <c r="H81" s="3"/>
      <c r="I81" s="3"/>
      <c r="J81" s="3"/>
      <c r="K81" s="3"/>
      <c r="L81" s="47"/>
      <c r="M81" s="47"/>
      <c r="N81" s="47"/>
      <c r="O81" s="47"/>
      <c r="P81" s="47"/>
      <c r="Q81" s="47"/>
      <c r="R81" s="47"/>
      <c r="S81" s="47"/>
      <c r="T81" s="47"/>
      <c r="U81" s="47"/>
      <c r="V81" s="47"/>
      <c r="W81" s="47"/>
      <c r="X81" s="47"/>
      <c r="Y81" s="47"/>
      <c r="Z81" s="47"/>
      <c r="AA81" s="47"/>
      <c r="AB81" s="47"/>
      <c r="AC81" s="47"/>
      <c r="AD81" s="47"/>
      <c r="AE81" s="47"/>
    </row>
    <row r="82" spans="1:31" ht="15.75" customHeight="1">
      <c r="A82" s="1"/>
      <c r="B82" s="2"/>
      <c r="C82" s="2"/>
      <c r="D82" s="3"/>
      <c r="E82" s="3"/>
      <c r="F82" s="3"/>
      <c r="G82" s="3"/>
      <c r="H82" s="3"/>
      <c r="I82" s="3"/>
      <c r="J82" s="3"/>
      <c r="K82" s="3"/>
      <c r="L82" s="47"/>
      <c r="M82" s="47"/>
      <c r="N82" s="47"/>
      <c r="O82" s="47"/>
      <c r="P82" s="47"/>
      <c r="Q82" s="47"/>
      <c r="R82" s="47"/>
      <c r="S82" s="47"/>
      <c r="T82" s="47"/>
      <c r="U82" s="47"/>
      <c r="V82" s="47"/>
      <c r="W82" s="47"/>
      <c r="X82" s="47"/>
      <c r="Y82" s="47"/>
      <c r="Z82" s="47"/>
      <c r="AA82" s="47"/>
      <c r="AB82" s="47"/>
      <c r="AC82" s="47"/>
      <c r="AD82" s="47"/>
      <c r="AE82" s="47"/>
    </row>
    <row r="83" spans="1:31" ht="15.75" customHeight="1">
      <c r="A83" s="1"/>
      <c r="B83" s="2"/>
      <c r="C83" s="2"/>
      <c r="D83" s="3"/>
      <c r="E83" s="3"/>
      <c r="F83" s="3"/>
      <c r="G83" s="3"/>
      <c r="H83" s="3"/>
      <c r="I83" s="3"/>
      <c r="J83" s="3"/>
      <c r="K83" s="3"/>
      <c r="L83" s="47"/>
      <c r="M83" s="47"/>
      <c r="N83" s="47"/>
      <c r="O83" s="47"/>
      <c r="P83" s="47"/>
      <c r="Q83" s="47"/>
      <c r="R83" s="47"/>
      <c r="S83" s="47"/>
      <c r="T83" s="47"/>
      <c r="U83" s="47"/>
      <c r="V83" s="47"/>
      <c r="W83" s="47"/>
      <c r="X83" s="47"/>
      <c r="Y83" s="47"/>
      <c r="Z83" s="47"/>
      <c r="AA83" s="47"/>
      <c r="AB83" s="47"/>
      <c r="AC83" s="47"/>
      <c r="AD83" s="47"/>
      <c r="AE83" s="47"/>
    </row>
    <row r="84" spans="1:31" ht="15.75" customHeight="1">
      <c r="A84" s="1"/>
      <c r="B84" s="2"/>
      <c r="C84" s="2"/>
      <c r="D84" s="3"/>
      <c r="E84" s="3"/>
      <c r="F84" s="3"/>
      <c r="G84" s="3"/>
      <c r="H84" s="3"/>
      <c r="I84" s="3"/>
      <c r="J84" s="3"/>
      <c r="K84" s="3"/>
      <c r="L84" s="47"/>
      <c r="M84" s="47"/>
      <c r="N84" s="47"/>
      <c r="O84" s="47"/>
      <c r="P84" s="47"/>
      <c r="Q84" s="47"/>
      <c r="R84" s="47"/>
      <c r="S84" s="47"/>
      <c r="T84" s="47"/>
      <c r="U84" s="47"/>
      <c r="V84" s="47"/>
      <c r="W84" s="47"/>
      <c r="X84" s="47"/>
      <c r="Y84" s="47"/>
      <c r="Z84" s="47"/>
      <c r="AA84" s="47"/>
      <c r="AB84" s="47"/>
      <c r="AC84" s="47"/>
      <c r="AD84" s="47"/>
      <c r="AE84" s="47"/>
    </row>
    <row r="85" spans="1:31" ht="15.75" customHeight="1">
      <c r="A85" s="1"/>
      <c r="B85" s="2"/>
      <c r="C85" s="2"/>
      <c r="D85" s="3"/>
      <c r="E85" s="3"/>
      <c r="F85" s="3"/>
      <c r="G85" s="3"/>
      <c r="H85" s="3"/>
      <c r="I85" s="3"/>
      <c r="J85" s="3"/>
      <c r="K85" s="3"/>
      <c r="L85" s="47"/>
      <c r="M85" s="47"/>
      <c r="N85" s="47"/>
      <c r="O85" s="47"/>
      <c r="P85" s="47"/>
      <c r="Q85" s="47"/>
      <c r="R85" s="47"/>
      <c r="S85" s="47"/>
      <c r="T85" s="47"/>
      <c r="U85" s="47"/>
      <c r="V85" s="47"/>
      <c r="W85" s="47"/>
      <c r="X85" s="47"/>
      <c r="Y85" s="47"/>
      <c r="Z85" s="47"/>
      <c r="AA85" s="47"/>
      <c r="AB85" s="47"/>
      <c r="AC85" s="47"/>
      <c r="AD85" s="47"/>
      <c r="AE85" s="47"/>
    </row>
    <row r="86" spans="1:31" ht="15.75" customHeight="1">
      <c r="A86" s="1"/>
      <c r="B86" s="2"/>
      <c r="C86" s="2"/>
      <c r="D86" s="3"/>
      <c r="E86" s="3"/>
      <c r="F86" s="3"/>
      <c r="G86" s="3"/>
      <c r="H86" s="3"/>
      <c r="I86" s="3"/>
      <c r="J86" s="3"/>
      <c r="K86" s="3"/>
      <c r="L86" s="47"/>
      <c r="M86" s="47"/>
      <c r="N86" s="47"/>
      <c r="O86" s="47"/>
      <c r="P86" s="47"/>
      <c r="Q86" s="47"/>
      <c r="R86" s="47"/>
      <c r="S86" s="47"/>
      <c r="T86" s="47"/>
      <c r="U86" s="47"/>
      <c r="V86" s="47"/>
      <c r="W86" s="47"/>
      <c r="X86" s="47"/>
      <c r="Y86" s="47"/>
      <c r="Z86" s="47"/>
      <c r="AA86" s="47"/>
      <c r="AB86" s="47"/>
      <c r="AC86" s="47"/>
      <c r="AD86" s="47"/>
      <c r="AE86" s="47"/>
    </row>
    <row r="87" spans="1:31" ht="15.75" customHeight="1">
      <c r="A87" s="1"/>
      <c r="B87" s="2"/>
      <c r="C87" s="2"/>
      <c r="D87" s="3"/>
      <c r="E87" s="3"/>
      <c r="F87" s="3"/>
      <c r="G87" s="3"/>
      <c r="H87" s="3"/>
      <c r="I87" s="3"/>
      <c r="J87" s="3"/>
      <c r="K87" s="3"/>
      <c r="L87" s="47"/>
      <c r="M87" s="47"/>
      <c r="N87" s="47"/>
      <c r="O87" s="47"/>
      <c r="P87" s="47"/>
      <c r="Q87" s="47"/>
      <c r="R87" s="47"/>
      <c r="S87" s="47"/>
      <c r="T87" s="47"/>
      <c r="U87" s="47"/>
      <c r="V87" s="47"/>
      <c r="W87" s="47"/>
      <c r="X87" s="47"/>
      <c r="Y87" s="47"/>
      <c r="Z87" s="47"/>
      <c r="AA87" s="47"/>
      <c r="AB87" s="47"/>
      <c r="AC87" s="47"/>
      <c r="AD87" s="47"/>
      <c r="AE87" s="47"/>
    </row>
    <row r="88" spans="1:31" ht="15.75" customHeight="1">
      <c r="A88" s="1"/>
      <c r="B88" s="2"/>
      <c r="C88" s="2"/>
      <c r="D88" s="3"/>
      <c r="E88" s="3"/>
      <c r="F88" s="3"/>
      <c r="G88" s="3"/>
      <c r="H88" s="3"/>
      <c r="I88" s="3"/>
      <c r="J88" s="3"/>
      <c r="K88" s="3"/>
      <c r="L88" s="47"/>
      <c r="M88" s="47"/>
      <c r="N88" s="47"/>
      <c r="O88" s="47"/>
      <c r="P88" s="47"/>
      <c r="Q88" s="47"/>
      <c r="R88" s="47"/>
      <c r="S88" s="47"/>
      <c r="T88" s="47"/>
      <c r="U88" s="47"/>
      <c r="V88" s="47"/>
      <c r="W88" s="47"/>
      <c r="X88" s="47"/>
      <c r="Y88" s="47"/>
      <c r="Z88" s="47"/>
      <c r="AA88" s="47"/>
      <c r="AB88" s="47"/>
      <c r="AC88" s="47"/>
      <c r="AD88" s="47"/>
      <c r="AE88" s="47"/>
    </row>
    <row r="89" spans="1:31" ht="15.75" customHeight="1">
      <c r="A89" s="1"/>
      <c r="B89" s="2"/>
      <c r="C89" s="2"/>
      <c r="D89" s="3"/>
      <c r="E89" s="3"/>
      <c r="F89" s="3"/>
      <c r="G89" s="3"/>
      <c r="H89" s="3"/>
      <c r="I89" s="3"/>
      <c r="J89" s="3"/>
      <c r="K89" s="3"/>
      <c r="L89" s="47"/>
      <c r="M89" s="47"/>
      <c r="N89" s="47"/>
      <c r="O89" s="47"/>
      <c r="P89" s="47"/>
      <c r="Q89" s="47"/>
      <c r="R89" s="47"/>
      <c r="S89" s="47"/>
      <c r="T89" s="47"/>
      <c r="U89" s="47"/>
      <c r="V89" s="47"/>
      <c r="W89" s="47"/>
      <c r="X89" s="47"/>
      <c r="Y89" s="47"/>
      <c r="Z89" s="47"/>
      <c r="AA89" s="47"/>
      <c r="AB89" s="47"/>
      <c r="AC89" s="47"/>
      <c r="AD89" s="47"/>
      <c r="AE89" s="47"/>
    </row>
    <row r="90" spans="1:31" ht="15.75" customHeight="1">
      <c r="A90" s="1"/>
      <c r="B90" s="2"/>
      <c r="C90" s="2"/>
      <c r="D90" s="3"/>
      <c r="E90" s="3"/>
      <c r="F90" s="3"/>
      <c r="G90" s="3"/>
      <c r="H90" s="3"/>
      <c r="I90" s="3"/>
      <c r="J90" s="3"/>
      <c r="K90" s="3"/>
      <c r="L90" s="47"/>
      <c r="M90" s="47"/>
      <c r="N90" s="47"/>
      <c r="O90" s="47"/>
      <c r="P90" s="47"/>
      <c r="Q90" s="47"/>
      <c r="R90" s="47"/>
      <c r="S90" s="47"/>
      <c r="T90" s="47"/>
      <c r="U90" s="47"/>
      <c r="V90" s="47"/>
      <c r="W90" s="47"/>
      <c r="X90" s="47"/>
      <c r="Y90" s="47"/>
      <c r="Z90" s="47"/>
      <c r="AA90" s="47"/>
      <c r="AB90" s="47"/>
      <c r="AC90" s="47"/>
      <c r="AD90" s="47"/>
      <c r="AE90" s="47"/>
    </row>
    <row r="91" spans="1:31" ht="15.75" customHeight="1">
      <c r="A91" s="1"/>
      <c r="B91" s="2"/>
      <c r="C91" s="2"/>
      <c r="D91" s="3"/>
      <c r="E91" s="3"/>
      <c r="F91" s="3"/>
      <c r="G91" s="3"/>
      <c r="H91" s="3"/>
      <c r="I91" s="3"/>
      <c r="J91" s="3"/>
      <c r="K91" s="3"/>
      <c r="L91" s="47"/>
      <c r="M91" s="47"/>
      <c r="N91" s="47"/>
      <c r="O91" s="47"/>
      <c r="P91" s="47"/>
      <c r="Q91" s="47"/>
      <c r="R91" s="47"/>
      <c r="S91" s="47"/>
      <c r="T91" s="47"/>
      <c r="U91" s="47"/>
      <c r="V91" s="47"/>
      <c r="W91" s="47"/>
      <c r="X91" s="47"/>
      <c r="Y91" s="47"/>
      <c r="Z91" s="47"/>
      <c r="AA91" s="47"/>
      <c r="AB91" s="47"/>
      <c r="AC91" s="47"/>
      <c r="AD91" s="47"/>
      <c r="AE91" s="47"/>
    </row>
    <row r="92" spans="1:31" ht="15.75" customHeight="1">
      <c r="A92" s="1"/>
      <c r="B92" s="2"/>
      <c r="C92" s="2"/>
      <c r="D92" s="3"/>
      <c r="E92" s="3"/>
      <c r="F92" s="3"/>
      <c r="G92" s="3"/>
      <c r="H92" s="3"/>
      <c r="I92" s="3"/>
      <c r="J92" s="3"/>
      <c r="K92" s="3"/>
      <c r="L92" s="47"/>
      <c r="M92" s="47"/>
      <c r="N92" s="47"/>
      <c r="O92" s="47"/>
      <c r="P92" s="47"/>
      <c r="Q92" s="47"/>
      <c r="R92" s="47"/>
      <c r="S92" s="47"/>
      <c r="T92" s="47"/>
      <c r="U92" s="47"/>
      <c r="V92" s="47"/>
      <c r="W92" s="47"/>
      <c r="X92" s="47"/>
      <c r="Y92" s="47"/>
      <c r="Z92" s="47"/>
      <c r="AA92" s="47"/>
      <c r="AB92" s="47"/>
      <c r="AC92" s="47"/>
      <c r="AD92" s="47"/>
      <c r="AE92" s="47"/>
    </row>
    <row r="93" spans="1:31" ht="15.75" customHeight="1">
      <c r="A93" s="1"/>
      <c r="B93" s="2"/>
      <c r="C93" s="2"/>
      <c r="D93" s="3"/>
      <c r="E93" s="3"/>
      <c r="F93" s="3"/>
      <c r="G93" s="3"/>
      <c r="H93" s="3"/>
      <c r="I93" s="3"/>
      <c r="J93" s="3"/>
      <c r="K93" s="3"/>
      <c r="L93" s="47"/>
      <c r="M93" s="47"/>
      <c r="N93" s="47"/>
      <c r="O93" s="47"/>
      <c r="P93" s="47"/>
      <c r="Q93" s="47"/>
      <c r="R93" s="47"/>
      <c r="S93" s="47"/>
      <c r="T93" s="47"/>
      <c r="U93" s="47"/>
      <c r="V93" s="47"/>
      <c r="W93" s="47"/>
      <c r="X93" s="47"/>
      <c r="Y93" s="47"/>
      <c r="Z93" s="47"/>
      <c r="AA93" s="47"/>
      <c r="AB93" s="47"/>
      <c r="AC93" s="47"/>
      <c r="AD93" s="47"/>
      <c r="AE93" s="47"/>
    </row>
    <row r="94" spans="1:31" ht="15.75" customHeight="1">
      <c r="A94" s="1"/>
      <c r="B94" s="2"/>
      <c r="C94" s="2"/>
      <c r="D94" s="3"/>
      <c r="E94" s="3"/>
      <c r="F94" s="3"/>
      <c r="G94" s="3"/>
      <c r="H94" s="3"/>
      <c r="I94" s="3"/>
      <c r="J94" s="3"/>
      <c r="K94" s="3"/>
      <c r="L94" s="47"/>
      <c r="M94" s="47"/>
      <c r="N94" s="47"/>
      <c r="O94" s="47"/>
      <c r="P94" s="47"/>
      <c r="Q94" s="47"/>
      <c r="R94" s="47"/>
      <c r="S94" s="47"/>
      <c r="T94" s="47"/>
      <c r="U94" s="47"/>
      <c r="V94" s="47"/>
      <c r="W94" s="47"/>
      <c r="X94" s="47"/>
      <c r="Y94" s="47"/>
      <c r="Z94" s="47"/>
      <c r="AA94" s="47"/>
      <c r="AB94" s="47"/>
      <c r="AC94" s="47"/>
      <c r="AD94" s="47"/>
      <c r="AE94" s="47"/>
    </row>
    <row r="95" spans="1:31" ht="15.75" customHeight="1">
      <c r="A95" s="1"/>
      <c r="B95" s="2"/>
      <c r="C95" s="2"/>
      <c r="D95" s="3"/>
      <c r="E95" s="3"/>
      <c r="F95" s="3"/>
      <c r="G95" s="3"/>
      <c r="H95" s="3"/>
      <c r="I95" s="3"/>
      <c r="J95" s="3"/>
      <c r="K95" s="3"/>
      <c r="L95" s="47"/>
      <c r="M95" s="47"/>
      <c r="N95" s="47"/>
      <c r="O95" s="47"/>
      <c r="P95" s="47"/>
      <c r="Q95" s="47"/>
      <c r="R95" s="47"/>
      <c r="S95" s="47"/>
      <c r="T95" s="47"/>
      <c r="U95" s="47"/>
      <c r="V95" s="47"/>
      <c r="W95" s="47"/>
      <c r="X95" s="47"/>
      <c r="Y95" s="47"/>
      <c r="Z95" s="47"/>
      <c r="AA95" s="47"/>
      <c r="AB95" s="47"/>
      <c r="AC95" s="47"/>
      <c r="AD95" s="47"/>
      <c r="AE95" s="47"/>
    </row>
    <row r="96" spans="1:31" ht="15.75" customHeight="1">
      <c r="A96" s="1"/>
      <c r="B96" s="2"/>
      <c r="C96" s="2"/>
      <c r="D96" s="3"/>
      <c r="E96" s="3"/>
      <c r="F96" s="3"/>
      <c r="G96" s="3"/>
      <c r="H96" s="3"/>
      <c r="I96" s="3"/>
      <c r="J96" s="3"/>
      <c r="K96" s="3"/>
      <c r="L96" s="47"/>
      <c r="M96" s="47"/>
      <c r="N96" s="47"/>
      <c r="O96" s="47"/>
      <c r="P96" s="47"/>
      <c r="Q96" s="47"/>
      <c r="R96" s="47"/>
      <c r="S96" s="47"/>
      <c r="T96" s="47"/>
      <c r="U96" s="47"/>
      <c r="V96" s="47"/>
      <c r="W96" s="47"/>
      <c r="X96" s="47"/>
      <c r="Y96" s="47"/>
      <c r="Z96" s="47"/>
      <c r="AA96" s="47"/>
      <c r="AB96" s="47"/>
      <c r="AC96" s="47"/>
      <c r="AD96" s="47"/>
      <c r="AE96" s="47"/>
    </row>
    <row r="97" spans="1:31" ht="15.75" customHeight="1">
      <c r="A97" s="1"/>
      <c r="B97" s="2"/>
      <c r="C97" s="2"/>
      <c r="D97" s="3"/>
      <c r="E97" s="3"/>
      <c r="F97" s="3"/>
      <c r="G97" s="3"/>
      <c r="H97" s="3"/>
      <c r="I97" s="3"/>
      <c r="J97" s="3"/>
      <c r="K97" s="3"/>
      <c r="L97" s="47"/>
      <c r="M97" s="47"/>
      <c r="N97" s="47"/>
      <c r="O97" s="47"/>
      <c r="P97" s="47"/>
      <c r="Q97" s="47"/>
      <c r="R97" s="47"/>
      <c r="S97" s="47"/>
      <c r="T97" s="47"/>
      <c r="U97" s="47"/>
      <c r="V97" s="47"/>
      <c r="W97" s="47"/>
      <c r="X97" s="47"/>
      <c r="Y97" s="47"/>
      <c r="Z97" s="47"/>
      <c r="AA97" s="47"/>
      <c r="AB97" s="47"/>
      <c r="AC97" s="47"/>
      <c r="AD97" s="47"/>
      <c r="AE97" s="47"/>
    </row>
    <row r="98" spans="1:31" ht="15.75" customHeight="1">
      <c r="A98" s="1"/>
      <c r="B98" s="2"/>
      <c r="C98" s="2"/>
      <c r="D98" s="3"/>
      <c r="E98" s="3"/>
      <c r="F98" s="3"/>
      <c r="G98" s="3"/>
      <c r="H98" s="3"/>
      <c r="I98" s="3"/>
      <c r="J98" s="3"/>
      <c r="K98" s="3"/>
      <c r="L98" s="47"/>
      <c r="M98" s="47"/>
      <c r="N98" s="47"/>
      <c r="O98" s="47"/>
      <c r="P98" s="47"/>
      <c r="Q98" s="47"/>
      <c r="R98" s="47"/>
      <c r="S98" s="47"/>
      <c r="T98" s="47"/>
      <c r="U98" s="47"/>
      <c r="V98" s="47"/>
      <c r="W98" s="47"/>
      <c r="X98" s="47"/>
      <c r="Y98" s="47"/>
      <c r="Z98" s="47"/>
      <c r="AA98" s="47"/>
      <c r="AB98" s="47"/>
      <c r="AC98" s="47"/>
      <c r="AD98" s="47"/>
      <c r="AE98" s="47"/>
    </row>
    <row r="99" spans="1:31" ht="15.75" customHeight="1">
      <c r="A99" s="1"/>
      <c r="B99" s="2"/>
      <c r="C99" s="2"/>
      <c r="D99" s="3"/>
      <c r="E99" s="3"/>
      <c r="F99" s="3"/>
      <c r="G99" s="3"/>
      <c r="H99" s="3"/>
      <c r="I99" s="3"/>
      <c r="J99" s="3"/>
      <c r="K99" s="3"/>
      <c r="L99" s="47"/>
      <c r="M99" s="47"/>
      <c r="N99" s="47"/>
      <c r="O99" s="47"/>
      <c r="P99" s="47"/>
      <c r="Q99" s="47"/>
      <c r="R99" s="47"/>
      <c r="S99" s="47"/>
      <c r="T99" s="47"/>
      <c r="U99" s="47"/>
      <c r="V99" s="47"/>
      <c r="W99" s="47"/>
      <c r="X99" s="47"/>
      <c r="Y99" s="47"/>
      <c r="Z99" s="47"/>
      <c r="AA99" s="47"/>
      <c r="AB99" s="47"/>
      <c r="AC99" s="47"/>
      <c r="AD99" s="47"/>
      <c r="AE99" s="47"/>
    </row>
    <row r="100" spans="1:31" ht="15.75" customHeight="1">
      <c r="A100" s="1"/>
      <c r="B100" s="2"/>
      <c r="C100" s="2"/>
      <c r="D100" s="3"/>
      <c r="E100" s="3"/>
      <c r="F100" s="3"/>
      <c r="G100" s="3"/>
      <c r="H100" s="3"/>
      <c r="I100" s="3"/>
      <c r="J100" s="3"/>
      <c r="K100" s="3"/>
      <c r="L100" s="47"/>
      <c r="M100" s="47"/>
      <c r="N100" s="47"/>
      <c r="O100" s="47"/>
      <c r="P100" s="47"/>
      <c r="Q100" s="47"/>
      <c r="R100" s="47"/>
      <c r="S100" s="47"/>
      <c r="T100" s="47"/>
      <c r="U100" s="47"/>
      <c r="V100" s="47"/>
      <c r="W100" s="47"/>
      <c r="X100" s="47"/>
      <c r="Y100" s="47"/>
      <c r="Z100" s="47"/>
      <c r="AA100" s="47"/>
      <c r="AB100" s="47"/>
      <c r="AC100" s="47"/>
      <c r="AD100" s="47"/>
      <c r="AE100" s="47"/>
    </row>
    <row r="101" spans="1:31" ht="15.75" customHeight="1">
      <c r="A101" s="1"/>
      <c r="B101" s="2"/>
      <c r="C101" s="2"/>
      <c r="D101" s="3"/>
      <c r="E101" s="3"/>
      <c r="F101" s="3"/>
      <c r="G101" s="3"/>
      <c r="H101" s="3"/>
      <c r="I101" s="3"/>
      <c r="J101" s="3"/>
      <c r="K101" s="3"/>
      <c r="L101" s="47"/>
      <c r="M101" s="47"/>
      <c r="N101" s="47"/>
      <c r="O101" s="47"/>
      <c r="P101" s="47"/>
      <c r="Q101" s="47"/>
      <c r="R101" s="47"/>
      <c r="S101" s="47"/>
      <c r="T101" s="47"/>
      <c r="U101" s="47"/>
      <c r="V101" s="47"/>
      <c r="W101" s="47"/>
      <c r="X101" s="47"/>
      <c r="Y101" s="47"/>
      <c r="Z101" s="47"/>
      <c r="AA101" s="47"/>
      <c r="AB101" s="47"/>
      <c r="AC101" s="47"/>
      <c r="AD101" s="47"/>
      <c r="AE101" s="47"/>
    </row>
    <row r="102" spans="1:31" ht="15.75" customHeight="1">
      <c r="A102" s="1"/>
      <c r="B102" s="2"/>
      <c r="C102" s="2"/>
      <c r="D102" s="3"/>
      <c r="E102" s="3"/>
      <c r="F102" s="3"/>
      <c r="G102" s="3"/>
      <c r="H102" s="3"/>
      <c r="I102" s="3"/>
      <c r="J102" s="3"/>
      <c r="K102" s="3"/>
      <c r="L102" s="47"/>
      <c r="M102" s="47"/>
      <c r="N102" s="47"/>
      <c r="O102" s="47"/>
      <c r="P102" s="47"/>
      <c r="Q102" s="47"/>
      <c r="R102" s="47"/>
      <c r="S102" s="47"/>
      <c r="T102" s="47"/>
      <c r="U102" s="47"/>
      <c r="V102" s="47"/>
      <c r="W102" s="47"/>
      <c r="X102" s="47"/>
      <c r="Y102" s="47"/>
      <c r="Z102" s="47"/>
      <c r="AA102" s="47"/>
      <c r="AB102" s="47"/>
      <c r="AC102" s="47"/>
      <c r="AD102" s="47"/>
      <c r="AE102" s="47"/>
    </row>
    <row r="103" spans="1:31" ht="15.75" customHeight="1">
      <c r="A103" s="1"/>
      <c r="B103" s="2"/>
      <c r="C103" s="2"/>
      <c r="D103" s="3"/>
      <c r="E103" s="3"/>
      <c r="F103" s="3"/>
      <c r="G103" s="3"/>
      <c r="H103" s="3"/>
      <c r="I103" s="3"/>
      <c r="J103" s="3"/>
      <c r="K103" s="3"/>
      <c r="L103" s="47"/>
      <c r="M103" s="47"/>
      <c r="N103" s="47"/>
      <c r="O103" s="47"/>
      <c r="P103" s="47"/>
      <c r="Q103" s="47"/>
      <c r="R103" s="47"/>
      <c r="S103" s="47"/>
      <c r="T103" s="47"/>
      <c r="U103" s="47"/>
      <c r="V103" s="47"/>
      <c r="W103" s="47"/>
      <c r="X103" s="47"/>
      <c r="Y103" s="47"/>
      <c r="Z103" s="47"/>
      <c r="AA103" s="47"/>
      <c r="AB103" s="47"/>
      <c r="AC103" s="47"/>
      <c r="AD103" s="47"/>
      <c r="AE103" s="47"/>
    </row>
    <row r="104" spans="1:31" ht="15.75" customHeight="1">
      <c r="A104" s="1"/>
      <c r="B104" s="2"/>
      <c r="C104" s="2"/>
      <c r="D104" s="3"/>
      <c r="E104" s="3"/>
      <c r="F104" s="3"/>
      <c r="G104" s="3"/>
      <c r="H104" s="3"/>
      <c r="I104" s="3"/>
      <c r="J104" s="3"/>
      <c r="K104" s="3"/>
      <c r="L104" s="47"/>
      <c r="M104" s="47"/>
      <c r="N104" s="47"/>
      <c r="O104" s="47"/>
      <c r="P104" s="47"/>
      <c r="Q104" s="47"/>
      <c r="R104" s="47"/>
      <c r="S104" s="47"/>
      <c r="T104" s="47"/>
      <c r="U104" s="47"/>
      <c r="V104" s="47"/>
      <c r="W104" s="47"/>
      <c r="X104" s="47"/>
      <c r="Y104" s="47"/>
      <c r="Z104" s="47"/>
      <c r="AA104" s="47"/>
      <c r="AB104" s="47"/>
      <c r="AC104" s="47"/>
      <c r="AD104" s="47"/>
      <c r="AE104" s="47"/>
    </row>
    <row r="105" spans="1:31" ht="15.75" customHeight="1">
      <c r="A105" s="1"/>
      <c r="B105" s="2"/>
      <c r="C105" s="2"/>
      <c r="D105" s="3"/>
      <c r="E105" s="3"/>
      <c r="F105" s="3"/>
      <c r="G105" s="3"/>
      <c r="H105" s="3"/>
      <c r="I105" s="3"/>
      <c r="J105" s="3"/>
      <c r="K105" s="3"/>
      <c r="L105" s="47"/>
      <c r="M105" s="47"/>
      <c r="N105" s="47"/>
      <c r="O105" s="47"/>
      <c r="P105" s="47"/>
      <c r="Q105" s="47"/>
      <c r="R105" s="47"/>
      <c r="S105" s="47"/>
      <c r="T105" s="47"/>
      <c r="U105" s="47"/>
      <c r="V105" s="47"/>
      <c r="W105" s="47"/>
      <c r="X105" s="47"/>
      <c r="Y105" s="47"/>
      <c r="Z105" s="47"/>
      <c r="AA105" s="47"/>
      <c r="AB105" s="47"/>
      <c r="AC105" s="47"/>
      <c r="AD105" s="47"/>
      <c r="AE105" s="47"/>
    </row>
    <row r="106" spans="1:31" ht="15.75" customHeight="1">
      <c r="A106" s="1"/>
      <c r="B106" s="2"/>
      <c r="C106" s="2"/>
      <c r="D106" s="3"/>
      <c r="E106" s="3"/>
      <c r="F106" s="3"/>
      <c r="G106" s="3"/>
      <c r="H106" s="3"/>
      <c r="I106" s="3"/>
      <c r="J106" s="3"/>
      <c r="K106" s="3"/>
      <c r="L106" s="47"/>
      <c r="M106" s="47"/>
      <c r="N106" s="47"/>
      <c r="O106" s="47"/>
      <c r="P106" s="47"/>
      <c r="Q106" s="47"/>
      <c r="R106" s="47"/>
      <c r="S106" s="47"/>
      <c r="T106" s="47"/>
      <c r="U106" s="47"/>
      <c r="V106" s="47"/>
      <c r="W106" s="47"/>
      <c r="X106" s="47"/>
      <c r="Y106" s="47"/>
      <c r="Z106" s="47"/>
      <c r="AA106" s="47"/>
      <c r="AB106" s="47"/>
      <c r="AC106" s="47"/>
      <c r="AD106" s="47"/>
      <c r="AE106" s="47"/>
    </row>
    <row r="107" spans="1:31" ht="15.75" customHeight="1">
      <c r="A107" s="1"/>
      <c r="B107" s="2"/>
      <c r="C107" s="2"/>
      <c r="D107" s="3"/>
      <c r="E107" s="3"/>
      <c r="F107" s="3"/>
      <c r="G107" s="3"/>
      <c r="H107" s="3"/>
      <c r="I107" s="3"/>
      <c r="J107" s="3"/>
      <c r="K107" s="3"/>
      <c r="L107" s="47"/>
      <c r="M107" s="47"/>
      <c r="N107" s="47"/>
      <c r="O107" s="47"/>
      <c r="P107" s="47"/>
      <c r="Q107" s="47"/>
      <c r="R107" s="47"/>
      <c r="S107" s="47"/>
      <c r="T107" s="47"/>
      <c r="U107" s="47"/>
      <c r="V107" s="47"/>
      <c r="W107" s="47"/>
      <c r="X107" s="47"/>
      <c r="Y107" s="47"/>
      <c r="Z107" s="47"/>
      <c r="AA107" s="47"/>
      <c r="AB107" s="47"/>
      <c r="AC107" s="47"/>
      <c r="AD107" s="47"/>
      <c r="AE107" s="47"/>
    </row>
    <row r="108" spans="1:31" ht="15.75" customHeight="1">
      <c r="A108" s="1"/>
      <c r="B108" s="2"/>
      <c r="C108" s="2"/>
      <c r="D108" s="3"/>
      <c r="E108" s="3"/>
      <c r="F108" s="3"/>
      <c r="G108" s="3"/>
      <c r="H108" s="3"/>
      <c r="I108" s="3"/>
      <c r="J108" s="3"/>
      <c r="K108" s="3"/>
      <c r="L108" s="47"/>
      <c r="M108" s="47"/>
      <c r="N108" s="47"/>
      <c r="O108" s="47"/>
      <c r="P108" s="47"/>
      <c r="Q108" s="47"/>
      <c r="R108" s="47"/>
      <c r="S108" s="47"/>
      <c r="T108" s="47"/>
      <c r="U108" s="47"/>
      <c r="V108" s="47"/>
      <c r="W108" s="47"/>
      <c r="X108" s="47"/>
      <c r="Y108" s="47"/>
      <c r="Z108" s="47"/>
      <c r="AA108" s="47"/>
      <c r="AB108" s="47"/>
      <c r="AC108" s="47"/>
      <c r="AD108" s="47"/>
      <c r="AE108" s="47"/>
    </row>
    <row r="109" spans="1:31" ht="15.75" customHeight="1">
      <c r="A109" s="1"/>
      <c r="B109" s="2"/>
      <c r="C109" s="2"/>
      <c r="D109" s="3"/>
      <c r="E109" s="3"/>
      <c r="F109" s="3"/>
      <c r="G109" s="3"/>
      <c r="H109" s="3"/>
      <c r="I109" s="3"/>
      <c r="J109" s="3"/>
      <c r="K109" s="3"/>
      <c r="L109" s="47"/>
      <c r="M109" s="47"/>
      <c r="N109" s="47"/>
      <c r="O109" s="47"/>
      <c r="P109" s="47"/>
      <c r="Q109" s="47"/>
      <c r="R109" s="47"/>
      <c r="S109" s="47"/>
      <c r="T109" s="47"/>
      <c r="U109" s="47"/>
      <c r="V109" s="47"/>
      <c r="W109" s="47"/>
      <c r="X109" s="47"/>
      <c r="Y109" s="47"/>
      <c r="Z109" s="47"/>
      <c r="AA109" s="47"/>
      <c r="AB109" s="47"/>
      <c r="AC109" s="47"/>
      <c r="AD109" s="47"/>
      <c r="AE109" s="47"/>
    </row>
    <row r="110" spans="1:31" ht="15.75" customHeight="1">
      <c r="A110" s="1"/>
      <c r="B110" s="2"/>
      <c r="C110" s="2"/>
      <c r="D110" s="3"/>
      <c r="E110" s="3"/>
      <c r="F110" s="3"/>
      <c r="G110" s="3"/>
      <c r="H110" s="3"/>
      <c r="I110" s="3"/>
      <c r="J110" s="3"/>
      <c r="K110" s="3"/>
      <c r="L110" s="47"/>
      <c r="M110" s="47"/>
      <c r="N110" s="47"/>
      <c r="O110" s="47"/>
      <c r="P110" s="47"/>
      <c r="Q110" s="47"/>
      <c r="R110" s="47"/>
      <c r="S110" s="47"/>
      <c r="T110" s="47"/>
      <c r="U110" s="47"/>
      <c r="V110" s="47"/>
      <c r="W110" s="47"/>
      <c r="X110" s="47"/>
      <c r="Y110" s="47"/>
      <c r="Z110" s="47"/>
      <c r="AA110" s="47"/>
      <c r="AB110" s="47"/>
      <c r="AC110" s="47"/>
      <c r="AD110" s="47"/>
      <c r="AE110" s="47"/>
    </row>
    <row r="111" spans="1:31" ht="15.75" customHeight="1">
      <c r="A111" s="1"/>
      <c r="B111" s="2"/>
      <c r="C111" s="2"/>
      <c r="D111" s="3"/>
      <c r="E111" s="3"/>
      <c r="F111" s="3"/>
      <c r="G111" s="3"/>
      <c r="H111" s="3"/>
      <c r="I111" s="3"/>
      <c r="J111" s="3"/>
      <c r="K111" s="3"/>
      <c r="L111" s="47"/>
      <c r="M111" s="47"/>
      <c r="N111" s="47"/>
      <c r="O111" s="47"/>
      <c r="P111" s="47"/>
      <c r="Q111" s="47"/>
      <c r="R111" s="47"/>
      <c r="S111" s="47"/>
      <c r="T111" s="47"/>
      <c r="U111" s="47"/>
      <c r="V111" s="47"/>
      <c r="W111" s="47"/>
      <c r="X111" s="47"/>
      <c r="Y111" s="47"/>
      <c r="Z111" s="47"/>
      <c r="AA111" s="47"/>
      <c r="AB111" s="47"/>
      <c r="AC111" s="47"/>
      <c r="AD111" s="47"/>
      <c r="AE111" s="47"/>
    </row>
    <row r="112" spans="1:31" ht="15.75" customHeight="1">
      <c r="A112" s="1"/>
      <c r="B112" s="2"/>
      <c r="C112" s="2"/>
      <c r="D112" s="3"/>
      <c r="E112" s="3"/>
      <c r="F112" s="3"/>
      <c r="G112" s="3"/>
      <c r="H112" s="3"/>
      <c r="I112" s="3"/>
      <c r="J112" s="3"/>
      <c r="K112" s="3"/>
      <c r="L112" s="47"/>
      <c r="M112" s="47"/>
      <c r="N112" s="47"/>
      <c r="O112" s="47"/>
      <c r="P112" s="47"/>
      <c r="Q112" s="47"/>
      <c r="R112" s="47"/>
      <c r="S112" s="47"/>
      <c r="T112" s="47"/>
      <c r="U112" s="47"/>
      <c r="V112" s="47"/>
      <c r="W112" s="47"/>
      <c r="X112" s="47"/>
      <c r="Y112" s="47"/>
      <c r="Z112" s="47"/>
      <c r="AA112" s="47"/>
      <c r="AB112" s="47"/>
      <c r="AC112" s="47"/>
      <c r="AD112" s="47"/>
      <c r="AE112" s="47"/>
    </row>
    <row r="113" spans="1:31" ht="15.75" customHeight="1">
      <c r="A113" s="1"/>
      <c r="B113" s="2"/>
      <c r="C113" s="2"/>
      <c r="D113" s="3"/>
      <c r="E113" s="3"/>
      <c r="F113" s="3"/>
      <c r="G113" s="3"/>
      <c r="H113" s="3"/>
      <c r="I113" s="3"/>
      <c r="J113" s="3"/>
      <c r="K113" s="3"/>
      <c r="L113" s="47"/>
      <c r="M113" s="47"/>
      <c r="N113" s="47"/>
      <c r="O113" s="47"/>
      <c r="P113" s="47"/>
      <c r="Q113" s="47"/>
      <c r="R113" s="47"/>
      <c r="S113" s="47"/>
      <c r="T113" s="47"/>
      <c r="U113" s="47"/>
      <c r="V113" s="47"/>
      <c r="W113" s="47"/>
      <c r="X113" s="47"/>
      <c r="Y113" s="47"/>
      <c r="Z113" s="47"/>
      <c r="AA113" s="47"/>
      <c r="AB113" s="47"/>
      <c r="AC113" s="47"/>
      <c r="AD113" s="47"/>
      <c r="AE113" s="47"/>
    </row>
    <row r="114" spans="1:31" ht="15.75" customHeight="1">
      <c r="A114" s="1"/>
      <c r="B114" s="2"/>
      <c r="C114" s="2"/>
      <c r="D114" s="3"/>
      <c r="E114" s="3"/>
      <c r="F114" s="3"/>
      <c r="G114" s="3"/>
      <c r="H114" s="3"/>
      <c r="I114" s="3"/>
      <c r="J114" s="3"/>
      <c r="K114" s="3"/>
      <c r="L114" s="47"/>
      <c r="M114" s="47"/>
      <c r="N114" s="47"/>
      <c r="O114" s="47"/>
      <c r="P114" s="47"/>
      <c r="Q114" s="47"/>
      <c r="R114" s="47"/>
      <c r="S114" s="47"/>
      <c r="T114" s="47"/>
      <c r="U114" s="47"/>
      <c r="V114" s="47"/>
      <c r="W114" s="47"/>
      <c r="X114" s="47"/>
      <c r="Y114" s="47"/>
      <c r="Z114" s="47"/>
      <c r="AA114" s="47"/>
      <c r="AB114" s="47"/>
      <c r="AC114" s="47"/>
      <c r="AD114" s="47"/>
      <c r="AE114" s="47"/>
    </row>
    <row r="115" spans="1:31" ht="15.75" customHeight="1">
      <c r="A115" s="1"/>
      <c r="B115" s="2"/>
      <c r="C115" s="2"/>
      <c r="D115" s="3"/>
      <c r="E115" s="3"/>
      <c r="F115" s="3"/>
      <c r="G115" s="3"/>
      <c r="H115" s="3"/>
      <c r="I115" s="3"/>
      <c r="J115" s="3"/>
      <c r="K115" s="3"/>
      <c r="L115" s="47"/>
      <c r="M115" s="47"/>
      <c r="N115" s="47"/>
      <c r="O115" s="47"/>
      <c r="P115" s="47"/>
      <c r="Q115" s="47"/>
      <c r="R115" s="47"/>
      <c r="S115" s="47"/>
      <c r="T115" s="47"/>
      <c r="U115" s="47"/>
      <c r="V115" s="47"/>
      <c r="W115" s="47"/>
      <c r="X115" s="47"/>
      <c r="Y115" s="47"/>
      <c r="Z115" s="47"/>
      <c r="AA115" s="47"/>
      <c r="AB115" s="47"/>
      <c r="AC115" s="47"/>
      <c r="AD115" s="47"/>
      <c r="AE115" s="47"/>
    </row>
    <row r="116" spans="1:31" ht="15.75" customHeight="1">
      <c r="A116" s="1"/>
      <c r="B116" s="2"/>
      <c r="C116" s="2"/>
      <c r="D116" s="3"/>
      <c r="E116" s="3"/>
      <c r="F116" s="3"/>
      <c r="G116" s="3"/>
      <c r="H116" s="3"/>
      <c r="I116" s="3"/>
      <c r="J116" s="3"/>
      <c r="K116" s="3"/>
      <c r="L116" s="47"/>
      <c r="M116" s="47"/>
      <c r="N116" s="47"/>
      <c r="O116" s="47"/>
      <c r="P116" s="47"/>
      <c r="Q116" s="47"/>
      <c r="R116" s="47"/>
      <c r="S116" s="47"/>
      <c r="T116" s="47"/>
      <c r="U116" s="47"/>
      <c r="V116" s="47"/>
      <c r="W116" s="47"/>
      <c r="X116" s="47"/>
      <c r="Y116" s="47"/>
      <c r="Z116" s="47"/>
      <c r="AA116" s="47"/>
      <c r="AB116" s="47"/>
      <c r="AC116" s="47"/>
      <c r="AD116" s="47"/>
      <c r="AE116" s="47"/>
    </row>
    <row r="117" spans="1:31" ht="15.75" customHeight="1">
      <c r="A117" s="1"/>
      <c r="B117" s="2"/>
      <c r="C117" s="2"/>
      <c r="D117" s="3"/>
      <c r="E117" s="3"/>
      <c r="F117" s="3"/>
      <c r="G117" s="3"/>
      <c r="H117" s="3"/>
      <c r="I117" s="3"/>
      <c r="J117" s="3"/>
      <c r="K117" s="3"/>
      <c r="L117" s="47"/>
      <c r="M117" s="47"/>
      <c r="N117" s="47"/>
      <c r="O117" s="47"/>
      <c r="P117" s="47"/>
      <c r="Q117" s="47"/>
      <c r="R117" s="47"/>
      <c r="S117" s="47"/>
      <c r="T117" s="47"/>
      <c r="U117" s="47"/>
      <c r="V117" s="47"/>
      <c r="W117" s="47"/>
      <c r="X117" s="47"/>
      <c r="Y117" s="47"/>
      <c r="Z117" s="47"/>
      <c r="AA117" s="47"/>
      <c r="AB117" s="47"/>
      <c r="AC117" s="47"/>
      <c r="AD117" s="47"/>
      <c r="AE117" s="47"/>
    </row>
    <row r="118" spans="1:31" ht="15.75" customHeight="1">
      <c r="A118" s="1"/>
      <c r="B118" s="2"/>
      <c r="C118" s="2"/>
      <c r="D118" s="3"/>
      <c r="E118" s="3"/>
      <c r="F118" s="3"/>
      <c r="G118" s="3"/>
      <c r="H118" s="3"/>
      <c r="I118" s="3"/>
      <c r="J118" s="3"/>
      <c r="K118" s="3"/>
      <c r="L118" s="47"/>
      <c r="M118" s="47"/>
      <c r="N118" s="47"/>
      <c r="O118" s="47"/>
      <c r="P118" s="47"/>
      <c r="Q118" s="47"/>
      <c r="R118" s="47"/>
      <c r="S118" s="47"/>
      <c r="T118" s="47"/>
      <c r="U118" s="47"/>
      <c r="V118" s="47"/>
      <c r="W118" s="47"/>
      <c r="X118" s="47"/>
      <c r="Y118" s="47"/>
      <c r="Z118" s="47"/>
      <c r="AA118" s="47"/>
      <c r="AB118" s="47"/>
      <c r="AC118" s="47"/>
      <c r="AD118" s="47"/>
      <c r="AE118" s="47"/>
    </row>
    <row r="119" spans="1:31" ht="15.75" customHeight="1">
      <c r="A119" s="1"/>
      <c r="B119" s="2"/>
      <c r="C119" s="2"/>
      <c r="D119" s="3"/>
      <c r="E119" s="3"/>
      <c r="F119" s="3"/>
      <c r="G119" s="3"/>
      <c r="H119" s="3"/>
      <c r="I119" s="3"/>
      <c r="J119" s="3"/>
      <c r="K119" s="3"/>
      <c r="L119" s="47"/>
      <c r="M119" s="47"/>
      <c r="N119" s="47"/>
      <c r="O119" s="47"/>
      <c r="P119" s="47"/>
      <c r="Q119" s="47"/>
      <c r="R119" s="47"/>
      <c r="S119" s="47"/>
      <c r="T119" s="47"/>
      <c r="U119" s="47"/>
      <c r="V119" s="47"/>
      <c r="W119" s="47"/>
      <c r="X119" s="47"/>
      <c r="Y119" s="47"/>
      <c r="Z119" s="47"/>
      <c r="AA119" s="47"/>
      <c r="AB119" s="47"/>
      <c r="AC119" s="47"/>
      <c r="AD119" s="47"/>
      <c r="AE119" s="47"/>
    </row>
    <row r="120" spans="1:31" ht="15.75" customHeight="1">
      <c r="A120" s="1"/>
      <c r="B120" s="2"/>
      <c r="C120" s="2"/>
      <c r="D120" s="3"/>
      <c r="E120" s="3"/>
      <c r="F120" s="3"/>
      <c r="G120" s="3"/>
      <c r="H120" s="3"/>
      <c r="I120" s="3"/>
      <c r="J120" s="3"/>
      <c r="K120" s="3"/>
      <c r="L120" s="47"/>
      <c r="M120" s="47"/>
      <c r="N120" s="47"/>
      <c r="O120" s="47"/>
      <c r="P120" s="47"/>
      <c r="Q120" s="47"/>
      <c r="R120" s="47"/>
      <c r="S120" s="47"/>
      <c r="T120" s="47"/>
      <c r="U120" s="47"/>
      <c r="V120" s="47"/>
      <c r="W120" s="47"/>
      <c r="X120" s="47"/>
      <c r="Y120" s="47"/>
      <c r="Z120" s="47"/>
      <c r="AA120" s="47"/>
      <c r="AB120" s="47"/>
      <c r="AC120" s="47"/>
      <c r="AD120" s="47"/>
      <c r="AE120" s="47"/>
    </row>
    <row r="121" spans="1:31" ht="15.75" customHeight="1">
      <c r="A121" s="1"/>
      <c r="B121" s="2"/>
      <c r="C121" s="2"/>
      <c r="D121" s="3"/>
      <c r="E121" s="3"/>
      <c r="F121" s="3"/>
      <c r="G121" s="3"/>
      <c r="H121" s="3"/>
      <c r="I121" s="3"/>
      <c r="J121" s="3"/>
      <c r="K121" s="3"/>
      <c r="L121" s="47"/>
      <c r="M121" s="47"/>
      <c r="N121" s="47"/>
      <c r="O121" s="47"/>
      <c r="P121" s="47"/>
      <c r="Q121" s="47"/>
      <c r="R121" s="47"/>
      <c r="S121" s="47"/>
      <c r="T121" s="47"/>
      <c r="U121" s="47"/>
      <c r="V121" s="47"/>
      <c r="W121" s="47"/>
      <c r="X121" s="47"/>
      <c r="Y121" s="47"/>
      <c r="Z121" s="47"/>
      <c r="AA121" s="47"/>
      <c r="AB121" s="47"/>
      <c r="AC121" s="47"/>
      <c r="AD121" s="47"/>
      <c r="AE121" s="47"/>
    </row>
    <row r="122" spans="1:31" ht="15.75" customHeight="1">
      <c r="A122" s="1"/>
      <c r="B122" s="2"/>
      <c r="C122" s="2"/>
      <c r="D122" s="3"/>
      <c r="E122" s="3"/>
      <c r="F122" s="3"/>
      <c r="G122" s="3"/>
      <c r="H122" s="3"/>
      <c r="I122" s="3"/>
      <c r="J122" s="3"/>
      <c r="K122" s="3"/>
      <c r="L122" s="47"/>
      <c r="M122" s="47"/>
      <c r="N122" s="47"/>
      <c r="O122" s="47"/>
      <c r="P122" s="47"/>
      <c r="Q122" s="47"/>
      <c r="R122" s="47"/>
      <c r="S122" s="47"/>
      <c r="T122" s="47"/>
      <c r="U122" s="47"/>
      <c r="V122" s="47"/>
      <c r="W122" s="47"/>
      <c r="X122" s="47"/>
      <c r="Y122" s="47"/>
      <c r="Z122" s="47"/>
      <c r="AA122" s="47"/>
      <c r="AB122" s="47"/>
      <c r="AC122" s="47"/>
      <c r="AD122" s="47"/>
      <c r="AE122" s="47"/>
    </row>
    <row r="123" spans="1:31" ht="15.75" customHeight="1">
      <c r="A123" s="1"/>
      <c r="B123" s="2"/>
      <c r="C123" s="2"/>
      <c r="D123" s="3"/>
      <c r="E123" s="3"/>
      <c r="F123" s="3"/>
      <c r="G123" s="3"/>
      <c r="H123" s="3"/>
      <c r="I123" s="3"/>
      <c r="J123" s="3"/>
      <c r="K123" s="3"/>
      <c r="L123" s="47"/>
      <c r="M123" s="47"/>
      <c r="N123" s="47"/>
      <c r="O123" s="47"/>
      <c r="P123" s="47"/>
      <c r="Q123" s="47"/>
      <c r="R123" s="47"/>
      <c r="S123" s="47"/>
      <c r="T123" s="47"/>
      <c r="U123" s="47"/>
      <c r="V123" s="47"/>
      <c r="W123" s="47"/>
      <c r="X123" s="47"/>
      <c r="Y123" s="47"/>
      <c r="Z123" s="47"/>
      <c r="AA123" s="47"/>
      <c r="AB123" s="47"/>
      <c r="AC123" s="47"/>
      <c r="AD123" s="47"/>
      <c r="AE123" s="47"/>
    </row>
    <row r="124" spans="1:31" ht="15.75" customHeight="1">
      <c r="A124" s="1"/>
      <c r="B124" s="2"/>
      <c r="C124" s="2"/>
      <c r="D124" s="3"/>
      <c r="E124" s="3"/>
      <c r="F124" s="3"/>
      <c r="G124" s="3"/>
      <c r="H124" s="3"/>
      <c r="I124" s="3"/>
      <c r="J124" s="3"/>
      <c r="K124" s="3"/>
      <c r="L124" s="47"/>
      <c r="M124" s="47"/>
      <c r="N124" s="47"/>
      <c r="O124" s="47"/>
      <c r="P124" s="47"/>
      <c r="Q124" s="47"/>
      <c r="R124" s="47"/>
      <c r="S124" s="47"/>
      <c r="T124" s="47"/>
      <c r="U124" s="47"/>
      <c r="V124" s="47"/>
      <c r="W124" s="47"/>
      <c r="X124" s="47"/>
      <c r="Y124" s="47"/>
      <c r="Z124" s="47"/>
      <c r="AA124" s="47"/>
      <c r="AB124" s="47"/>
      <c r="AC124" s="47"/>
      <c r="AD124" s="47"/>
      <c r="AE124" s="47"/>
    </row>
    <row r="125" spans="1:31" ht="15.75" customHeight="1">
      <c r="A125" s="1"/>
      <c r="B125" s="2"/>
      <c r="C125" s="2"/>
      <c r="D125" s="3"/>
      <c r="E125" s="3"/>
      <c r="F125" s="3"/>
      <c r="G125" s="3"/>
      <c r="H125" s="3"/>
      <c r="I125" s="3"/>
      <c r="J125" s="3"/>
      <c r="K125" s="3"/>
      <c r="L125" s="47"/>
      <c r="M125" s="47"/>
      <c r="N125" s="47"/>
      <c r="O125" s="47"/>
      <c r="P125" s="47"/>
      <c r="Q125" s="47"/>
      <c r="R125" s="47"/>
      <c r="S125" s="47"/>
      <c r="T125" s="47"/>
      <c r="U125" s="47"/>
      <c r="V125" s="47"/>
      <c r="W125" s="47"/>
      <c r="X125" s="47"/>
      <c r="Y125" s="47"/>
      <c r="Z125" s="47"/>
      <c r="AA125" s="47"/>
      <c r="AB125" s="47"/>
      <c r="AC125" s="47"/>
      <c r="AD125" s="47"/>
      <c r="AE125" s="47"/>
    </row>
    <row r="126" spans="1:31" ht="15.75" customHeight="1">
      <c r="A126" s="1"/>
      <c r="B126" s="2"/>
      <c r="C126" s="2"/>
      <c r="D126" s="3"/>
      <c r="E126" s="3"/>
      <c r="F126" s="3"/>
      <c r="G126" s="3"/>
      <c r="H126" s="3"/>
      <c r="I126" s="3"/>
      <c r="J126" s="3"/>
      <c r="K126" s="3"/>
      <c r="L126" s="47"/>
      <c r="M126" s="47"/>
      <c r="N126" s="47"/>
      <c r="O126" s="47"/>
      <c r="P126" s="47"/>
      <c r="Q126" s="47"/>
      <c r="R126" s="47"/>
      <c r="S126" s="47"/>
      <c r="T126" s="47"/>
      <c r="U126" s="47"/>
      <c r="V126" s="47"/>
      <c r="W126" s="47"/>
      <c r="X126" s="47"/>
      <c r="Y126" s="47"/>
      <c r="Z126" s="47"/>
      <c r="AA126" s="47"/>
      <c r="AB126" s="47"/>
      <c r="AC126" s="47"/>
      <c r="AD126" s="47"/>
      <c r="AE126" s="47"/>
    </row>
    <row r="127" spans="1:31" ht="15.75" customHeight="1">
      <c r="A127" s="1"/>
      <c r="B127" s="2"/>
      <c r="C127" s="2"/>
      <c r="D127" s="3"/>
      <c r="E127" s="3"/>
      <c r="F127" s="3"/>
      <c r="G127" s="3"/>
      <c r="H127" s="3"/>
      <c r="I127" s="3"/>
      <c r="J127" s="3"/>
      <c r="K127" s="3"/>
      <c r="L127" s="47"/>
      <c r="M127" s="47"/>
      <c r="N127" s="47"/>
      <c r="O127" s="47"/>
      <c r="P127" s="47"/>
      <c r="Q127" s="47"/>
      <c r="R127" s="47"/>
      <c r="S127" s="47"/>
      <c r="T127" s="47"/>
      <c r="U127" s="47"/>
      <c r="V127" s="47"/>
      <c r="W127" s="47"/>
      <c r="X127" s="47"/>
      <c r="Y127" s="47"/>
      <c r="Z127" s="47"/>
      <c r="AA127" s="47"/>
      <c r="AB127" s="47"/>
      <c r="AC127" s="47"/>
      <c r="AD127" s="47"/>
      <c r="AE127" s="47"/>
    </row>
    <row r="128" spans="1:31" ht="15.75" customHeight="1">
      <c r="A128" s="1"/>
      <c r="B128" s="2"/>
      <c r="C128" s="2"/>
      <c r="D128" s="3"/>
      <c r="E128" s="3"/>
      <c r="F128" s="3"/>
      <c r="G128" s="3"/>
      <c r="H128" s="3"/>
      <c r="I128" s="3"/>
      <c r="J128" s="3"/>
      <c r="K128" s="3"/>
      <c r="L128" s="47"/>
      <c r="M128" s="47"/>
      <c r="N128" s="47"/>
      <c r="O128" s="47"/>
      <c r="P128" s="47"/>
      <c r="Q128" s="47"/>
      <c r="R128" s="47"/>
      <c r="S128" s="47"/>
      <c r="T128" s="47"/>
      <c r="U128" s="47"/>
      <c r="V128" s="47"/>
      <c r="W128" s="47"/>
      <c r="X128" s="47"/>
      <c r="Y128" s="47"/>
      <c r="Z128" s="47"/>
      <c r="AA128" s="47"/>
      <c r="AB128" s="47"/>
      <c r="AC128" s="47"/>
      <c r="AD128" s="47"/>
      <c r="AE128" s="47"/>
    </row>
    <row r="129" spans="1:31" ht="15.75" customHeight="1">
      <c r="A129" s="1"/>
      <c r="B129" s="2"/>
      <c r="C129" s="2"/>
      <c r="D129" s="3"/>
      <c r="E129" s="3"/>
      <c r="F129" s="3"/>
      <c r="G129" s="3"/>
      <c r="H129" s="3"/>
      <c r="I129" s="3"/>
      <c r="J129" s="3"/>
      <c r="K129" s="3"/>
      <c r="L129" s="47"/>
      <c r="M129" s="47"/>
      <c r="N129" s="47"/>
      <c r="O129" s="47"/>
      <c r="P129" s="47"/>
      <c r="Q129" s="47"/>
      <c r="R129" s="47"/>
      <c r="S129" s="47"/>
      <c r="T129" s="47"/>
      <c r="U129" s="47"/>
      <c r="V129" s="47"/>
      <c r="W129" s="47"/>
      <c r="X129" s="47"/>
      <c r="Y129" s="47"/>
      <c r="Z129" s="47"/>
      <c r="AA129" s="47"/>
      <c r="AB129" s="47"/>
      <c r="AC129" s="47"/>
      <c r="AD129" s="47"/>
      <c r="AE129" s="47"/>
    </row>
    <row r="130" spans="1:31" ht="15.75" customHeight="1">
      <c r="A130" s="1"/>
      <c r="B130" s="2"/>
      <c r="C130" s="2"/>
      <c r="D130" s="3"/>
      <c r="E130" s="3"/>
      <c r="F130" s="3"/>
      <c r="G130" s="3"/>
      <c r="H130" s="3"/>
      <c r="I130" s="3"/>
      <c r="J130" s="3"/>
      <c r="K130" s="3"/>
      <c r="L130" s="47"/>
      <c r="M130" s="47"/>
      <c r="N130" s="47"/>
      <c r="O130" s="47"/>
      <c r="P130" s="47"/>
      <c r="Q130" s="47"/>
      <c r="R130" s="47"/>
      <c r="S130" s="47"/>
      <c r="T130" s="47"/>
      <c r="U130" s="47"/>
      <c r="V130" s="47"/>
      <c r="W130" s="47"/>
      <c r="X130" s="47"/>
      <c r="Y130" s="47"/>
      <c r="Z130" s="47"/>
      <c r="AA130" s="47"/>
      <c r="AB130" s="47"/>
      <c r="AC130" s="47"/>
      <c r="AD130" s="47"/>
      <c r="AE130" s="47"/>
    </row>
    <row r="131" spans="1:31" ht="15.75" customHeight="1">
      <c r="A131" s="1"/>
      <c r="B131" s="2"/>
      <c r="C131" s="2"/>
      <c r="D131" s="3"/>
      <c r="E131" s="3"/>
      <c r="F131" s="3"/>
      <c r="G131" s="3"/>
      <c r="H131" s="3"/>
      <c r="I131" s="3"/>
      <c r="J131" s="3"/>
      <c r="K131" s="3"/>
      <c r="L131" s="47"/>
      <c r="M131" s="47"/>
      <c r="N131" s="47"/>
      <c r="O131" s="47"/>
      <c r="P131" s="47"/>
      <c r="Q131" s="47"/>
      <c r="R131" s="47"/>
      <c r="S131" s="47"/>
      <c r="T131" s="47"/>
      <c r="U131" s="47"/>
      <c r="V131" s="47"/>
      <c r="W131" s="47"/>
      <c r="X131" s="47"/>
      <c r="Y131" s="47"/>
      <c r="Z131" s="47"/>
      <c r="AA131" s="47"/>
      <c r="AB131" s="47"/>
      <c r="AC131" s="47"/>
      <c r="AD131" s="47"/>
      <c r="AE131" s="47"/>
    </row>
    <row r="132" spans="1:31" ht="15.75" customHeight="1">
      <c r="A132" s="1"/>
      <c r="B132" s="2"/>
      <c r="C132" s="2"/>
      <c r="D132" s="3"/>
      <c r="E132" s="3"/>
      <c r="F132" s="3"/>
      <c r="G132" s="3"/>
      <c r="H132" s="3"/>
      <c r="I132" s="3"/>
      <c r="J132" s="3"/>
      <c r="K132" s="3"/>
      <c r="L132" s="47"/>
      <c r="M132" s="47"/>
      <c r="N132" s="47"/>
      <c r="O132" s="47"/>
      <c r="P132" s="47"/>
      <c r="Q132" s="47"/>
      <c r="R132" s="47"/>
      <c r="S132" s="47"/>
      <c r="T132" s="47"/>
      <c r="U132" s="47"/>
      <c r="V132" s="47"/>
      <c r="W132" s="47"/>
      <c r="X132" s="47"/>
      <c r="Y132" s="47"/>
      <c r="Z132" s="47"/>
      <c r="AA132" s="47"/>
      <c r="AB132" s="47"/>
      <c r="AC132" s="47"/>
      <c r="AD132" s="47"/>
      <c r="AE132" s="47"/>
    </row>
    <row r="133" spans="1:31" ht="15.75" customHeight="1">
      <c r="A133" s="1"/>
      <c r="B133" s="2"/>
      <c r="C133" s="2"/>
      <c r="D133" s="3"/>
      <c r="E133" s="3"/>
      <c r="F133" s="3"/>
      <c r="G133" s="3"/>
      <c r="H133" s="3"/>
      <c r="I133" s="3"/>
      <c r="J133" s="3"/>
      <c r="K133" s="3"/>
      <c r="L133" s="47"/>
      <c r="M133" s="47"/>
      <c r="N133" s="47"/>
      <c r="O133" s="47"/>
      <c r="P133" s="47"/>
      <c r="Q133" s="47"/>
      <c r="R133" s="47"/>
      <c r="S133" s="47"/>
      <c r="T133" s="47"/>
      <c r="U133" s="47"/>
      <c r="V133" s="47"/>
      <c r="W133" s="47"/>
      <c r="X133" s="47"/>
      <c r="Y133" s="47"/>
      <c r="Z133" s="47"/>
      <c r="AA133" s="47"/>
      <c r="AB133" s="47"/>
      <c r="AC133" s="47"/>
      <c r="AD133" s="47"/>
      <c r="AE133" s="47"/>
    </row>
    <row r="134" spans="1:31" ht="15.75" customHeight="1">
      <c r="A134" s="1"/>
      <c r="B134" s="2"/>
      <c r="C134" s="2"/>
      <c r="D134" s="3"/>
      <c r="E134" s="3"/>
      <c r="F134" s="3"/>
      <c r="G134" s="3"/>
      <c r="H134" s="3"/>
      <c r="I134" s="3"/>
      <c r="J134" s="3"/>
      <c r="K134" s="3"/>
      <c r="L134" s="47"/>
      <c r="M134" s="47"/>
      <c r="N134" s="47"/>
      <c r="O134" s="47"/>
      <c r="P134" s="47"/>
      <c r="Q134" s="47"/>
      <c r="R134" s="47"/>
      <c r="S134" s="47"/>
      <c r="T134" s="47"/>
      <c r="U134" s="47"/>
      <c r="V134" s="47"/>
      <c r="W134" s="47"/>
      <c r="X134" s="47"/>
      <c r="Y134" s="47"/>
      <c r="Z134" s="47"/>
      <c r="AA134" s="47"/>
      <c r="AB134" s="47"/>
      <c r="AC134" s="47"/>
      <c r="AD134" s="47"/>
      <c r="AE134" s="47"/>
    </row>
    <row r="135" spans="1:31" ht="15.75" customHeight="1">
      <c r="A135" s="1"/>
      <c r="B135" s="2"/>
      <c r="C135" s="2"/>
      <c r="D135" s="3"/>
      <c r="E135" s="3"/>
      <c r="F135" s="3"/>
      <c r="G135" s="3"/>
      <c r="H135" s="3"/>
      <c r="I135" s="3"/>
      <c r="J135" s="3"/>
      <c r="K135" s="3"/>
      <c r="L135" s="47"/>
      <c r="M135" s="47"/>
      <c r="N135" s="47"/>
      <c r="O135" s="47"/>
      <c r="P135" s="47"/>
      <c r="Q135" s="47"/>
      <c r="R135" s="47"/>
      <c r="S135" s="47"/>
      <c r="T135" s="47"/>
      <c r="U135" s="47"/>
      <c r="V135" s="47"/>
      <c r="W135" s="47"/>
      <c r="X135" s="47"/>
      <c r="Y135" s="47"/>
      <c r="Z135" s="47"/>
      <c r="AA135" s="47"/>
      <c r="AB135" s="47"/>
      <c r="AC135" s="47"/>
      <c r="AD135" s="47"/>
      <c r="AE135" s="47"/>
    </row>
    <row r="136" spans="1:31" ht="15.75" customHeight="1">
      <c r="A136" s="1"/>
      <c r="B136" s="2"/>
      <c r="C136" s="2"/>
      <c r="D136" s="3"/>
      <c r="E136" s="3"/>
      <c r="F136" s="3"/>
      <c r="G136" s="3"/>
      <c r="H136" s="3"/>
      <c r="I136" s="3"/>
      <c r="J136" s="3"/>
      <c r="K136" s="3"/>
      <c r="L136" s="47"/>
      <c r="M136" s="47"/>
      <c r="N136" s="47"/>
      <c r="O136" s="47"/>
      <c r="P136" s="47"/>
      <c r="Q136" s="47"/>
      <c r="R136" s="47"/>
      <c r="S136" s="47"/>
      <c r="T136" s="47"/>
      <c r="U136" s="47"/>
      <c r="V136" s="47"/>
      <c r="W136" s="47"/>
      <c r="X136" s="47"/>
      <c r="Y136" s="47"/>
      <c r="Z136" s="47"/>
      <c r="AA136" s="47"/>
      <c r="AB136" s="47"/>
      <c r="AC136" s="47"/>
      <c r="AD136" s="47"/>
      <c r="AE136" s="47"/>
    </row>
    <row r="137" spans="1:31" ht="15.75" customHeight="1">
      <c r="A137" s="1"/>
      <c r="B137" s="2"/>
      <c r="C137" s="2"/>
      <c r="D137" s="3"/>
      <c r="E137" s="3"/>
      <c r="F137" s="3"/>
      <c r="G137" s="3"/>
      <c r="H137" s="3"/>
      <c r="I137" s="3"/>
      <c r="J137" s="3"/>
      <c r="K137" s="3"/>
      <c r="L137" s="47"/>
      <c r="M137" s="47"/>
      <c r="N137" s="47"/>
      <c r="O137" s="47"/>
      <c r="P137" s="47"/>
      <c r="Q137" s="47"/>
      <c r="R137" s="47"/>
      <c r="S137" s="47"/>
      <c r="T137" s="47"/>
      <c r="U137" s="47"/>
      <c r="V137" s="47"/>
      <c r="W137" s="47"/>
      <c r="X137" s="47"/>
      <c r="Y137" s="47"/>
      <c r="Z137" s="47"/>
      <c r="AA137" s="47"/>
      <c r="AB137" s="47"/>
      <c r="AC137" s="47"/>
      <c r="AD137" s="47"/>
      <c r="AE137" s="47"/>
    </row>
    <row r="138" spans="1:31" ht="15.75" customHeight="1">
      <c r="A138" s="1"/>
      <c r="B138" s="2"/>
      <c r="C138" s="2"/>
      <c r="D138" s="3"/>
      <c r="E138" s="3"/>
      <c r="F138" s="3"/>
      <c r="G138" s="3"/>
      <c r="H138" s="3"/>
      <c r="I138" s="3"/>
      <c r="J138" s="3"/>
      <c r="K138" s="3"/>
      <c r="L138" s="47"/>
      <c r="M138" s="47"/>
      <c r="N138" s="47"/>
      <c r="O138" s="47"/>
      <c r="P138" s="47"/>
      <c r="Q138" s="47"/>
      <c r="R138" s="47"/>
      <c r="S138" s="47"/>
      <c r="T138" s="47"/>
      <c r="U138" s="47"/>
      <c r="V138" s="47"/>
      <c r="W138" s="47"/>
      <c r="X138" s="47"/>
      <c r="Y138" s="47"/>
      <c r="Z138" s="47"/>
      <c r="AA138" s="47"/>
      <c r="AB138" s="47"/>
      <c r="AC138" s="47"/>
      <c r="AD138" s="47"/>
      <c r="AE138" s="47"/>
    </row>
    <row r="139" spans="1:31" ht="15.75" customHeight="1">
      <c r="A139" s="1"/>
      <c r="B139" s="2"/>
      <c r="C139" s="2"/>
      <c r="D139" s="3"/>
      <c r="E139" s="3"/>
      <c r="F139" s="3"/>
      <c r="G139" s="3"/>
      <c r="H139" s="3"/>
      <c r="I139" s="3"/>
      <c r="J139" s="3"/>
      <c r="K139" s="3"/>
      <c r="L139" s="47"/>
      <c r="M139" s="47"/>
      <c r="N139" s="47"/>
      <c r="O139" s="47"/>
      <c r="P139" s="47"/>
      <c r="Q139" s="47"/>
      <c r="R139" s="47"/>
      <c r="S139" s="47"/>
      <c r="T139" s="47"/>
      <c r="U139" s="47"/>
      <c r="V139" s="47"/>
      <c r="W139" s="47"/>
      <c r="X139" s="47"/>
      <c r="Y139" s="47"/>
      <c r="Z139" s="47"/>
      <c r="AA139" s="47"/>
      <c r="AB139" s="47"/>
      <c r="AC139" s="47"/>
      <c r="AD139" s="47"/>
      <c r="AE139" s="47"/>
    </row>
    <row r="140" spans="1:31" ht="15.75" customHeight="1">
      <c r="A140" s="1"/>
      <c r="B140" s="2"/>
      <c r="C140" s="2"/>
      <c r="D140" s="3"/>
      <c r="E140" s="3"/>
      <c r="F140" s="3"/>
      <c r="G140" s="3"/>
      <c r="H140" s="3"/>
      <c r="I140" s="3"/>
      <c r="J140" s="3"/>
      <c r="K140" s="3"/>
      <c r="L140" s="47"/>
      <c r="M140" s="47"/>
      <c r="N140" s="47"/>
      <c r="O140" s="47"/>
      <c r="P140" s="47"/>
      <c r="Q140" s="47"/>
      <c r="R140" s="47"/>
      <c r="S140" s="47"/>
      <c r="T140" s="47"/>
      <c r="U140" s="47"/>
      <c r="V140" s="47"/>
      <c r="W140" s="47"/>
      <c r="X140" s="47"/>
      <c r="Y140" s="47"/>
      <c r="Z140" s="47"/>
      <c r="AA140" s="47"/>
      <c r="AB140" s="47"/>
      <c r="AC140" s="47"/>
      <c r="AD140" s="47"/>
      <c r="AE140" s="47"/>
    </row>
    <row r="141" spans="1:31" ht="15.75" customHeight="1">
      <c r="A141" s="1"/>
      <c r="B141" s="2"/>
      <c r="C141" s="2"/>
      <c r="D141" s="3"/>
      <c r="E141" s="3"/>
      <c r="F141" s="3"/>
      <c r="G141" s="3"/>
      <c r="H141" s="3"/>
      <c r="I141" s="3"/>
      <c r="J141" s="3"/>
      <c r="K141" s="3"/>
      <c r="L141" s="47"/>
      <c r="M141" s="47"/>
      <c r="N141" s="47"/>
      <c r="O141" s="47"/>
      <c r="P141" s="47"/>
      <c r="Q141" s="47"/>
      <c r="R141" s="47"/>
      <c r="S141" s="47"/>
      <c r="T141" s="47"/>
      <c r="U141" s="47"/>
      <c r="V141" s="47"/>
      <c r="W141" s="47"/>
      <c r="X141" s="47"/>
      <c r="Y141" s="47"/>
      <c r="Z141" s="47"/>
      <c r="AA141" s="47"/>
      <c r="AB141" s="47"/>
      <c r="AC141" s="47"/>
      <c r="AD141" s="47"/>
      <c r="AE141" s="47"/>
    </row>
    <row r="142" spans="1:31" ht="15.75" customHeight="1">
      <c r="A142" s="1"/>
      <c r="B142" s="2"/>
      <c r="C142" s="2"/>
      <c r="D142" s="3"/>
      <c r="E142" s="3"/>
      <c r="F142" s="3"/>
      <c r="G142" s="3"/>
      <c r="H142" s="3"/>
      <c r="I142" s="3"/>
      <c r="J142" s="3"/>
      <c r="K142" s="3"/>
      <c r="L142" s="47"/>
      <c r="M142" s="47"/>
      <c r="N142" s="47"/>
      <c r="O142" s="47"/>
      <c r="P142" s="47"/>
      <c r="Q142" s="47"/>
      <c r="R142" s="47"/>
      <c r="S142" s="47"/>
      <c r="T142" s="47"/>
      <c r="U142" s="47"/>
      <c r="V142" s="47"/>
      <c r="W142" s="47"/>
      <c r="X142" s="47"/>
      <c r="Y142" s="47"/>
      <c r="Z142" s="47"/>
      <c r="AA142" s="47"/>
      <c r="AB142" s="47"/>
      <c r="AC142" s="47"/>
      <c r="AD142" s="47"/>
      <c r="AE142" s="47"/>
    </row>
    <row r="143" spans="1:31" ht="15.75" customHeight="1">
      <c r="A143" s="1"/>
      <c r="B143" s="2"/>
      <c r="C143" s="2"/>
      <c r="D143" s="3"/>
      <c r="E143" s="3"/>
      <c r="F143" s="3"/>
      <c r="G143" s="3"/>
      <c r="H143" s="3"/>
      <c r="I143" s="3"/>
      <c r="J143" s="3"/>
      <c r="K143" s="3"/>
      <c r="L143" s="47"/>
      <c r="M143" s="47"/>
      <c r="N143" s="47"/>
      <c r="O143" s="47"/>
      <c r="P143" s="47"/>
      <c r="Q143" s="47"/>
      <c r="R143" s="47"/>
      <c r="S143" s="47"/>
      <c r="T143" s="47"/>
      <c r="U143" s="47"/>
      <c r="V143" s="47"/>
      <c r="W143" s="47"/>
      <c r="X143" s="47"/>
      <c r="Y143" s="47"/>
      <c r="Z143" s="47"/>
      <c r="AA143" s="47"/>
      <c r="AB143" s="47"/>
      <c r="AC143" s="47"/>
      <c r="AD143" s="47"/>
      <c r="AE143" s="47"/>
    </row>
    <row r="144" spans="1:31" ht="15.75" customHeight="1">
      <c r="A144" s="1"/>
      <c r="B144" s="2"/>
      <c r="C144" s="2"/>
      <c r="D144" s="3"/>
      <c r="E144" s="3"/>
      <c r="F144" s="3"/>
      <c r="G144" s="3"/>
      <c r="H144" s="3"/>
      <c r="I144" s="3"/>
      <c r="J144" s="3"/>
      <c r="K144" s="3"/>
      <c r="L144" s="47"/>
      <c r="M144" s="47"/>
      <c r="N144" s="47"/>
      <c r="O144" s="47"/>
      <c r="P144" s="47"/>
      <c r="Q144" s="47"/>
      <c r="R144" s="47"/>
      <c r="S144" s="47"/>
      <c r="T144" s="47"/>
      <c r="U144" s="47"/>
      <c r="V144" s="47"/>
      <c r="W144" s="47"/>
      <c r="X144" s="47"/>
      <c r="Y144" s="47"/>
      <c r="Z144" s="47"/>
      <c r="AA144" s="47"/>
      <c r="AB144" s="47"/>
      <c r="AC144" s="47"/>
      <c r="AD144" s="47"/>
      <c r="AE144" s="47"/>
    </row>
    <row r="145" spans="1:31" ht="15.75" customHeight="1">
      <c r="A145" s="1"/>
      <c r="B145" s="2"/>
      <c r="C145" s="2"/>
      <c r="D145" s="3"/>
      <c r="E145" s="3"/>
      <c r="F145" s="3"/>
      <c r="G145" s="3"/>
      <c r="H145" s="3"/>
      <c r="I145" s="3"/>
      <c r="J145" s="3"/>
      <c r="K145" s="3"/>
      <c r="L145" s="47"/>
      <c r="M145" s="47"/>
      <c r="N145" s="47"/>
      <c r="O145" s="47"/>
      <c r="P145" s="47"/>
      <c r="Q145" s="47"/>
      <c r="R145" s="47"/>
      <c r="S145" s="47"/>
      <c r="T145" s="47"/>
      <c r="U145" s="47"/>
      <c r="V145" s="47"/>
      <c r="W145" s="47"/>
      <c r="X145" s="47"/>
      <c r="Y145" s="47"/>
      <c r="Z145" s="47"/>
      <c r="AA145" s="47"/>
      <c r="AB145" s="47"/>
      <c r="AC145" s="47"/>
      <c r="AD145" s="47"/>
      <c r="AE145" s="47"/>
    </row>
    <row r="146" spans="1:31" ht="15.75" customHeight="1">
      <c r="A146" s="1"/>
      <c r="B146" s="2"/>
      <c r="C146" s="2"/>
      <c r="D146" s="3"/>
      <c r="E146" s="3"/>
      <c r="F146" s="3"/>
      <c r="G146" s="3"/>
      <c r="H146" s="3"/>
      <c r="I146" s="3"/>
      <c r="J146" s="3"/>
      <c r="K146" s="3"/>
      <c r="L146" s="47"/>
      <c r="M146" s="47"/>
      <c r="N146" s="47"/>
      <c r="O146" s="47"/>
      <c r="P146" s="47"/>
      <c r="Q146" s="47"/>
      <c r="R146" s="47"/>
      <c r="S146" s="47"/>
      <c r="T146" s="47"/>
      <c r="U146" s="47"/>
      <c r="V146" s="47"/>
      <c r="W146" s="47"/>
      <c r="X146" s="47"/>
      <c r="Y146" s="47"/>
      <c r="Z146" s="47"/>
      <c r="AA146" s="47"/>
      <c r="AB146" s="47"/>
      <c r="AC146" s="47"/>
      <c r="AD146" s="47"/>
      <c r="AE146" s="47"/>
    </row>
    <row r="147" spans="1:31" ht="15.75" customHeight="1">
      <c r="A147" s="1"/>
      <c r="B147" s="2"/>
      <c r="C147" s="2"/>
      <c r="D147" s="3"/>
      <c r="E147" s="3"/>
      <c r="F147" s="3"/>
      <c r="G147" s="3"/>
      <c r="H147" s="3"/>
      <c r="I147" s="3"/>
      <c r="J147" s="3"/>
      <c r="K147" s="3"/>
      <c r="L147" s="47"/>
      <c r="M147" s="47"/>
      <c r="N147" s="47"/>
      <c r="O147" s="47"/>
      <c r="P147" s="47"/>
      <c r="Q147" s="47"/>
      <c r="R147" s="47"/>
      <c r="S147" s="47"/>
      <c r="T147" s="47"/>
      <c r="U147" s="47"/>
      <c r="V147" s="47"/>
      <c r="W147" s="47"/>
      <c r="X147" s="47"/>
      <c r="Y147" s="47"/>
      <c r="Z147" s="47"/>
      <c r="AA147" s="47"/>
      <c r="AB147" s="47"/>
      <c r="AC147" s="47"/>
      <c r="AD147" s="47"/>
      <c r="AE147" s="47"/>
    </row>
    <row r="148" spans="1:31" ht="15.75" customHeight="1">
      <c r="A148" s="1"/>
      <c r="B148" s="2"/>
      <c r="C148" s="2"/>
      <c r="D148" s="3"/>
      <c r="E148" s="3"/>
      <c r="F148" s="3"/>
      <c r="G148" s="3"/>
      <c r="H148" s="3"/>
      <c r="I148" s="3"/>
      <c r="J148" s="3"/>
      <c r="K148" s="3"/>
      <c r="L148" s="47"/>
      <c r="M148" s="47"/>
      <c r="N148" s="47"/>
      <c r="O148" s="47"/>
      <c r="P148" s="47"/>
      <c r="Q148" s="47"/>
      <c r="R148" s="47"/>
      <c r="S148" s="47"/>
      <c r="T148" s="47"/>
      <c r="U148" s="47"/>
      <c r="V148" s="47"/>
      <c r="W148" s="47"/>
      <c r="X148" s="47"/>
      <c r="Y148" s="47"/>
      <c r="Z148" s="47"/>
      <c r="AA148" s="47"/>
      <c r="AB148" s="47"/>
      <c r="AC148" s="47"/>
      <c r="AD148" s="47"/>
      <c r="AE148" s="47"/>
    </row>
    <row r="149" spans="1:31" ht="15.75" customHeight="1">
      <c r="A149" s="1"/>
      <c r="B149" s="2"/>
      <c r="C149" s="2"/>
      <c r="D149" s="3"/>
      <c r="E149" s="3"/>
      <c r="F149" s="3"/>
      <c r="G149" s="3"/>
      <c r="H149" s="3"/>
      <c r="I149" s="3"/>
      <c r="J149" s="3"/>
      <c r="K149" s="3"/>
      <c r="L149" s="47"/>
      <c r="M149" s="47"/>
      <c r="N149" s="47"/>
      <c r="O149" s="47"/>
      <c r="P149" s="47"/>
      <c r="Q149" s="47"/>
      <c r="R149" s="47"/>
      <c r="S149" s="47"/>
      <c r="T149" s="47"/>
      <c r="U149" s="47"/>
      <c r="V149" s="47"/>
      <c r="W149" s="47"/>
      <c r="X149" s="47"/>
      <c r="Y149" s="47"/>
      <c r="Z149" s="47"/>
      <c r="AA149" s="47"/>
      <c r="AB149" s="47"/>
      <c r="AC149" s="47"/>
      <c r="AD149" s="47"/>
      <c r="AE149" s="47"/>
    </row>
    <row r="150" spans="1:31" ht="15.75" customHeight="1">
      <c r="A150" s="1"/>
      <c r="B150" s="2"/>
      <c r="C150" s="2"/>
      <c r="D150" s="3"/>
      <c r="E150" s="3"/>
      <c r="F150" s="3"/>
      <c r="G150" s="3"/>
      <c r="H150" s="3"/>
      <c r="I150" s="3"/>
      <c r="J150" s="3"/>
      <c r="K150" s="3"/>
      <c r="L150" s="47"/>
      <c r="M150" s="47"/>
      <c r="N150" s="47"/>
      <c r="O150" s="47"/>
      <c r="P150" s="47"/>
      <c r="Q150" s="47"/>
      <c r="R150" s="47"/>
      <c r="S150" s="47"/>
      <c r="T150" s="47"/>
      <c r="U150" s="47"/>
      <c r="V150" s="47"/>
      <c r="W150" s="47"/>
      <c r="X150" s="47"/>
      <c r="Y150" s="47"/>
      <c r="Z150" s="47"/>
      <c r="AA150" s="47"/>
      <c r="AB150" s="47"/>
      <c r="AC150" s="47"/>
      <c r="AD150" s="47"/>
      <c r="AE150" s="47"/>
    </row>
    <row r="151" spans="1:31" ht="15.75" customHeight="1">
      <c r="A151" s="1"/>
      <c r="B151" s="2"/>
      <c r="C151" s="2"/>
      <c r="D151" s="3"/>
      <c r="E151" s="3"/>
      <c r="F151" s="3"/>
      <c r="G151" s="3"/>
      <c r="H151" s="3"/>
      <c r="I151" s="3"/>
      <c r="J151" s="3"/>
      <c r="K151" s="3"/>
      <c r="L151" s="47"/>
      <c r="M151" s="47"/>
      <c r="N151" s="47"/>
      <c r="O151" s="47"/>
      <c r="P151" s="47"/>
      <c r="Q151" s="47"/>
      <c r="R151" s="47"/>
      <c r="S151" s="47"/>
      <c r="T151" s="47"/>
      <c r="U151" s="47"/>
      <c r="V151" s="47"/>
      <c r="W151" s="47"/>
      <c r="X151" s="47"/>
      <c r="Y151" s="47"/>
      <c r="Z151" s="47"/>
      <c r="AA151" s="47"/>
      <c r="AB151" s="47"/>
      <c r="AC151" s="47"/>
      <c r="AD151" s="47"/>
      <c r="AE151" s="47"/>
    </row>
    <row r="152" spans="1:31" ht="15.75" customHeight="1">
      <c r="A152" s="1"/>
      <c r="B152" s="2"/>
      <c r="C152" s="2"/>
      <c r="D152" s="3"/>
      <c r="E152" s="3"/>
      <c r="F152" s="3"/>
      <c r="G152" s="3"/>
      <c r="H152" s="3"/>
      <c r="I152" s="3"/>
      <c r="J152" s="3"/>
      <c r="K152" s="3"/>
      <c r="L152" s="47"/>
      <c r="M152" s="47"/>
      <c r="N152" s="47"/>
      <c r="O152" s="47"/>
      <c r="P152" s="47"/>
      <c r="Q152" s="47"/>
      <c r="R152" s="47"/>
      <c r="S152" s="47"/>
      <c r="T152" s="47"/>
      <c r="U152" s="47"/>
      <c r="V152" s="47"/>
      <c r="W152" s="47"/>
      <c r="X152" s="47"/>
      <c r="Y152" s="47"/>
      <c r="Z152" s="47"/>
      <c r="AA152" s="47"/>
      <c r="AB152" s="47"/>
      <c r="AC152" s="47"/>
      <c r="AD152" s="47"/>
      <c r="AE152" s="47"/>
    </row>
    <row r="153" spans="1:31" ht="15.75" customHeight="1">
      <c r="A153" s="1"/>
      <c r="B153" s="2"/>
      <c r="C153" s="2"/>
      <c r="D153" s="3"/>
      <c r="E153" s="3"/>
      <c r="F153" s="3"/>
      <c r="G153" s="3"/>
      <c r="H153" s="3"/>
      <c r="I153" s="3"/>
      <c r="J153" s="3"/>
      <c r="K153" s="3"/>
      <c r="L153" s="47"/>
      <c r="M153" s="47"/>
      <c r="N153" s="47"/>
      <c r="O153" s="47"/>
      <c r="P153" s="47"/>
      <c r="Q153" s="47"/>
      <c r="R153" s="47"/>
      <c r="S153" s="47"/>
      <c r="T153" s="47"/>
      <c r="U153" s="47"/>
      <c r="V153" s="47"/>
      <c r="W153" s="47"/>
      <c r="X153" s="47"/>
      <c r="Y153" s="47"/>
      <c r="Z153" s="47"/>
      <c r="AA153" s="47"/>
      <c r="AB153" s="47"/>
      <c r="AC153" s="47"/>
      <c r="AD153" s="47"/>
      <c r="AE153" s="47"/>
    </row>
    <row r="154" spans="1:31" ht="15.75" customHeight="1">
      <c r="A154" s="1"/>
      <c r="B154" s="2"/>
      <c r="C154" s="2"/>
      <c r="D154" s="3"/>
      <c r="E154" s="3"/>
      <c r="F154" s="3"/>
      <c r="G154" s="3"/>
      <c r="H154" s="3"/>
      <c r="I154" s="3"/>
      <c r="J154" s="3"/>
      <c r="K154" s="3"/>
      <c r="L154" s="47"/>
      <c r="M154" s="47"/>
      <c r="N154" s="47"/>
      <c r="O154" s="47"/>
      <c r="P154" s="47"/>
      <c r="Q154" s="47"/>
      <c r="R154" s="47"/>
      <c r="S154" s="47"/>
      <c r="T154" s="47"/>
      <c r="U154" s="47"/>
      <c r="V154" s="47"/>
      <c r="W154" s="47"/>
      <c r="X154" s="47"/>
      <c r="Y154" s="47"/>
      <c r="Z154" s="47"/>
      <c r="AA154" s="47"/>
      <c r="AB154" s="47"/>
      <c r="AC154" s="47"/>
      <c r="AD154" s="47"/>
      <c r="AE154" s="47"/>
    </row>
    <row r="155" spans="1:31" ht="15.75" customHeight="1">
      <c r="A155" s="1"/>
      <c r="B155" s="2"/>
      <c r="C155" s="2"/>
      <c r="D155" s="3"/>
      <c r="E155" s="3"/>
      <c r="F155" s="3"/>
      <c r="G155" s="3"/>
      <c r="H155" s="3"/>
      <c r="I155" s="3"/>
      <c r="J155" s="3"/>
      <c r="K155" s="3"/>
      <c r="L155" s="47"/>
      <c r="M155" s="47"/>
      <c r="N155" s="47"/>
      <c r="O155" s="47"/>
      <c r="P155" s="47"/>
      <c r="Q155" s="47"/>
      <c r="R155" s="47"/>
      <c r="S155" s="47"/>
      <c r="T155" s="47"/>
      <c r="U155" s="47"/>
      <c r="V155" s="47"/>
      <c r="W155" s="47"/>
      <c r="X155" s="47"/>
      <c r="Y155" s="47"/>
      <c r="Z155" s="47"/>
      <c r="AA155" s="47"/>
      <c r="AB155" s="47"/>
      <c r="AC155" s="47"/>
      <c r="AD155" s="47"/>
      <c r="AE155" s="47"/>
    </row>
    <row r="156" spans="1:31" ht="15.75" customHeight="1">
      <c r="A156" s="1"/>
      <c r="B156" s="2"/>
      <c r="C156" s="2"/>
      <c r="D156" s="3"/>
      <c r="E156" s="3"/>
      <c r="F156" s="3"/>
      <c r="G156" s="3"/>
      <c r="H156" s="3"/>
      <c r="I156" s="3"/>
      <c r="J156" s="3"/>
      <c r="K156" s="3"/>
      <c r="L156" s="47"/>
      <c r="M156" s="47"/>
      <c r="N156" s="47"/>
      <c r="O156" s="47"/>
      <c r="P156" s="47"/>
      <c r="Q156" s="47"/>
      <c r="R156" s="47"/>
      <c r="S156" s="47"/>
      <c r="T156" s="47"/>
      <c r="U156" s="47"/>
      <c r="V156" s="47"/>
      <c r="W156" s="47"/>
      <c r="X156" s="47"/>
      <c r="Y156" s="47"/>
      <c r="Z156" s="47"/>
      <c r="AA156" s="47"/>
      <c r="AB156" s="47"/>
      <c r="AC156" s="47"/>
      <c r="AD156" s="47"/>
      <c r="AE156" s="47"/>
    </row>
    <row r="157" spans="1:31" ht="15.75" customHeight="1">
      <c r="A157" s="1"/>
      <c r="B157" s="2"/>
      <c r="C157" s="2"/>
      <c r="D157" s="3"/>
      <c r="E157" s="3"/>
      <c r="F157" s="3"/>
      <c r="G157" s="3"/>
      <c r="H157" s="3"/>
      <c r="I157" s="3"/>
      <c r="J157" s="3"/>
      <c r="K157" s="3"/>
      <c r="L157" s="47"/>
      <c r="M157" s="47"/>
      <c r="N157" s="47"/>
      <c r="O157" s="47"/>
      <c r="P157" s="47"/>
      <c r="Q157" s="47"/>
      <c r="R157" s="47"/>
      <c r="S157" s="47"/>
      <c r="T157" s="47"/>
      <c r="U157" s="47"/>
      <c r="V157" s="47"/>
      <c r="W157" s="47"/>
      <c r="X157" s="47"/>
      <c r="Y157" s="47"/>
      <c r="Z157" s="47"/>
      <c r="AA157" s="47"/>
      <c r="AB157" s="47"/>
      <c r="AC157" s="47"/>
      <c r="AD157" s="47"/>
      <c r="AE157" s="47"/>
    </row>
    <row r="158" spans="1:31" ht="15.75" customHeight="1">
      <c r="A158" s="1"/>
      <c r="B158" s="2"/>
      <c r="C158" s="2"/>
      <c r="D158" s="3"/>
      <c r="E158" s="3"/>
      <c r="F158" s="3"/>
      <c r="G158" s="3"/>
      <c r="H158" s="3"/>
      <c r="I158" s="3"/>
      <c r="J158" s="3"/>
      <c r="K158" s="3"/>
      <c r="L158" s="47"/>
      <c r="M158" s="47"/>
      <c r="N158" s="47"/>
      <c r="O158" s="47"/>
      <c r="P158" s="47"/>
      <c r="Q158" s="47"/>
      <c r="R158" s="47"/>
      <c r="S158" s="47"/>
      <c r="T158" s="47"/>
      <c r="U158" s="47"/>
      <c r="V158" s="47"/>
      <c r="W158" s="47"/>
      <c r="X158" s="47"/>
      <c r="Y158" s="47"/>
      <c r="Z158" s="47"/>
      <c r="AA158" s="47"/>
      <c r="AB158" s="47"/>
      <c r="AC158" s="47"/>
      <c r="AD158" s="47"/>
      <c r="AE158" s="47"/>
    </row>
    <row r="159" spans="1:31" ht="15.75" customHeight="1">
      <c r="A159" s="1"/>
      <c r="B159" s="2"/>
      <c r="C159" s="2"/>
      <c r="D159" s="3"/>
      <c r="E159" s="3"/>
      <c r="F159" s="3"/>
      <c r="G159" s="3"/>
      <c r="H159" s="3"/>
      <c r="I159" s="3"/>
      <c r="J159" s="3"/>
      <c r="K159" s="3"/>
      <c r="L159" s="47"/>
      <c r="M159" s="47"/>
      <c r="N159" s="47"/>
      <c r="O159" s="47"/>
      <c r="P159" s="47"/>
      <c r="Q159" s="47"/>
      <c r="R159" s="47"/>
      <c r="S159" s="47"/>
      <c r="T159" s="47"/>
      <c r="U159" s="47"/>
      <c r="V159" s="47"/>
      <c r="W159" s="47"/>
      <c r="X159" s="47"/>
      <c r="Y159" s="47"/>
      <c r="Z159" s="47"/>
      <c r="AA159" s="47"/>
      <c r="AB159" s="47"/>
      <c r="AC159" s="47"/>
      <c r="AD159" s="47"/>
      <c r="AE159" s="47"/>
    </row>
    <row r="160" spans="1:31" ht="15.75" customHeight="1">
      <c r="A160" s="1"/>
      <c r="B160" s="2"/>
      <c r="C160" s="2"/>
      <c r="D160" s="3"/>
      <c r="E160" s="3"/>
      <c r="F160" s="3"/>
      <c r="G160" s="3"/>
      <c r="H160" s="3"/>
      <c r="I160" s="3"/>
      <c r="J160" s="3"/>
      <c r="K160" s="3"/>
      <c r="L160" s="47"/>
      <c r="M160" s="47"/>
      <c r="N160" s="47"/>
      <c r="O160" s="47"/>
      <c r="P160" s="47"/>
      <c r="Q160" s="47"/>
      <c r="R160" s="47"/>
      <c r="S160" s="47"/>
      <c r="T160" s="47"/>
      <c r="U160" s="47"/>
      <c r="V160" s="47"/>
      <c r="W160" s="47"/>
      <c r="X160" s="47"/>
      <c r="Y160" s="47"/>
      <c r="Z160" s="47"/>
      <c r="AA160" s="47"/>
      <c r="AB160" s="47"/>
      <c r="AC160" s="47"/>
      <c r="AD160" s="47"/>
      <c r="AE160" s="47"/>
    </row>
    <row r="161" spans="1:31" ht="15.75" customHeight="1">
      <c r="A161" s="1"/>
      <c r="B161" s="2"/>
      <c r="C161" s="2"/>
      <c r="D161" s="3"/>
      <c r="E161" s="3"/>
      <c r="F161" s="3"/>
      <c r="G161" s="3"/>
      <c r="H161" s="3"/>
      <c r="I161" s="3"/>
      <c r="J161" s="3"/>
      <c r="K161" s="3"/>
      <c r="L161" s="47"/>
      <c r="M161" s="47"/>
      <c r="N161" s="47"/>
      <c r="O161" s="47"/>
      <c r="P161" s="47"/>
      <c r="Q161" s="47"/>
      <c r="R161" s="47"/>
      <c r="S161" s="47"/>
      <c r="T161" s="47"/>
      <c r="U161" s="47"/>
      <c r="V161" s="47"/>
      <c r="W161" s="47"/>
      <c r="X161" s="47"/>
      <c r="Y161" s="47"/>
      <c r="Z161" s="47"/>
      <c r="AA161" s="47"/>
      <c r="AB161" s="47"/>
      <c r="AC161" s="47"/>
      <c r="AD161" s="47"/>
      <c r="AE161" s="47"/>
    </row>
    <row r="162" spans="1:31" ht="15.75" customHeight="1">
      <c r="A162" s="1"/>
      <c r="B162" s="2"/>
      <c r="C162" s="2"/>
      <c r="D162" s="3"/>
      <c r="E162" s="3"/>
      <c r="F162" s="3"/>
      <c r="G162" s="3"/>
      <c r="H162" s="3"/>
      <c r="I162" s="3"/>
      <c r="J162" s="3"/>
      <c r="K162" s="3"/>
      <c r="L162" s="47"/>
      <c r="M162" s="47"/>
      <c r="N162" s="47"/>
      <c r="O162" s="47"/>
      <c r="P162" s="47"/>
      <c r="Q162" s="47"/>
      <c r="R162" s="47"/>
      <c r="S162" s="47"/>
      <c r="T162" s="47"/>
      <c r="U162" s="47"/>
      <c r="V162" s="47"/>
      <c r="W162" s="47"/>
      <c r="X162" s="47"/>
      <c r="Y162" s="47"/>
      <c r="Z162" s="47"/>
      <c r="AA162" s="47"/>
      <c r="AB162" s="47"/>
      <c r="AC162" s="47"/>
      <c r="AD162" s="47"/>
      <c r="AE162" s="47"/>
    </row>
    <row r="163" spans="1:31" ht="15.75" customHeight="1">
      <c r="A163" s="1"/>
      <c r="B163" s="2"/>
      <c r="C163" s="2"/>
      <c r="D163" s="3"/>
      <c r="E163" s="3"/>
      <c r="F163" s="3"/>
      <c r="G163" s="3"/>
      <c r="H163" s="3"/>
      <c r="I163" s="3"/>
      <c r="J163" s="3"/>
      <c r="K163" s="3"/>
      <c r="L163" s="47"/>
      <c r="M163" s="47"/>
      <c r="N163" s="47"/>
      <c r="O163" s="47"/>
      <c r="P163" s="47"/>
      <c r="Q163" s="47"/>
      <c r="R163" s="47"/>
      <c r="S163" s="47"/>
      <c r="T163" s="47"/>
      <c r="U163" s="47"/>
      <c r="V163" s="47"/>
      <c r="W163" s="47"/>
      <c r="X163" s="47"/>
      <c r="Y163" s="47"/>
      <c r="Z163" s="47"/>
      <c r="AA163" s="47"/>
      <c r="AB163" s="47"/>
      <c r="AC163" s="47"/>
      <c r="AD163" s="47"/>
      <c r="AE163" s="47"/>
    </row>
    <row r="164" spans="1:31" ht="15.75" customHeight="1">
      <c r="A164" s="1"/>
      <c r="B164" s="2"/>
      <c r="C164" s="2"/>
      <c r="D164" s="3"/>
      <c r="E164" s="3"/>
      <c r="F164" s="3"/>
      <c r="G164" s="3"/>
      <c r="H164" s="3"/>
      <c r="I164" s="3"/>
      <c r="J164" s="3"/>
      <c r="K164" s="3"/>
      <c r="L164" s="47"/>
      <c r="M164" s="47"/>
      <c r="N164" s="47"/>
      <c r="O164" s="47"/>
      <c r="P164" s="47"/>
      <c r="Q164" s="47"/>
      <c r="R164" s="47"/>
      <c r="S164" s="47"/>
      <c r="T164" s="47"/>
      <c r="U164" s="47"/>
      <c r="V164" s="47"/>
      <c r="W164" s="47"/>
      <c r="X164" s="47"/>
      <c r="Y164" s="47"/>
      <c r="Z164" s="47"/>
      <c r="AA164" s="47"/>
      <c r="AB164" s="47"/>
      <c r="AC164" s="47"/>
      <c r="AD164" s="47"/>
      <c r="AE164" s="47"/>
    </row>
    <row r="165" spans="1:31" ht="15.75" customHeight="1">
      <c r="A165" s="1"/>
      <c r="B165" s="2"/>
      <c r="C165" s="2"/>
      <c r="D165" s="3"/>
      <c r="E165" s="3"/>
      <c r="F165" s="3"/>
      <c r="G165" s="3"/>
      <c r="H165" s="3"/>
      <c r="I165" s="3"/>
      <c r="J165" s="3"/>
      <c r="K165" s="3"/>
      <c r="L165" s="47"/>
      <c r="M165" s="47"/>
      <c r="N165" s="47"/>
      <c r="O165" s="47"/>
      <c r="P165" s="47"/>
      <c r="Q165" s="47"/>
      <c r="R165" s="47"/>
      <c r="S165" s="47"/>
      <c r="T165" s="47"/>
      <c r="U165" s="47"/>
      <c r="V165" s="47"/>
      <c r="W165" s="47"/>
      <c r="X165" s="47"/>
      <c r="Y165" s="47"/>
      <c r="Z165" s="47"/>
      <c r="AA165" s="47"/>
      <c r="AB165" s="47"/>
      <c r="AC165" s="47"/>
      <c r="AD165" s="47"/>
      <c r="AE165" s="47"/>
    </row>
    <row r="166" spans="1:31" ht="15.75" customHeight="1">
      <c r="A166" s="1"/>
      <c r="B166" s="2"/>
      <c r="C166" s="2"/>
      <c r="D166" s="3"/>
      <c r="E166" s="3"/>
      <c r="F166" s="3"/>
      <c r="G166" s="3"/>
      <c r="H166" s="3"/>
      <c r="I166" s="3"/>
      <c r="J166" s="3"/>
      <c r="K166" s="3"/>
      <c r="L166" s="47"/>
      <c r="M166" s="47"/>
      <c r="N166" s="47"/>
      <c r="O166" s="47"/>
      <c r="P166" s="47"/>
      <c r="Q166" s="47"/>
      <c r="R166" s="47"/>
      <c r="S166" s="47"/>
      <c r="T166" s="47"/>
      <c r="U166" s="47"/>
      <c r="V166" s="47"/>
      <c r="W166" s="47"/>
      <c r="X166" s="47"/>
      <c r="Y166" s="47"/>
      <c r="Z166" s="47"/>
      <c r="AA166" s="47"/>
      <c r="AB166" s="47"/>
      <c r="AC166" s="47"/>
      <c r="AD166" s="47"/>
      <c r="AE166" s="47"/>
    </row>
    <row r="167" spans="1:31" ht="15.75" customHeight="1">
      <c r="A167" s="1"/>
      <c r="B167" s="2"/>
      <c r="C167" s="2"/>
      <c r="D167" s="3"/>
      <c r="E167" s="3"/>
      <c r="F167" s="3"/>
      <c r="G167" s="3"/>
      <c r="H167" s="3"/>
      <c r="I167" s="3"/>
      <c r="J167" s="3"/>
      <c r="K167" s="3"/>
      <c r="L167" s="47"/>
      <c r="M167" s="47"/>
      <c r="N167" s="47"/>
      <c r="O167" s="47"/>
      <c r="P167" s="47"/>
      <c r="Q167" s="47"/>
      <c r="R167" s="47"/>
      <c r="S167" s="47"/>
      <c r="T167" s="47"/>
      <c r="U167" s="47"/>
      <c r="V167" s="47"/>
      <c r="W167" s="47"/>
      <c r="X167" s="47"/>
      <c r="Y167" s="47"/>
      <c r="Z167" s="47"/>
      <c r="AA167" s="47"/>
      <c r="AB167" s="47"/>
      <c r="AC167" s="47"/>
      <c r="AD167" s="47"/>
      <c r="AE167" s="47"/>
    </row>
    <row r="168" spans="1:31" ht="15.75" customHeight="1">
      <c r="A168" s="1"/>
      <c r="B168" s="2"/>
      <c r="C168" s="2"/>
      <c r="D168" s="3"/>
      <c r="E168" s="3"/>
      <c r="F168" s="3"/>
      <c r="G168" s="3"/>
      <c r="H168" s="3"/>
      <c r="I168" s="3"/>
      <c r="J168" s="3"/>
      <c r="K168" s="3"/>
      <c r="L168" s="47"/>
      <c r="M168" s="47"/>
      <c r="N168" s="47"/>
      <c r="O168" s="47"/>
      <c r="P168" s="47"/>
      <c r="Q168" s="47"/>
      <c r="R168" s="47"/>
      <c r="S168" s="47"/>
      <c r="T168" s="47"/>
      <c r="U168" s="47"/>
      <c r="V168" s="47"/>
      <c r="W168" s="47"/>
      <c r="X168" s="47"/>
      <c r="Y168" s="47"/>
      <c r="Z168" s="47"/>
      <c r="AA168" s="47"/>
      <c r="AB168" s="47"/>
      <c r="AC168" s="47"/>
      <c r="AD168" s="47"/>
      <c r="AE168" s="47"/>
    </row>
    <row r="169" spans="1:31" ht="15.75" customHeight="1">
      <c r="A169" s="1"/>
      <c r="B169" s="2"/>
      <c r="C169" s="2"/>
      <c r="D169" s="3"/>
      <c r="E169" s="3"/>
      <c r="F169" s="3"/>
      <c r="G169" s="3"/>
      <c r="H169" s="3"/>
      <c r="I169" s="3"/>
      <c r="J169" s="3"/>
      <c r="K169" s="3"/>
      <c r="L169" s="47"/>
      <c r="M169" s="47"/>
      <c r="N169" s="47"/>
      <c r="O169" s="47"/>
      <c r="P169" s="47"/>
      <c r="Q169" s="47"/>
      <c r="R169" s="47"/>
      <c r="S169" s="47"/>
      <c r="T169" s="47"/>
      <c r="U169" s="47"/>
      <c r="V169" s="47"/>
      <c r="W169" s="47"/>
      <c r="X169" s="47"/>
      <c r="Y169" s="47"/>
      <c r="Z169" s="47"/>
      <c r="AA169" s="47"/>
      <c r="AB169" s="47"/>
      <c r="AC169" s="47"/>
      <c r="AD169" s="47"/>
      <c r="AE169" s="47"/>
    </row>
    <row r="170" spans="1:31" ht="15.75" customHeight="1">
      <c r="A170" s="1"/>
      <c r="B170" s="2"/>
      <c r="C170" s="2"/>
      <c r="D170" s="3"/>
      <c r="E170" s="3"/>
      <c r="F170" s="3"/>
      <c r="G170" s="3"/>
      <c r="H170" s="3"/>
      <c r="I170" s="3"/>
      <c r="J170" s="3"/>
      <c r="K170" s="3"/>
      <c r="L170" s="47"/>
      <c r="M170" s="47"/>
      <c r="N170" s="47"/>
      <c r="O170" s="47"/>
      <c r="P170" s="47"/>
      <c r="Q170" s="47"/>
      <c r="R170" s="47"/>
      <c r="S170" s="47"/>
      <c r="T170" s="47"/>
      <c r="U170" s="47"/>
      <c r="V170" s="47"/>
      <c r="W170" s="47"/>
      <c r="X170" s="47"/>
      <c r="Y170" s="47"/>
      <c r="Z170" s="47"/>
      <c r="AA170" s="47"/>
      <c r="AB170" s="47"/>
      <c r="AC170" s="47"/>
      <c r="AD170" s="47"/>
      <c r="AE170" s="47"/>
    </row>
    <row r="171" spans="1:31" ht="15.75" customHeight="1">
      <c r="A171" s="1"/>
      <c r="B171" s="2"/>
      <c r="C171" s="2"/>
      <c r="D171" s="3"/>
      <c r="E171" s="3"/>
      <c r="F171" s="3"/>
      <c r="G171" s="3"/>
      <c r="H171" s="3"/>
      <c r="I171" s="3"/>
      <c r="J171" s="3"/>
      <c r="K171" s="3"/>
      <c r="L171" s="47"/>
      <c r="M171" s="47"/>
      <c r="N171" s="47"/>
      <c r="O171" s="47"/>
      <c r="P171" s="47"/>
      <c r="Q171" s="47"/>
      <c r="R171" s="47"/>
      <c r="S171" s="47"/>
      <c r="T171" s="47"/>
      <c r="U171" s="47"/>
      <c r="V171" s="47"/>
      <c r="W171" s="47"/>
      <c r="X171" s="47"/>
      <c r="Y171" s="47"/>
      <c r="Z171" s="47"/>
      <c r="AA171" s="47"/>
      <c r="AB171" s="47"/>
      <c r="AC171" s="47"/>
      <c r="AD171" s="47"/>
      <c r="AE171" s="47"/>
    </row>
    <row r="172" spans="1:31" ht="15.75" customHeight="1">
      <c r="A172" s="1"/>
      <c r="B172" s="2"/>
      <c r="C172" s="2"/>
      <c r="D172" s="3"/>
      <c r="E172" s="3"/>
      <c r="F172" s="3"/>
      <c r="G172" s="3"/>
      <c r="H172" s="3"/>
      <c r="I172" s="3"/>
      <c r="J172" s="3"/>
      <c r="K172" s="3"/>
      <c r="L172" s="47"/>
      <c r="M172" s="47"/>
      <c r="N172" s="47"/>
      <c r="O172" s="47"/>
      <c r="P172" s="47"/>
      <c r="Q172" s="47"/>
      <c r="R172" s="47"/>
      <c r="S172" s="47"/>
      <c r="T172" s="47"/>
      <c r="U172" s="47"/>
      <c r="V172" s="47"/>
      <c r="W172" s="47"/>
      <c r="X172" s="47"/>
      <c r="Y172" s="47"/>
      <c r="Z172" s="47"/>
      <c r="AA172" s="47"/>
      <c r="AB172" s="47"/>
      <c r="AC172" s="47"/>
      <c r="AD172" s="47"/>
      <c r="AE172" s="47"/>
    </row>
    <row r="173" spans="1:31" ht="15.75" customHeight="1">
      <c r="A173" s="1"/>
      <c r="B173" s="2"/>
      <c r="C173" s="2"/>
      <c r="D173" s="3"/>
      <c r="E173" s="3"/>
      <c r="F173" s="3"/>
      <c r="G173" s="3"/>
      <c r="H173" s="3"/>
      <c r="I173" s="3"/>
      <c r="J173" s="3"/>
      <c r="K173" s="3"/>
      <c r="L173" s="47"/>
      <c r="M173" s="47"/>
      <c r="N173" s="47"/>
      <c r="O173" s="47"/>
      <c r="P173" s="47"/>
      <c r="Q173" s="47"/>
      <c r="R173" s="47"/>
      <c r="S173" s="47"/>
      <c r="T173" s="47"/>
      <c r="U173" s="47"/>
      <c r="V173" s="47"/>
      <c r="W173" s="47"/>
      <c r="X173" s="47"/>
      <c r="Y173" s="47"/>
      <c r="Z173" s="47"/>
      <c r="AA173" s="47"/>
      <c r="AB173" s="47"/>
      <c r="AC173" s="47"/>
      <c r="AD173" s="47"/>
      <c r="AE173" s="47"/>
    </row>
    <row r="174" spans="1:31" ht="15.75" customHeight="1">
      <c r="A174" s="1"/>
      <c r="B174" s="2"/>
      <c r="C174" s="2"/>
      <c r="D174" s="3"/>
      <c r="E174" s="3"/>
      <c r="F174" s="3"/>
      <c r="G174" s="3"/>
      <c r="H174" s="3"/>
      <c r="I174" s="3"/>
      <c r="J174" s="3"/>
      <c r="K174" s="3"/>
      <c r="L174" s="47"/>
      <c r="M174" s="47"/>
      <c r="N174" s="47"/>
      <c r="O174" s="47"/>
      <c r="P174" s="47"/>
      <c r="Q174" s="47"/>
      <c r="R174" s="47"/>
      <c r="S174" s="47"/>
      <c r="T174" s="47"/>
      <c r="U174" s="47"/>
      <c r="V174" s="47"/>
      <c r="W174" s="47"/>
      <c r="X174" s="47"/>
      <c r="Y174" s="47"/>
      <c r="Z174" s="47"/>
      <c r="AA174" s="47"/>
      <c r="AB174" s="47"/>
      <c r="AC174" s="47"/>
      <c r="AD174" s="47"/>
      <c r="AE174" s="47"/>
    </row>
    <row r="175" spans="1:31" ht="15.75" customHeight="1">
      <c r="A175" s="1"/>
      <c r="B175" s="2"/>
      <c r="C175" s="2"/>
      <c r="D175" s="3"/>
      <c r="E175" s="3"/>
      <c r="F175" s="3"/>
      <c r="G175" s="3"/>
      <c r="H175" s="3"/>
      <c r="I175" s="3"/>
      <c r="J175" s="3"/>
      <c r="K175" s="3"/>
      <c r="L175" s="47"/>
      <c r="M175" s="47"/>
      <c r="N175" s="47"/>
      <c r="O175" s="47"/>
      <c r="P175" s="47"/>
      <c r="Q175" s="47"/>
      <c r="R175" s="47"/>
      <c r="S175" s="47"/>
      <c r="T175" s="47"/>
      <c r="U175" s="47"/>
      <c r="V175" s="47"/>
      <c r="W175" s="47"/>
      <c r="X175" s="47"/>
      <c r="Y175" s="47"/>
      <c r="Z175" s="47"/>
      <c r="AA175" s="47"/>
      <c r="AB175" s="47"/>
      <c r="AC175" s="47"/>
      <c r="AD175" s="47"/>
      <c r="AE175" s="47"/>
    </row>
    <row r="176" spans="1:31" ht="15.75" customHeight="1">
      <c r="A176" s="1"/>
      <c r="B176" s="2"/>
      <c r="C176" s="2"/>
      <c r="D176" s="3"/>
      <c r="E176" s="3"/>
      <c r="F176" s="3"/>
      <c r="G176" s="3"/>
      <c r="H176" s="3"/>
      <c r="I176" s="3"/>
      <c r="J176" s="3"/>
      <c r="K176" s="3"/>
      <c r="L176" s="47"/>
      <c r="M176" s="47"/>
      <c r="N176" s="47"/>
      <c r="O176" s="47"/>
      <c r="P176" s="47"/>
      <c r="Q176" s="47"/>
      <c r="R176" s="47"/>
      <c r="S176" s="47"/>
      <c r="T176" s="47"/>
      <c r="U176" s="47"/>
      <c r="V176" s="47"/>
      <c r="W176" s="47"/>
      <c r="X176" s="47"/>
      <c r="Y176" s="47"/>
      <c r="Z176" s="47"/>
      <c r="AA176" s="47"/>
      <c r="AB176" s="47"/>
      <c r="AC176" s="47"/>
      <c r="AD176" s="47"/>
      <c r="AE176" s="47"/>
    </row>
    <row r="177" spans="1:31" ht="15.75" customHeight="1">
      <c r="A177" s="1"/>
      <c r="B177" s="2"/>
      <c r="C177" s="2"/>
      <c r="D177" s="3"/>
      <c r="E177" s="3"/>
      <c r="F177" s="3"/>
      <c r="G177" s="3"/>
      <c r="H177" s="3"/>
      <c r="I177" s="3"/>
      <c r="J177" s="3"/>
      <c r="K177" s="3"/>
      <c r="L177" s="47"/>
      <c r="M177" s="47"/>
      <c r="N177" s="47"/>
      <c r="O177" s="47"/>
      <c r="P177" s="47"/>
      <c r="Q177" s="47"/>
      <c r="R177" s="47"/>
      <c r="S177" s="47"/>
      <c r="T177" s="47"/>
      <c r="U177" s="47"/>
      <c r="V177" s="47"/>
      <c r="W177" s="47"/>
      <c r="X177" s="47"/>
      <c r="Y177" s="47"/>
      <c r="Z177" s="47"/>
      <c r="AA177" s="47"/>
      <c r="AB177" s="47"/>
      <c r="AC177" s="47"/>
      <c r="AD177" s="47"/>
      <c r="AE177" s="47"/>
    </row>
    <row r="178" spans="1:31" ht="15.75" customHeight="1">
      <c r="A178" s="1"/>
      <c r="B178" s="2"/>
      <c r="C178" s="2"/>
      <c r="D178" s="3"/>
      <c r="E178" s="3"/>
      <c r="F178" s="3"/>
      <c r="G178" s="3"/>
      <c r="H178" s="3"/>
      <c r="I178" s="3"/>
      <c r="J178" s="3"/>
      <c r="K178" s="3"/>
      <c r="L178" s="47"/>
      <c r="M178" s="47"/>
      <c r="N178" s="47"/>
      <c r="O178" s="47"/>
      <c r="P178" s="47"/>
      <c r="Q178" s="47"/>
      <c r="R178" s="47"/>
      <c r="S178" s="47"/>
      <c r="T178" s="47"/>
      <c r="U178" s="47"/>
      <c r="V178" s="47"/>
      <c r="W178" s="47"/>
      <c r="X178" s="47"/>
      <c r="Y178" s="47"/>
      <c r="Z178" s="47"/>
      <c r="AA178" s="47"/>
      <c r="AB178" s="47"/>
      <c r="AC178" s="47"/>
      <c r="AD178" s="47"/>
      <c r="AE178" s="47"/>
    </row>
    <row r="179" spans="1:31" ht="15.75" customHeight="1">
      <c r="A179" s="1"/>
      <c r="B179" s="2"/>
      <c r="C179" s="2"/>
      <c r="D179" s="3"/>
      <c r="E179" s="3"/>
      <c r="F179" s="3"/>
      <c r="G179" s="3"/>
      <c r="H179" s="3"/>
      <c r="I179" s="3"/>
      <c r="J179" s="3"/>
      <c r="K179" s="3"/>
      <c r="L179" s="47"/>
      <c r="M179" s="47"/>
      <c r="N179" s="47"/>
      <c r="O179" s="47"/>
      <c r="P179" s="47"/>
      <c r="Q179" s="47"/>
      <c r="R179" s="47"/>
      <c r="S179" s="47"/>
      <c r="T179" s="47"/>
      <c r="U179" s="47"/>
      <c r="V179" s="47"/>
      <c r="W179" s="47"/>
      <c r="X179" s="47"/>
      <c r="Y179" s="47"/>
      <c r="Z179" s="47"/>
      <c r="AA179" s="47"/>
      <c r="AB179" s="47"/>
      <c r="AC179" s="47"/>
      <c r="AD179" s="47"/>
      <c r="AE179" s="47"/>
    </row>
    <row r="180" spans="1:31" ht="15.75" customHeight="1">
      <c r="A180" s="1"/>
      <c r="B180" s="2"/>
      <c r="C180" s="2"/>
      <c r="D180" s="3"/>
      <c r="E180" s="3"/>
      <c r="F180" s="3"/>
      <c r="G180" s="3"/>
      <c r="H180" s="3"/>
      <c r="I180" s="3"/>
      <c r="J180" s="3"/>
      <c r="K180" s="3"/>
      <c r="L180" s="47"/>
      <c r="M180" s="47"/>
      <c r="N180" s="47"/>
      <c r="O180" s="47"/>
      <c r="P180" s="47"/>
      <c r="Q180" s="47"/>
      <c r="R180" s="47"/>
      <c r="S180" s="47"/>
      <c r="T180" s="47"/>
      <c r="U180" s="47"/>
      <c r="V180" s="47"/>
      <c r="W180" s="47"/>
      <c r="X180" s="47"/>
      <c r="Y180" s="47"/>
      <c r="Z180" s="47"/>
      <c r="AA180" s="47"/>
      <c r="AB180" s="47"/>
      <c r="AC180" s="47"/>
      <c r="AD180" s="47"/>
      <c r="AE180" s="47"/>
    </row>
    <row r="181" spans="1:31" ht="15.75" customHeight="1">
      <c r="A181" s="1"/>
      <c r="B181" s="2"/>
      <c r="C181" s="2"/>
      <c r="D181" s="3"/>
      <c r="E181" s="3"/>
      <c r="F181" s="3"/>
      <c r="G181" s="3"/>
      <c r="H181" s="3"/>
      <c r="I181" s="3"/>
      <c r="J181" s="3"/>
      <c r="K181" s="3"/>
      <c r="L181" s="47"/>
      <c r="M181" s="47"/>
      <c r="N181" s="47"/>
      <c r="O181" s="47"/>
      <c r="P181" s="47"/>
      <c r="Q181" s="47"/>
      <c r="R181" s="47"/>
      <c r="S181" s="47"/>
      <c r="T181" s="47"/>
      <c r="U181" s="47"/>
      <c r="V181" s="47"/>
      <c r="W181" s="47"/>
      <c r="X181" s="47"/>
      <c r="Y181" s="47"/>
      <c r="Z181" s="47"/>
      <c r="AA181" s="47"/>
      <c r="AB181" s="47"/>
      <c r="AC181" s="47"/>
      <c r="AD181" s="47"/>
      <c r="AE181" s="47"/>
    </row>
    <row r="182" spans="1:31" ht="15.75" customHeight="1">
      <c r="A182" s="1"/>
      <c r="B182" s="2"/>
      <c r="C182" s="2"/>
      <c r="D182" s="3"/>
      <c r="E182" s="3"/>
      <c r="F182" s="3"/>
      <c r="G182" s="3"/>
      <c r="H182" s="3"/>
      <c r="I182" s="3"/>
      <c r="J182" s="3"/>
      <c r="K182" s="3"/>
      <c r="L182" s="47"/>
      <c r="M182" s="47"/>
      <c r="N182" s="47"/>
      <c r="O182" s="47"/>
      <c r="P182" s="47"/>
      <c r="Q182" s="47"/>
      <c r="R182" s="47"/>
      <c r="S182" s="47"/>
      <c r="T182" s="47"/>
      <c r="U182" s="47"/>
      <c r="V182" s="47"/>
      <c r="W182" s="47"/>
      <c r="X182" s="47"/>
      <c r="Y182" s="47"/>
      <c r="Z182" s="47"/>
      <c r="AA182" s="47"/>
      <c r="AB182" s="47"/>
      <c r="AC182" s="47"/>
      <c r="AD182" s="47"/>
      <c r="AE182" s="47"/>
    </row>
    <row r="183" spans="1:31" ht="15.75" customHeight="1">
      <c r="A183" s="1"/>
      <c r="B183" s="2"/>
      <c r="C183" s="2"/>
      <c r="D183" s="3"/>
      <c r="E183" s="3"/>
      <c r="F183" s="3"/>
      <c r="G183" s="3"/>
      <c r="H183" s="3"/>
      <c r="I183" s="3"/>
      <c r="J183" s="3"/>
      <c r="K183" s="3"/>
      <c r="L183" s="47"/>
      <c r="M183" s="47"/>
      <c r="N183" s="47"/>
      <c r="O183" s="47"/>
      <c r="P183" s="47"/>
      <c r="Q183" s="47"/>
      <c r="R183" s="47"/>
      <c r="S183" s="47"/>
      <c r="T183" s="47"/>
      <c r="U183" s="47"/>
      <c r="V183" s="47"/>
      <c r="W183" s="47"/>
      <c r="X183" s="47"/>
      <c r="Y183" s="47"/>
      <c r="Z183" s="47"/>
      <c r="AA183" s="47"/>
      <c r="AB183" s="47"/>
      <c r="AC183" s="47"/>
      <c r="AD183" s="47"/>
      <c r="AE183" s="47"/>
    </row>
    <row r="184" spans="1:31" ht="15.75" customHeight="1">
      <c r="A184" s="1"/>
      <c r="B184" s="2"/>
      <c r="C184" s="2"/>
      <c r="D184" s="3"/>
      <c r="E184" s="3"/>
      <c r="F184" s="3"/>
      <c r="G184" s="3"/>
      <c r="H184" s="3"/>
      <c r="I184" s="3"/>
      <c r="J184" s="3"/>
      <c r="K184" s="3"/>
      <c r="L184" s="47"/>
      <c r="M184" s="47"/>
      <c r="N184" s="47"/>
      <c r="O184" s="47"/>
      <c r="P184" s="47"/>
      <c r="Q184" s="47"/>
      <c r="R184" s="47"/>
      <c r="S184" s="47"/>
      <c r="T184" s="47"/>
      <c r="U184" s="47"/>
      <c r="V184" s="47"/>
      <c r="W184" s="47"/>
      <c r="X184" s="47"/>
      <c r="Y184" s="47"/>
      <c r="Z184" s="47"/>
      <c r="AA184" s="47"/>
      <c r="AB184" s="47"/>
      <c r="AC184" s="47"/>
      <c r="AD184" s="47"/>
      <c r="AE184" s="47"/>
    </row>
    <row r="185" spans="1:31" ht="15.75" customHeight="1">
      <c r="A185" s="1"/>
      <c r="B185" s="2"/>
      <c r="C185" s="2"/>
      <c r="D185" s="3"/>
      <c r="E185" s="3"/>
      <c r="F185" s="3"/>
      <c r="G185" s="3"/>
      <c r="H185" s="3"/>
      <c r="I185" s="3"/>
      <c r="J185" s="3"/>
      <c r="K185" s="3"/>
      <c r="L185" s="47"/>
      <c r="M185" s="47"/>
      <c r="N185" s="47"/>
      <c r="O185" s="47"/>
      <c r="P185" s="47"/>
      <c r="Q185" s="47"/>
      <c r="R185" s="47"/>
      <c r="S185" s="47"/>
      <c r="T185" s="47"/>
      <c r="U185" s="47"/>
      <c r="V185" s="47"/>
      <c r="W185" s="47"/>
      <c r="X185" s="47"/>
      <c r="Y185" s="47"/>
      <c r="Z185" s="47"/>
      <c r="AA185" s="47"/>
      <c r="AB185" s="47"/>
      <c r="AC185" s="47"/>
      <c r="AD185" s="47"/>
      <c r="AE185" s="47"/>
    </row>
    <row r="186" spans="1:31" ht="15.75" customHeight="1">
      <c r="A186" s="1"/>
      <c r="B186" s="2"/>
      <c r="C186" s="2"/>
      <c r="D186" s="3"/>
      <c r="E186" s="3"/>
      <c r="F186" s="3"/>
      <c r="G186" s="3"/>
      <c r="H186" s="3"/>
      <c r="I186" s="3"/>
      <c r="J186" s="3"/>
      <c r="K186" s="3"/>
      <c r="L186" s="47"/>
      <c r="M186" s="47"/>
      <c r="N186" s="47"/>
      <c r="O186" s="47"/>
      <c r="P186" s="47"/>
      <c r="Q186" s="47"/>
      <c r="R186" s="47"/>
      <c r="S186" s="47"/>
      <c r="T186" s="47"/>
      <c r="U186" s="47"/>
      <c r="V186" s="47"/>
      <c r="W186" s="47"/>
      <c r="X186" s="47"/>
      <c r="Y186" s="47"/>
      <c r="Z186" s="47"/>
      <c r="AA186" s="47"/>
      <c r="AB186" s="47"/>
      <c r="AC186" s="47"/>
      <c r="AD186" s="47"/>
      <c r="AE186" s="47"/>
    </row>
    <row r="187" spans="1:31" ht="15.75" customHeight="1">
      <c r="A187" s="1"/>
      <c r="B187" s="2"/>
      <c r="C187" s="2"/>
      <c r="D187" s="3"/>
      <c r="E187" s="3"/>
      <c r="F187" s="3"/>
      <c r="G187" s="3"/>
      <c r="H187" s="3"/>
      <c r="I187" s="3"/>
      <c r="J187" s="3"/>
      <c r="K187" s="3"/>
      <c r="L187" s="47"/>
      <c r="M187" s="47"/>
      <c r="N187" s="47"/>
      <c r="O187" s="47"/>
      <c r="P187" s="47"/>
      <c r="Q187" s="47"/>
      <c r="R187" s="47"/>
      <c r="S187" s="47"/>
      <c r="T187" s="47"/>
      <c r="U187" s="47"/>
      <c r="V187" s="47"/>
      <c r="W187" s="47"/>
      <c r="X187" s="47"/>
      <c r="Y187" s="47"/>
      <c r="Z187" s="47"/>
      <c r="AA187" s="47"/>
      <c r="AB187" s="47"/>
      <c r="AC187" s="47"/>
      <c r="AD187" s="47"/>
      <c r="AE187" s="47"/>
    </row>
    <row r="188" spans="1:31" ht="15.75" customHeight="1">
      <c r="A188" s="1"/>
      <c r="B188" s="2"/>
      <c r="C188" s="2"/>
      <c r="D188" s="3"/>
      <c r="E188" s="3"/>
      <c r="F188" s="3"/>
      <c r="G188" s="3"/>
      <c r="H188" s="3"/>
      <c r="I188" s="3"/>
      <c r="J188" s="3"/>
      <c r="K188" s="3"/>
      <c r="L188" s="47"/>
      <c r="M188" s="47"/>
      <c r="N188" s="47"/>
      <c r="O188" s="47"/>
      <c r="P188" s="47"/>
      <c r="Q188" s="47"/>
      <c r="R188" s="47"/>
      <c r="S188" s="47"/>
      <c r="T188" s="47"/>
      <c r="U188" s="47"/>
      <c r="V188" s="47"/>
      <c r="W188" s="47"/>
      <c r="X188" s="47"/>
      <c r="Y188" s="47"/>
      <c r="Z188" s="47"/>
      <c r="AA188" s="47"/>
      <c r="AB188" s="47"/>
      <c r="AC188" s="47"/>
      <c r="AD188" s="47"/>
      <c r="AE188" s="47"/>
    </row>
    <row r="189" spans="1:31" ht="15.75" customHeight="1">
      <c r="A189" s="1"/>
      <c r="B189" s="2"/>
      <c r="C189" s="2"/>
      <c r="D189" s="3"/>
      <c r="E189" s="3"/>
      <c r="F189" s="3"/>
      <c r="G189" s="3"/>
      <c r="H189" s="3"/>
      <c r="I189" s="3"/>
      <c r="J189" s="3"/>
      <c r="K189" s="3"/>
      <c r="L189" s="47"/>
      <c r="M189" s="47"/>
      <c r="N189" s="47"/>
      <c r="O189" s="47"/>
      <c r="P189" s="47"/>
      <c r="Q189" s="47"/>
      <c r="R189" s="47"/>
      <c r="S189" s="47"/>
      <c r="T189" s="47"/>
      <c r="U189" s="47"/>
      <c r="V189" s="47"/>
      <c r="W189" s="47"/>
      <c r="X189" s="47"/>
      <c r="Y189" s="47"/>
      <c r="Z189" s="47"/>
      <c r="AA189" s="47"/>
      <c r="AB189" s="47"/>
      <c r="AC189" s="47"/>
      <c r="AD189" s="47"/>
      <c r="AE189" s="47"/>
    </row>
    <row r="190" spans="1:31" ht="15.75" customHeight="1">
      <c r="A190" s="1"/>
      <c r="B190" s="2"/>
      <c r="C190" s="2"/>
      <c r="D190" s="3"/>
      <c r="E190" s="3"/>
      <c r="F190" s="3"/>
      <c r="G190" s="3"/>
      <c r="H190" s="3"/>
      <c r="I190" s="3"/>
      <c r="J190" s="3"/>
      <c r="K190" s="3"/>
      <c r="L190" s="47"/>
      <c r="M190" s="47"/>
      <c r="N190" s="47"/>
      <c r="O190" s="47"/>
      <c r="P190" s="47"/>
      <c r="Q190" s="47"/>
      <c r="R190" s="47"/>
      <c r="S190" s="47"/>
      <c r="T190" s="47"/>
      <c r="U190" s="47"/>
      <c r="V190" s="47"/>
      <c r="W190" s="47"/>
      <c r="X190" s="47"/>
      <c r="Y190" s="47"/>
      <c r="Z190" s="47"/>
      <c r="AA190" s="47"/>
      <c r="AB190" s="47"/>
      <c r="AC190" s="47"/>
      <c r="AD190" s="47"/>
      <c r="AE190" s="47"/>
    </row>
    <row r="191" spans="1:31" ht="15.75" customHeight="1">
      <c r="A191" s="1"/>
      <c r="B191" s="2"/>
      <c r="C191" s="2"/>
      <c r="D191" s="3"/>
      <c r="E191" s="3"/>
      <c r="F191" s="3"/>
      <c r="G191" s="3"/>
      <c r="H191" s="3"/>
      <c r="I191" s="3"/>
      <c r="J191" s="3"/>
      <c r="K191" s="3"/>
      <c r="L191" s="47"/>
      <c r="M191" s="47"/>
      <c r="N191" s="47"/>
      <c r="O191" s="47"/>
      <c r="P191" s="47"/>
      <c r="Q191" s="47"/>
      <c r="R191" s="47"/>
      <c r="S191" s="47"/>
      <c r="T191" s="47"/>
      <c r="U191" s="47"/>
      <c r="V191" s="47"/>
      <c r="W191" s="47"/>
      <c r="X191" s="47"/>
      <c r="Y191" s="47"/>
      <c r="Z191" s="47"/>
      <c r="AA191" s="47"/>
      <c r="AB191" s="47"/>
      <c r="AC191" s="47"/>
      <c r="AD191" s="47"/>
      <c r="AE191" s="47"/>
    </row>
    <row r="192" spans="1:31" ht="15.75" customHeight="1">
      <c r="A192" s="1"/>
      <c r="B192" s="2"/>
      <c r="C192" s="2"/>
      <c r="D192" s="3"/>
      <c r="E192" s="3"/>
      <c r="F192" s="3"/>
      <c r="G192" s="3"/>
      <c r="H192" s="3"/>
      <c r="I192" s="3"/>
      <c r="J192" s="3"/>
      <c r="K192" s="3"/>
      <c r="L192" s="47"/>
      <c r="M192" s="47"/>
      <c r="N192" s="47"/>
      <c r="O192" s="47"/>
      <c r="P192" s="47"/>
      <c r="Q192" s="47"/>
      <c r="R192" s="47"/>
      <c r="S192" s="47"/>
      <c r="T192" s="47"/>
      <c r="U192" s="47"/>
      <c r="V192" s="47"/>
      <c r="W192" s="47"/>
      <c r="X192" s="47"/>
      <c r="Y192" s="47"/>
      <c r="Z192" s="47"/>
      <c r="AA192" s="47"/>
      <c r="AB192" s="47"/>
      <c r="AC192" s="47"/>
      <c r="AD192" s="47"/>
      <c r="AE192" s="47"/>
    </row>
    <row r="193" spans="1:31" ht="15.75" customHeight="1">
      <c r="A193" s="1"/>
      <c r="B193" s="2"/>
      <c r="C193" s="2"/>
      <c r="D193" s="3"/>
      <c r="E193" s="3"/>
      <c r="F193" s="3"/>
      <c r="G193" s="3"/>
      <c r="H193" s="3"/>
      <c r="I193" s="3"/>
      <c r="J193" s="3"/>
      <c r="K193" s="3"/>
      <c r="L193" s="47"/>
      <c r="M193" s="47"/>
      <c r="N193" s="47"/>
      <c r="O193" s="47"/>
      <c r="P193" s="47"/>
      <c r="Q193" s="47"/>
      <c r="R193" s="47"/>
      <c r="S193" s="47"/>
      <c r="T193" s="47"/>
      <c r="U193" s="47"/>
      <c r="V193" s="47"/>
      <c r="W193" s="47"/>
      <c r="X193" s="47"/>
      <c r="Y193" s="47"/>
      <c r="Z193" s="47"/>
      <c r="AA193" s="47"/>
      <c r="AB193" s="47"/>
      <c r="AC193" s="47"/>
      <c r="AD193" s="47"/>
      <c r="AE193" s="47"/>
    </row>
    <row r="194" spans="1:31" ht="15.75" customHeight="1">
      <c r="A194" s="1"/>
      <c r="B194" s="2"/>
      <c r="C194" s="2"/>
      <c r="D194" s="3"/>
      <c r="E194" s="3"/>
      <c r="F194" s="3"/>
      <c r="G194" s="3"/>
      <c r="H194" s="3"/>
      <c r="I194" s="3"/>
      <c r="J194" s="3"/>
      <c r="K194" s="3"/>
      <c r="L194" s="47"/>
      <c r="M194" s="47"/>
      <c r="N194" s="47"/>
      <c r="O194" s="47"/>
      <c r="P194" s="47"/>
      <c r="Q194" s="47"/>
      <c r="R194" s="47"/>
      <c r="S194" s="47"/>
      <c r="T194" s="47"/>
      <c r="U194" s="47"/>
      <c r="V194" s="47"/>
      <c r="W194" s="47"/>
      <c r="X194" s="47"/>
      <c r="Y194" s="47"/>
      <c r="Z194" s="47"/>
      <c r="AA194" s="47"/>
      <c r="AB194" s="47"/>
      <c r="AC194" s="47"/>
      <c r="AD194" s="47"/>
      <c r="AE194" s="47"/>
    </row>
    <row r="195" spans="1:31" ht="15.75" customHeight="1">
      <c r="A195" s="1"/>
      <c r="B195" s="2"/>
      <c r="C195" s="2"/>
      <c r="D195" s="3"/>
      <c r="E195" s="3"/>
      <c r="F195" s="3"/>
      <c r="G195" s="3"/>
      <c r="H195" s="3"/>
      <c r="I195" s="3"/>
      <c r="J195" s="3"/>
      <c r="K195" s="3"/>
      <c r="L195" s="47"/>
      <c r="M195" s="47"/>
      <c r="N195" s="47"/>
      <c r="O195" s="47"/>
      <c r="P195" s="47"/>
      <c r="Q195" s="47"/>
      <c r="R195" s="47"/>
      <c r="S195" s="47"/>
      <c r="T195" s="47"/>
      <c r="U195" s="47"/>
      <c r="V195" s="47"/>
      <c r="W195" s="47"/>
      <c r="X195" s="47"/>
      <c r="Y195" s="47"/>
      <c r="Z195" s="47"/>
      <c r="AA195" s="47"/>
      <c r="AB195" s="47"/>
      <c r="AC195" s="47"/>
      <c r="AD195" s="47"/>
      <c r="AE195" s="47"/>
    </row>
    <row r="196" spans="1:31" ht="15.75" customHeight="1">
      <c r="A196" s="1"/>
      <c r="B196" s="2"/>
      <c r="C196" s="2"/>
      <c r="D196" s="3"/>
      <c r="E196" s="3"/>
      <c r="F196" s="3"/>
      <c r="G196" s="3"/>
      <c r="H196" s="3"/>
      <c r="I196" s="3"/>
      <c r="J196" s="3"/>
      <c r="K196" s="3"/>
      <c r="L196" s="47"/>
      <c r="M196" s="47"/>
      <c r="N196" s="47"/>
      <c r="O196" s="47"/>
      <c r="P196" s="47"/>
      <c r="Q196" s="47"/>
      <c r="R196" s="47"/>
      <c r="S196" s="47"/>
      <c r="T196" s="47"/>
      <c r="U196" s="47"/>
      <c r="V196" s="47"/>
      <c r="W196" s="47"/>
      <c r="X196" s="47"/>
      <c r="Y196" s="47"/>
      <c r="Z196" s="47"/>
      <c r="AA196" s="47"/>
      <c r="AB196" s="47"/>
      <c r="AC196" s="47"/>
      <c r="AD196" s="47"/>
      <c r="AE196" s="47"/>
    </row>
    <row r="197" spans="1:31" ht="15.75" customHeight="1">
      <c r="A197" s="1"/>
      <c r="B197" s="2"/>
      <c r="C197" s="2"/>
      <c r="D197" s="3"/>
      <c r="E197" s="3"/>
      <c r="F197" s="3"/>
      <c r="G197" s="3"/>
      <c r="H197" s="3"/>
      <c r="I197" s="3"/>
      <c r="J197" s="3"/>
      <c r="K197" s="3"/>
      <c r="L197" s="47"/>
      <c r="M197" s="47"/>
      <c r="N197" s="47"/>
      <c r="O197" s="47"/>
      <c r="P197" s="47"/>
      <c r="Q197" s="47"/>
      <c r="R197" s="47"/>
      <c r="S197" s="47"/>
      <c r="T197" s="47"/>
      <c r="U197" s="47"/>
      <c r="V197" s="47"/>
      <c r="W197" s="47"/>
      <c r="X197" s="47"/>
      <c r="Y197" s="47"/>
      <c r="Z197" s="47"/>
      <c r="AA197" s="47"/>
      <c r="AB197" s="47"/>
      <c r="AC197" s="47"/>
      <c r="AD197" s="47"/>
      <c r="AE197" s="47"/>
    </row>
    <row r="198" spans="1:31" ht="15.75" customHeight="1">
      <c r="A198" s="1"/>
      <c r="B198" s="2"/>
      <c r="C198" s="2"/>
      <c r="D198" s="3"/>
      <c r="E198" s="3"/>
      <c r="F198" s="3"/>
      <c r="G198" s="3"/>
      <c r="H198" s="3"/>
      <c r="I198" s="3"/>
      <c r="J198" s="3"/>
      <c r="K198" s="3"/>
      <c r="L198" s="47"/>
      <c r="M198" s="47"/>
      <c r="N198" s="47"/>
      <c r="O198" s="47"/>
      <c r="P198" s="47"/>
      <c r="Q198" s="47"/>
      <c r="R198" s="47"/>
      <c r="S198" s="47"/>
      <c r="T198" s="47"/>
      <c r="U198" s="47"/>
      <c r="V198" s="47"/>
      <c r="W198" s="47"/>
      <c r="X198" s="47"/>
      <c r="Y198" s="47"/>
      <c r="Z198" s="47"/>
      <c r="AA198" s="47"/>
      <c r="AB198" s="47"/>
      <c r="AC198" s="47"/>
      <c r="AD198" s="47"/>
      <c r="AE198" s="47"/>
    </row>
    <row r="199" spans="1:31" ht="15.75" customHeight="1">
      <c r="A199" s="1"/>
      <c r="B199" s="2"/>
      <c r="C199" s="2"/>
      <c r="D199" s="3"/>
      <c r="E199" s="3"/>
      <c r="F199" s="3"/>
      <c r="G199" s="3"/>
      <c r="H199" s="3"/>
      <c r="I199" s="3"/>
      <c r="J199" s="3"/>
      <c r="K199" s="3"/>
      <c r="L199" s="47"/>
      <c r="M199" s="47"/>
      <c r="N199" s="47"/>
      <c r="O199" s="47"/>
      <c r="P199" s="47"/>
      <c r="Q199" s="47"/>
      <c r="R199" s="47"/>
      <c r="S199" s="47"/>
      <c r="T199" s="47"/>
      <c r="U199" s="47"/>
      <c r="V199" s="47"/>
      <c r="W199" s="47"/>
      <c r="X199" s="47"/>
      <c r="Y199" s="47"/>
      <c r="Z199" s="47"/>
      <c r="AA199" s="47"/>
      <c r="AB199" s="47"/>
      <c r="AC199" s="47"/>
      <c r="AD199" s="47"/>
      <c r="AE199" s="47"/>
    </row>
    <row r="200" spans="1:31" ht="15.75" customHeight="1">
      <c r="A200" s="1"/>
      <c r="B200" s="2"/>
      <c r="C200" s="2"/>
      <c r="D200" s="3"/>
      <c r="E200" s="3"/>
      <c r="F200" s="3"/>
      <c r="G200" s="3"/>
      <c r="H200" s="3"/>
      <c r="I200" s="3"/>
      <c r="J200" s="3"/>
      <c r="K200" s="3"/>
      <c r="L200" s="47"/>
      <c r="M200" s="47"/>
      <c r="N200" s="47"/>
      <c r="O200" s="47"/>
      <c r="P200" s="47"/>
      <c r="Q200" s="47"/>
      <c r="R200" s="47"/>
      <c r="S200" s="47"/>
      <c r="T200" s="47"/>
      <c r="U200" s="47"/>
      <c r="V200" s="47"/>
      <c r="W200" s="47"/>
      <c r="X200" s="47"/>
      <c r="Y200" s="47"/>
      <c r="Z200" s="47"/>
      <c r="AA200" s="47"/>
      <c r="AB200" s="47"/>
      <c r="AC200" s="47"/>
      <c r="AD200" s="47"/>
      <c r="AE200" s="47"/>
    </row>
    <row r="201" spans="1:31" ht="15.75" customHeight="1">
      <c r="A201" s="1"/>
      <c r="B201" s="2"/>
      <c r="C201" s="2"/>
      <c r="D201" s="3"/>
      <c r="E201" s="3"/>
      <c r="F201" s="3"/>
      <c r="G201" s="3"/>
      <c r="H201" s="3"/>
      <c r="I201" s="3"/>
      <c r="J201" s="3"/>
      <c r="K201" s="3"/>
      <c r="L201" s="47"/>
      <c r="M201" s="47"/>
      <c r="N201" s="47"/>
      <c r="O201" s="47"/>
      <c r="P201" s="47"/>
      <c r="Q201" s="47"/>
      <c r="R201" s="47"/>
      <c r="S201" s="47"/>
      <c r="T201" s="47"/>
      <c r="U201" s="47"/>
      <c r="V201" s="47"/>
      <c r="W201" s="47"/>
      <c r="X201" s="47"/>
      <c r="Y201" s="47"/>
      <c r="Z201" s="47"/>
      <c r="AA201" s="47"/>
      <c r="AB201" s="47"/>
      <c r="AC201" s="47"/>
      <c r="AD201" s="47"/>
      <c r="AE201" s="47"/>
    </row>
    <row r="202" spans="1:31" ht="15.75" customHeight="1">
      <c r="A202" s="1"/>
      <c r="B202" s="2"/>
      <c r="C202" s="2"/>
      <c r="D202" s="3"/>
      <c r="E202" s="3"/>
      <c r="F202" s="3"/>
      <c r="G202" s="3"/>
      <c r="H202" s="3"/>
      <c r="I202" s="3"/>
      <c r="J202" s="3"/>
      <c r="K202" s="3"/>
      <c r="L202" s="47"/>
      <c r="M202" s="47"/>
      <c r="N202" s="47"/>
      <c r="O202" s="47"/>
      <c r="P202" s="47"/>
      <c r="Q202" s="47"/>
      <c r="R202" s="47"/>
      <c r="S202" s="47"/>
      <c r="T202" s="47"/>
      <c r="U202" s="47"/>
      <c r="V202" s="47"/>
      <c r="W202" s="47"/>
      <c r="X202" s="47"/>
      <c r="Y202" s="47"/>
      <c r="Z202" s="47"/>
      <c r="AA202" s="47"/>
      <c r="AB202" s="47"/>
      <c r="AC202" s="47"/>
      <c r="AD202" s="47"/>
      <c r="AE202" s="47"/>
    </row>
    <row r="203" spans="1:31" ht="15.75" customHeight="1">
      <c r="A203" s="1"/>
      <c r="B203" s="2"/>
      <c r="C203" s="2"/>
      <c r="D203" s="3"/>
      <c r="E203" s="3"/>
      <c r="F203" s="3"/>
      <c r="G203" s="3"/>
      <c r="H203" s="3"/>
      <c r="I203" s="3"/>
      <c r="J203" s="3"/>
      <c r="K203" s="3"/>
      <c r="L203" s="47"/>
      <c r="M203" s="47"/>
      <c r="N203" s="47"/>
      <c r="O203" s="47"/>
      <c r="P203" s="47"/>
      <c r="Q203" s="47"/>
      <c r="R203" s="47"/>
      <c r="S203" s="47"/>
      <c r="T203" s="47"/>
      <c r="U203" s="47"/>
      <c r="V203" s="47"/>
      <c r="W203" s="47"/>
      <c r="X203" s="47"/>
      <c r="Y203" s="47"/>
      <c r="Z203" s="47"/>
      <c r="AA203" s="47"/>
      <c r="AB203" s="47"/>
      <c r="AC203" s="47"/>
      <c r="AD203" s="47"/>
      <c r="AE203" s="47"/>
    </row>
    <row r="204" spans="1:31" ht="15.75" customHeight="1">
      <c r="A204" s="1"/>
      <c r="B204" s="2"/>
      <c r="C204" s="2"/>
      <c r="D204" s="3"/>
      <c r="E204" s="3"/>
      <c r="F204" s="3"/>
      <c r="G204" s="3"/>
      <c r="H204" s="3"/>
      <c r="I204" s="3"/>
      <c r="J204" s="3"/>
      <c r="K204" s="3"/>
      <c r="L204" s="47"/>
      <c r="M204" s="47"/>
      <c r="N204" s="47"/>
      <c r="O204" s="47"/>
      <c r="P204" s="47"/>
      <c r="Q204" s="47"/>
      <c r="R204" s="47"/>
      <c r="S204" s="47"/>
      <c r="T204" s="47"/>
      <c r="U204" s="47"/>
      <c r="V204" s="47"/>
      <c r="W204" s="47"/>
      <c r="X204" s="47"/>
      <c r="Y204" s="47"/>
      <c r="Z204" s="47"/>
      <c r="AA204" s="47"/>
      <c r="AB204" s="47"/>
      <c r="AC204" s="47"/>
      <c r="AD204" s="47"/>
      <c r="AE204" s="47"/>
    </row>
    <row r="205" spans="1:31" ht="15.75" customHeight="1">
      <c r="A205" s="1"/>
      <c r="B205" s="2"/>
      <c r="C205" s="2"/>
      <c r="D205" s="3"/>
      <c r="E205" s="3"/>
      <c r="F205" s="3"/>
      <c r="G205" s="3"/>
      <c r="H205" s="3"/>
      <c r="I205" s="3"/>
      <c r="J205" s="3"/>
      <c r="K205" s="3"/>
      <c r="L205" s="47"/>
      <c r="M205" s="47"/>
      <c r="N205" s="47"/>
      <c r="O205" s="47"/>
      <c r="P205" s="47"/>
      <c r="Q205" s="47"/>
      <c r="R205" s="47"/>
      <c r="S205" s="47"/>
      <c r="T205" s="47"/>
      <c r="U205" s="47"/>
      <c r="V205" s="47"/>
      <c r="W205" s="47"/>
      <c r="X205" s="47"/>
      <c r="Y205" s="47"/>
      <c r="Z205" s="47"/>
      <c r="AA205" s="47"/>
      <c r="AB205" s="47"/>
      <c r="AC205" s="47"/>
      <c r="AD205" s="47"/>
      <c r="AE205" s="47"/>
    </row>
    <row r="206" spans="1:31" ht="15.75" customHeight="1">
      <c r="A206" s="1"/>
      <c r="B206" s="2"/>
      <c r="C206" s="2"/>
      <c r="D206" s="3"/>
      <c r="E206" s="3"/>
      <c r="F206" s="3"/>
      <c r="G206" s="3"/>
      <c r="H206" s="3"/>
      <c r="I206" s="3"/>
      <c r="J206" s="3"/>
      <c r="K206" s="3"/>
      <c r="L206" s="47"/>
      <c r="M206" s="47"/>
      <c r="N206" s="47"/>
      <c r="O206" s="47"/>
      <c r="P206" s="47"/>
      <c r="Q206" s="47"/>
      <c r="R206" s="47"/>
      <c r="S206" s="47"/>
      <c r="T206" s="47"/>
      <c r="U206" s="47"/>
      <c r="V206" s="47"/>
      <c r="W206" s="47"/>
      <c r="X206" s="47"/>
      <c r="Y206" s="47"/>
      <c r="Z206" s="47"/>
      <c r="AA206" s="47"/>
      <c r="AB206" s="47"/>
      <c r="AC206" s="47"/>
      <c r="AD206" s="47"/>
      <c r="AE206" s="47"/>
    </row>
    <row r="207" spans="1:31" ht="15.75" customHeight="1">
      <c r="A207" s="1"/>
      <c r="B207" s="2"/>
      <c r="C207" s="2"/>
      <c r="D207" s="3"/>
      <c r="E207" s="3"/>
      <c r="F207" s="3"/>
      <c r="G207" s="3"/>
      <c r="H207" s="3"/>
      <c r="I207" s="3"/>
      <c r="J207" s="3"/>
      <c r="K207" s="3"/>
      <c r="L207" s="47"/>
      <c r="M207" s="47"/>
      <c r="N207" s="47"/>
      <c r="O207" s="47"/>
      <c r="P207" s="47"/>
      <c r="Q207" s="47"/>
      <c r="R207" s="47"/>
      <c r="S207" s="47"/>
      <c r="T207" s="47"/>
      <c r="U207" s="47"/>
      <c r="V207" s="47"/>
      <c r="W207" s="47"/>
      <c r="X207" s="47"/>
      <c r="Y207" s="47"/>
      <c r="Z207" s="47"/>
      <c r="AA207" s="47"/>
      <c r="AB207" s="47"/>
      <c r="AC207" s="47"/>
      <c r="AD207" s="47"/>
      <c r="AE207" s="47"/>
    </row>
    <row r="208" spans="1:31" ht="15.75" customHeight="1">
      <c r="A208" s="1"/>
      <c r="B208" s="2"/>
      <c r="C208" s="2"/>
      <c r="D208" s="3"/>
      <c r="E208" s="3"/>
      <c r="F208" s="3"/>
      <c r="G208" s="3"/>
      <c r="H208" s="3"/>
      <c r="I208" s="3"/>
      <c r="J208" s="3"/>
      <c r="K208" s="3"/>
      <c r="L208" s="47"/>
      <c r="M208" s="47"/>
      <c r="N208" s="47"/>
      <c r="O208" s="47"/>
      <c r="P208" s="47"/>
      <c r="Q208" s="47"/>
      <c r="R208" s="47"/>
      <c r="S208" s="47"/>
      <c r="T208" s="47"/>
      <c r="U208" s="47"/>
      <c r="V208" s="47"/>
      <c r="W208" s="47"/>
      <c r="X208" s="47"/>
      <c r="Y208" s="47"/>
      <c r="Z208" s="47"/>
      <c r="AA208" s="47"/>
      <c r="AB208" s="47"/>
      <c r="AC208" s="47"/>
      <c r="AD208" s="47"/>
      <c r="AE208" s="47"/>
    </row>
    <row r="209" spans="1:31" ht="15.75" customHeight="1">
      <c r="A209" s="1"/>
      <c r="B209" s="2"/>
      <c r="C209" s="2"/>
      <c r="D209" s="3"/>
      <c r="E209" s="3"/>
      <c r="F209" s="3"/>
      <c r="G209" s="3"/>
      <c r="H209" s="3"/>
      <c r="I209" s="3"/>
      <c r="J209" s="3"/>
      <c r="K209" s="3"/>
      <c r="L209" s="47"/>
      <c r="M209" s="47"/>
      <c r="N209" s="47"/>
      <c r="O209" s="47"/>
      <c r="P209" s="47"/>
      <c r="Q209" s="47"/>
      <c r="R209" s="47"/>
      <c r="S209" s="47"/>
      <c r="T209" s="47"/>
      <c r="U209" s="47"/>
      <c r="V209" s="47"/>
      <c r="W209" s="47"/>
      <c r="X209" s="47"/>
      <c r="Y209" s="47"/>
      <c r="Z209" s="47"/>
      <c r="AA209" s="47"/>
      <c r="AB209" s="47"/>
      <c r="AC209" s="47"/>
      <c r="AD209" s="47"/>
      <c r="AE209" s="47"/>
    </row>
    <row r="210" spans="1:31" ht="15.75" customHeight="1">
      <c r="A210" s="1"/>
      <c r="B210" s="2"/>
      <c r="C210" s="2"/>
      <c r="D210" s="3"/>
      <c r="E210" s="3"/>
      <c r="F210" s="3"/>
      <c r="G210" s="3"/>
      <c r="H210" s="3"/>
      <c r="I210" s="3"/>
      <c r="J210" s="3"/>
      <c r="K210" s="3"/>
      <c r="L210" s="47"/>
      <c r="M210" s="47"/>
      <c r="N210" s="47"/>
      <c r="O210" s="47"/>
      <c r="P210" s="47"/>
      <c r="Q210" s="47"/>
      <c r="R210" s="47"/>
      <c r="S210" s="47"/>
      <c r="T210" s="47"/>
      <c r="U210" s="47"/>
      <c r="V210" s="47"/>
      <c r="W210" s="47"/>
      <c r="X210" s="47"/>
      <c r="Y210" s="47"/>
      <c r="Z210" s="47"/>
      <c r="AA210" s="47"/>
      <c r="AB210" s="47"/>
      <c r="AC210" s="47"/>
      <c r="AD210" s="47"/>
      <c r="AE210" s="47"/>
    </row>
    <row r="211" spans="1:31" ht="15.75" customHeight="1">
      <c r="A211" s="1"/>
      <c r="B211" s="2"/>
      <c r="C211" s="2"/>
      <c r="D211" s="3"/>
      <c r="E211" s="3"/>
      <c r="F211" s="3"/>
      <c r="G211" s="3"/>
      <c r="H211" s="3"/>
      <c r="I211" s="3"/>
      <c r="J211" s="3"/>
      <c r="K211" s="3"/>
      <c r="L211" s="47"/>
      <c r="M211" s="47"/>
      <c r="N211" s="47"/>
      <c r="O211" s="47"/>
      <c r="P211" s="47"/>
      <c r="Q211" s="47"/>
      <c r="R211" s="47"/>
      <c r="S211" s="47"/>
      <c r="T211" s="47"/>
      <c r="U211" s="47"/>
      <c r="V211" s="47"/>
      <c r="W211" s="47"/>
      <c r="X211" s="47"/>
      <c r="Y211" s="47"/>
      <c r="Z211" s="47"/>
      <c r="AA211" s="47"/>
      <c r="AB211" s="47"/>
      <c r="AC211" s="47"/>
      <c r="AD211" s="47"/>
      <c r="AE211" s="47"/>
    </row>
    <row r="212" spans="1:31" ht="15.75" customHeight="1">
      <c r="A212" s="1"/>
      <c r="B212" s="2"/>
      <c r="C212" s="2"/>
      <c r="D212" s="3"/>
      <c r="E212" s="3"/>
      <c r="F212" s="3"/>
      <c r="G212" s="3"/>
      <c r="H212" s="3"/>
      <c r="I212" s="3"/>
      <c r="J212" s="3"/>
      <c r="K212" s="3"/>
      <c r="L212" s="47"/>
      <c r="M212" s="47"/>
      <c r="N212" s="47"/>
      <c r="O212" s="47"/>
      <c r="P212" s="47"/>
      <c r="Q212" s="47"/>
      <c r="R212" s="47"/>
      <c r="S212" s="47"/>
      <c r="T212" s="47"/>
      <c r="U212" s="47"/>
      <c r="V212" s="47"/>
      <c r="W212" s="47"/>
      <c r="X212" s="47"/>
      <c r="Y212" s="47"/>
      <c r="Z212" s="47"/>
      <c r="AA212" s="47"/>
      <c r="AB212" s="47"/>
      <c r="AC212" s="47"/>
      <c r="AD212" s="47"/>
      <c r="AE212" s="47"/>
    </row>
    <row r="213" spans="1:31" ht="15.75" customHeight="1">
      <c r="A213" s="1"/>
      <c r="B213" s="2"/>
      <c r="C213" s="2"/>
      <c r="D213" s="3"/>
      <c r="E213" s="3"/>
      <c r="F213" s="3"/>
      <c r="G213" s="3"/>
      <c r="H213" s="3"/>
      <c r="I213" s="3"/>
      <c r="J213" s="3"/>
      <c r="K213" s="3"/>
      <c r="L213" s="47"/>
      <c r="M213" s="47"/>
      <c r="N213" s="47"/>
      <c r="O213" s="47"/>
      <c r="P213" s="47"/>
      <c r="Q213" s="47"/>
      <c r="R213" s="47"/>
      <c r="S213" s="47"/>
      <c r="T213" s="47"/>
      <c r="U213" s="47"/>
      <c r="V213" s="47"/>
      <c r="W213" s="47"/>
      <c r="X213" s="47"/>
      <c r="Y213" s="47"/>
      <c r="Z213" s="47"/>
      <c r="AA213" s="47"/>
      <c r="AB213" s="47"/>
      <c r="AC213" s="47"/>
      <c r="AD213" s="47"/>
      <c r="AE213" s="47"/>
    </row>
    <row r="214" spans="1:31" ht="15.75" customHeight="1">
      <c r="A214" s="1"/>
      <c r="B214" s="2"/>
      <c r="C214" s="2"/>
      <c r="D214" s="3"/>
      <c r="E214" s="3"/>
      <c r="F214" s="3"/>
      <c r="G214" s="3"/>
      <c r="H214" s="3"/>
      <c r="I214" s="3"/>
      <c r="J214" s="3"/>
      <c r="K214" s="3"/>
      <c r="L214" s="47"/>
      <c r="M214" s="47"/>
      <c r="N214" s="47"/>
      <c r="O214" s="47"/>
      <c r="P214" s="47"/>
      <c r="Q214" s="47"/>
      <c r="R214" s="47"/>
      <c r="S214" s="47"/>
      <c r="T214" s="47"/>
      <c r="U214" s="47"/>
      <c r="V214" s="47"/>
      <c r="W214" s="47"/>
      <c r="X214" s="47"/>
      <c r="Y214" s="47"/>
      <c r="Z214" s="47"/>
      <c r="AA214" s="47"/>
      <c r="AB214" s="47"/>
      <c r="AC214" s="47"/>
      <c r="AD214" s="47"/>
      <c r="AE214" s="47"/>
    </row>
    <row r="215" spans="1:31" ht="15.75" customHeight="1">
      <c r="A215" s="1"/>
      <c r="B215" s="2"/>
      <c r="C215" s="2"/>
      <c r="D215" s="3"/>
      <c r="E215" s="3"/>
      <c r="F215" s="3"/>
      <c r="G215" s="3"/>
      <c r="H215" s="3"/>
      <c r="I215" s="3"/>
      <c r="J215" s="3"/>
      <c r="K215" s="3"/>
      <c r="L215" s="47"/>
      <c r="M215" s="47"/>
      <c r="N215" s="47"/>
      <c r="O215" s="47"/>
      <c r="P215" s="47"/>
      <c r="Q215" s="47"/>
      <c r="R215" s="47"/>
      <c r="S215" s="47"/>
      <c r="T215" s="47"/>
      <c r="U215" s="47"/>
      <c r="V215" s="47"/>
      <c r="W215" s="47"/>
      <c r="X215" s="47"/>
      <c r="Y215" s="47"/>
      <c r="Z215" s="47"/>
      <c r="AA215" s="47"/>
      <c r="AB215" s="47"/>
      <c r="AC215" s="47"/>
      <c r="AD215" s="47"/>
      <c r="AE215" s="47"/>
    </row>
    <row r="216" spans="1:31" ht="15.75" customHeight="1">
      <c r="A216" s="1"/>
      <c r="B216" s="2"/>
      <c r="C216" s="2"/>
      <c r="D216" s="3"/>
      <c r="E216" s="3"/>
      <c r="F216" s="3"/>
      <c r="G216" s="3"/>
      <c r="H216" s="3"/>
      <c r="I216" s="3"/>
      <c r="J216" s="3"/>
      <c r="K216" s="3"/>
      <c r="L216" s="47"/>
      <c r="M216" s="47"/>
      <c r="N216" s="47"/>
      <c r="O216" s="47"/>
      <c r="P216" s="47"/>
      <c r="Q216" s="47"/>
      <c r="R216" s="47"/>
      <c r="S216" s="47"/>
      <c r="T216" s="47"/>
      <c r="U216" s="47"/>
      <c r="V216" s="47"/>
      <c r="W216" s="47"/>
      <c r="X216" s="47"/>
      <c r="Y216" s="47"/>
      <c r="Z216" s="47"/>
      <c r="AA216" s="47"/>
      <c r="AB216" s="47"/>
      <c r="AC216" s="47"/>
      <c r="AD216" s="47"/>
      <c r="AE216" s="47"/>
    </row>
    <row r="217" spans="1:31" ht="15.75" customHeight="1">
      <c r="A217" s="1"/>
      <c r="B217" s="2"/>
      <c r="C217" s="2"/>
      <c r="D217" s="3"/>
      <c r="E217" s="3"/>
      <c r="F217" s="3"/>
      <c r="G217" s="3"/>
      <c r="H217" s="3"/>
      <c r="I217" s="3"/>
      <c r="J217" s="3"/>
      <c r="K217" s="3"/>
      <c r="L217" s="47"/>
      <c r="M217" s="47"/>
      <c r="N217" s="47"/>
      <c r="O217" s="47"/>
      <c r="P217" s="47"/>
      <c r="Q217" s="47"/>
      <c r="R217" s="47"/>
      <c r="S217" s="47"/>
      <c r="T217" s="47"/>
      <c r="U217" s="47"/>
      <c r="V217" s="47"/>
      <c r="W217" s="47"/>
      <c r="X217" s="47"/>
      <c r="Y217" s="47"/>
      <c r="Z217" s="47"/>
      <c r="AA217" s="47"/>
      <c r="AB217" s="47"/>
      <c r="AC217" s="47"/>
      <c r="AD217" s="47"/>
      <c r="AE217" s="47"/>
    </row>
    <row r="218" spans="1:31" ht="15.75" customHeight="1">
      <c r="A218" s="1"/>
      <c r="B218" s="2"/>
      <c r="C218" s="2"/>
      <c r="D218" s="3"/>
      <c r="E218" s="3"/>
      <c r="F218" s="3"/>
      <c r="G218" s="3"/>
      <c r="H218" s="3"/>
      <c r="I218" s="3"/>
      <c r="J218" s="3"/>
      <c r="K218" s="3"/>
      <c r="L218" s="47"/>
      <c r="M218" s="47"/>
      <c r="N218" s="47"/>
      <c r="O218" s="47"/>
      <c r="P218" s="47"/>
      <c r="Q218" s="47"/>
      <c r="R218" s="47"/>
      <c r="S218" s="47"/>
      <c r="T218" s="47"/>
      <c r="U218" s="47"/>
      <c r="V218" s="47"/>
      <c r="W218" s="47"/>
      <c r="X218" s="47"/>
      <c r="Y218" s="47"/>
      <c r="Z218" s="47"/>
      <c r="AA218" s="47"/>
      <c r="AB218" s="47"/>
      <c r="AC218" s="47"/>
      <c r="AD218" s="47"/>
      <c r="AE218" s="47"/>
    </row>
    <row r="219" spans="1:31" ht="15.75" customHeight="1">
      <c r="A219" s="1"/>
      <c r="B219" s="2"/>
      <c r="C219" s="2"/>
      <c r="D219" s="3"/>
      <c r="E219" s="3"/>
      <c r="F219" s="3"/>
      <c r="G219" s="3"/>
      <c r="H219" s="3"/>
      <c r="I219" s="3"/>
      <c r="J219" s="3"/>
      <c r="K219" s="3"/>
      <c r="L219" s="47"/>
      <c r="M219" s="47"/>
      <c r="N219" s="47"/>
      <c r="O219" s="47"/>
      <c r="P219" s="47"/>
      <c r="Q219" s="47"/>
      <c r="R219" s="47"/>
      <c r="S219" s="47"/>
      <c r="T219" s="47"/>
      <c r="U219" s="47"/>
      <c r="V219" s="47"/>
      <c r="W219" s="47"/>
      <c r="X219" s="47"/>
      <c r="Y219" s="47"/>
      <c r="Z219" s="47"/>
      <c r="AA219" s="47"/>
      <c r="AB219" s="47"/>
      <c r="AC219" s="47"/>
      <c r="AD219" s="47"/>
      <c r="AE219" s="47"/>
    </row>
    <row r="220" spans="1:31" ht="15.75" customHeight="1">
      <c r="A220" s="1"/>
      <c r="B220" s="2"/>
      <c r="C220" s="2"/>
      <c r="D220" s="3"/>
      <c r="E220" s="3"/>
      <c r="F220" s="3"/>
      <c r="G220" s="3"/>
      <c r="H220" s="3"/>
      <c r="I220" s="3"/>
      <c r="J220" s="3"/>
      <c r="K220" s="3"/>
      <c r="L220" s="47"/>
      <c r="M220" s="47"/>
      <c r="N220" s="47"/>
      <c r="O220" s="47"/>
      <c r="P220" s="47"/>
      <c r="Q220" s="47"/>
      <c r="R220" s="47"/>
      <c r="S220" s="47"/>
      <c r="T220" s="47"/>
      <c r="U220" s="47"/>
      <c r="V220" s="47"/>
      <c r="W220" s="47"/>
      <c r="X220" s="47"/>
      <c r="Y220" s="47"/>
      <c r="Z220" s="47"/>
      <c r="AA220" s="47"/>
      <c r="AB220" s="47"/>
      <c r="AC220" s="47"/>
      <c r="AD220" s="47"/>
      <c r="AE220" s="47"/>
    </row>
    <row r="221" spans="1:31" ht="15.75" customHeight="1">
      <c r="A221" s="1"/>
      <c r="B221" s="2"/>
      <c r="C221" s="2"/>
      <c r="D221" s="3"/>
      <c r="E221" s="3"/>
      <c r="F221" s="3"/>
      <c r="G221" s="3"/>
      <c r="H221" s="3"/>
      <c r="I221" s="3"/>
      <c r="J221" s="3"/>
      <c r="K221" s="3"/>
      <c r="L221" s="47"/>
      <c r="M221" s="47"/>
      <c r="N221" s="47"/>
      <c r="O221" s="47"/>
      <c r="P221" s="47"/>
      <c r="Q221" s="47"/>
      <c r="R221" s="47"/>
      <c r="S221" s="47"/>
      <c r="T221" s="47"/>
      <c r="U221" s="47"/>
      <c r="V221" s="47"/>
      <c r="W221" s="47"/>
      <c r="X221" s="47"/>
      <c r="Y221" s="47"/>
      <c r="Z221" s="47"/>
      <c r="AA221" s="47"/>
      <c r="AB221" s="47"/>
      <c r="AC221" s="47"/>
      <c r="AD221" s="47"/>
      <c r="AE221" s="47"/>
    </row>
    <row r="222" spans="1:31" ht="15.75" customHeight="1">
      <c r="A222" s="1"/>
      <c r="B222" s="2"/>
      <c r="C222" s="2"/>
      <c r="D222" s="3"/>
      <c r="E222" s="3"/>
      <c r="F222" s="3"/>
      <c r="G222" s="3"/>
      <c r="H222" s="3"/>
      <c r="I222" s="3"/>
      <c r="J222" s="3"/>
      <c r="K222" s="3"/>
      <c r="L222" s="47"/>
      <c r="M222" s="47"/>
      <c r="N222" s="47"/>
      <c r="O222" s="47"/>
      <c r="P222" s="47"/>
      <c r="Q222" s="47"/>
      <c r="R222" s="47"/>
      <c r="S222" s="47"/>
      <c r="T222" s="47"/>
      <c r="U222" s="47"/>
      <c r="V222" s="47"/>
      <c r="W222" s="47"/>
      <c r="X222" s="47"/>
      <c r="Y222" s="47"/>
      <c r="Z222" s="47"/>
      <c r="AA222" s="47"/>
      <c r="AB222" s="47"/>
      <c r="AC222" s="47"/>
      <c r="AD222" s="47"/>
      <c r="AE222" s="47"/>
    </row>
    <row r="223" spans="1:31" ht="15.75" customHeight="1">
      <c r="A223" s="1"/>
      <c r="B223" s="2"/>
      <c r="C223" s="2"/>
      <c r="D223" s="3"/>
      <c r="E223" s="3"/>
      <c r="F223" s="3"/>
      <c r="G223" s="3"/>
      <c r="H223" s="3"/>
      <c r="I223" s="3"/>
      <c r="J223" s="3"/>
      <c r="K223" s="3"/>
      <c r="L223" s="47"/>
      <c r="M223" s="47"/>
      <c r="N223" s="47"/>
      <c r="O223" s="47"/>
      <c r="P223" s="47"/>
      <c r="Q223" s="47"/>
      <c r="R223" s="47"/>
      <c r="S223" s="47"/>
      <c r="T223" s="47"/>
      <c r="U223" s="47"/>
      <c r="V223" s="47"/>
      <c r="W223" s="47"/>
      <c r="X223" s="47"/>
      <c r="Y223" s="47"/>
      <c r="Z223" s="47"/>
      <c r="AA223" s="47"/>
      <c r="AB223" s="47"/>
      <c r="AC223" s="47"/>
      <c r="AD223" s="47"/>
      <c r="AE223" s="47"/>
    </row>
    <row r="224" spans="1:31" ht="15.75" customHeight="1">
      <c r="A224" s="1"/>
      <c r="B224" s="2"/>
      <c r="C224" s="2"/>
      <c r="D224" s="3"/>
      <c r="E224" s="3"/>
      <c r="F224" s="3"/>
      <c r="G224" s="3"/>
      <c r="H224" s="3"/>
      <c r="I224" s="3"/>
      <c r="J224" s="3"/>
      <c r="K224" s="3"/>
      <c r="L224" s="47"/>
      <c r="M224" s="47"/>
      <c r="N224" s="47"/>
      <c r="O224" s="47"/>
      <c r="P224" s="47"/>
      <c r="Q224" s="47"/>
      <c r="R224" s="47"/>
      <c r="S224" s="47"/>
      <c r="T224" s="47"/>
      <c r="U224" s="47"/>
      <c r="V224" s="47"/>
      <c r="W224" s="47"/>
      <c r="X224" s="47"/>
      <c r="Y224" s="47"/>
      <c r="Z224" s="47"/>
      <c r="AA224" s="47"/>
      <c r="AB224" s="47"/>
      <c r="AC224" s="47"/>
      <c r="AD224" s="47"/>
      <c r="AE224" s="47"/>
    </row>
    <row r="225" spans="1:31" ht="15.75" customHeight="1">
      <c r="A225" s="1"/>
      <c r="B225" s="2"/>
      <c r="C225" s="2"/>
      <c r="D225" s="3"/>
      <c r="E225" s="3"/>
      <c r="F225" s="3"/>
      <c r="G225" s="3"/>
      <c r="H225" s="3"/>
      <c r="I225" s="3"/>
      <c r="J225" s="3"/>
      <c r="K225" s="3"/>
      <c r="L225" s="47"/>
      <c r="M225" s="47"/>
      <c r="N225" s="47"/>
      <c r="O225" s="47"/>
      <c r="P225" s="47"/>
      <c r="Q225" s="47"/>
      <c r="R225" s="47"/>
      <c r="S225" s="47"/>
      <c r="T225" s="47"/>
      <c r="U225" s="47"/>
      <c r="V225" s="47"/>
      <c r="W225" s="47"/>
      <c r="X225" s="47"/>
      <c r="Y225" s="47"/>
      <c r="Z225" s="47"/>
      <c r="AA225" s="47"/>
      <c r="AB225" s="47"/>
      <c r="AC225" s="47"/>
      <c r="AD225" s="47"/>
      <c r="AE225" s="47"/>
    </row>
    <row r="226" spans="1:31" ht="15.75" customHeight="1">
      <c r="A226" s="1"/>
      <c r="B226" s="2"/>
      <c r="C226" s="2"/>
      <c r="D226" s="3"/>
      <c r="E226" s="3"/>
      <c r="F226" s="3"/>
      <c r="G226" s="3"/>
      <c r="H226" s="3"/>
      <c r="I226" s="3"/>
      <c r="J226" s="3"/>
      <c r="K226" s="3"/>
      <c r="L226" s="47"/>
      <c r="M226" s="47"/>
      <c r="N226" s="47"/>
      <c r="O226" s="47"/>
      <c r="P226" s="47"/>
      <c r="Q226" s="47"/>
      <c r="R226" s="47"/>
      <c r="S226" s="47"/>
      <c r="T226" s="47"/>
      <c r="U226" s="47"/>
      <c r="V226" s="47"/>
      <c r="W226" s="47"/>
      <c r="X226" s="47"/>
      <c r="Y226" s="47"/>
      <c r="Z226" s="47"/>
      <c r="AA226" s="47"/>
      <c r="AB226" s="47"/>
      <c r="AC226" s="47"/>
      <c r="AD226" s="47"/>
      <c r="AE226" s="47"/>
    </row>
    <row r="227" spans="1:31" ht="15.75" customHeight="1">
      <c r="A227" s="1"/>
      <c r="B227" s="2"/>
      <c r="C227" s="2"/>
      <c r="D227" s="3"/>
      <c r="E227" s="3"/>
      <c r="F227" s="3"/>
      <c r="G227" s="3"/>
      <c r="H227" s="3"/>
      <c r="I227" s="3"/>
      <c r="J227" s="3"/>
      <c r="K227" s="3"/>
      <c r="L227" s="47"/>
      <c r="M227" s="47"/>
      <c r="N227" s="47"/>
      <c r="O227" s="47"/>
      <c r="P227" s="47"/>
      <c r="Q227" s="47"/>
      <c r="R227" s="47"/>
      <c r="S227" s="47"/>
      <c r="T227" s="47"/>
      <c r="U227" s="47"/>
      <c r="V227" s="47"/>
      <c r="W227" s="47"/>
      <c r="X227" s="47"/>
      <c r="Y227" s="47"/>
      <c r="Z227" s="47"/>
      <c r="AA227" s="47"/>
      <c r="AB227" s="47"/>
      <c r="AC227" s="47"/>
      <c r="AD227" s="47"/>
      <c r="AE227" s="47"/>
    </row>
    <row r="228" spans="1:31" ht="15.75" customHeight="1">
      <c r="A228" s="1"/>
      <c r="B228" s="2"/>
      <c r="C228" s="2"/>
      <c r="D228" s="3"/>
      <c r="E228" s="3"/>
      <c r="F228" s="3"/>
      <c r="G228" s="3"/>
      <c r="H228" s="3"/>
      <c r="I228" s="3"/>
      <c r="J228" s="3"/>
      <c r="K228" s="3"/>
      <c r="L228" s="47"/>
      <c r="M228" s="47"/>
      <c r="N228" s="47"/>
      <c r="O228" s="47"/>
      <c r="P228" s="47"/>
      <c r="Q228" s="47"/>
      <c r="R228" s="47"/>
      <c r="S228" s="47"/>
      <c r="T228" s="47"/>
      <c r="U228" s="47"/>
      <c r="V228" s="47"/>
      <c r="W228" s="47"/>
      <c r="X228" s="47"/>
      <c r="Y228" s="47"/>
      <c r="Z228" s="47"/>
      <c r="AA228" s="47"/>
      <c r="AB228" s="47"/>
      <c r="AC228" s="47"/>
      <c r="AD228" s="47"/>
      <c r="AE228" s="47"/>
    </row>
    <row r="229" spans="1:31" ht="15.75" customHeight="1">
      <c r="A229" s="1"/>
      <c r="B229" s="2"/>
      <c r="C229" s="2"/>
      <c r="D229" s="3"/>
      <c r="E229" s="3"/>
      <c r="F229" s="3"/>
      <c r="G229" s="3"/>
      <c r="H229" s="3"/>
      <c r="I229" s="3"/>
      <c r="J229" s="3"/>
      <c r="K229" s="3"/>
      <c r="L229" s="47"/>
      <c r="M229" s="47"/>
      <c r="N229" s="47"/>
      <c r="O229" s="47"/>
      <c r="P229" s="47"/>
      <c r="Q229" s="47"/>
      <c r="R229" s="47"/>
      <c r="S229" s="47"/>
      <c r="T229" s="47"/>
      <c r="U229" s="47"/>
      <c r="V229" s="47"/>
      <c r="W229" s="47"/>
      <c r="X229" s="47"/>
      <c r="Y229" s="47"/>
      <c r="Z229" s="47"/>
      <c r="AA229" s="47"/>
      <c r="AB229" s="47"/>
      <c r="AC229" s="47"/>
      <c r="AD229" s="47"/>
      <c r="AE229" s="47"/>
    </row>
    <row r="230" spans="1:31" ht="15.75" customHeight="1">
      <c r="A230" s="1"/>
      <c r="B230" s="2"/>
      <c r="C230" s="2"/>
      <c r="D230" s="3"/>
      <c r="E230" s="3"/>
      <c r="F230" s="3"/>
      <c r="G230" s="3"/>
      <c r="H230" s="3"/>
      <c r="I230" s="3"/>
      <c r="J230" s="3"/>
      <c r="K230" s="3"/>
      <c r="L230" s="47"/>
      <c r="M230" s="47"/>
      <c r="N230" s="47"/>
      <c r="O230" s="47"/>
      <c r="P230" s="47"/>
      <c r="Q230" s="47"/>
      <c r="R230" s="47"/>
      <c r="S230" s="47"/>
      <c r="T230" s="47"/>
      <c r="U230" s="47"/>
      <c r="V230" s="47"/>
      <c r="W230" s="47"/>
      <c r="X230" s="47"/>
      <c r="Y230" s="47"/>
      <c r="Z230" s="47"/>
      <c r="AA230" s="47"/>
      <c r="AB230" s="47"/>
      <c r="AC230" s="47"/>
      <c r="AD230" s="47"/>
      <c r="AE230" s="47"/>
    </row>
    <row r="231" spans="1:31" ht="15.75" customHeight="1">
      <c r="A231" s="1"/>
      <c r="B231" s="2"/>
      <c r="C231" s="2"/>
      <c r="D231" s="3"/>
      <c r="E231" s="3"/>
      <c r="F231" s="3"/>
      <c r="G231" s="3"/>
      <c r="H231" s="3"/>
      <c r="I231" s="3"/>
      <c r="J231" s="3"/>
      <c r="K231" s="3"/>
      <c r="L231" s="47"/>
      <c r="M231" s="47"/>
      <c r="N231" s="47"/>
      <c r="O231" s="47"/>
      <c r="P231" s="47"/>
      <c r="Q231" s="47"/>
      <c r="R231" s="47"/>
      <c r="S231" s="47"/>
      <c r="T231" s="47"/>
      <c r="U231" s="47"/>
      <c r="V231" s="47"/>
      <c r="W231" s="47"/>
      <c r="X231" s="47"/>
      <c r="Y231" s="47"/>
      <c r="Z231" s="47"/>
      <c r="AA231" s="47"/>
      <c r="AB231" s="47"/>
      <c r="AC231" s="47"/>
      <c r="AD231" s="47"/>
      <c r="AE231" s="47"/>
    </row>
    <row r="232" spans="1:31" ht="15.75" customHeight="1">
      <c r="A232" s="1"/>
      <c r="B232" s="2"/>
      <c r="C232" s="2"/>
      <c r="D232" s="3"/>
      <c r="E232" s="3"/>
      <c r="F232" s="3"/>
      <c r="G232" s="3"/>
      <c r="H232" s="3"/>
      <c r="I232" s="3"/>
      <c r="J232" s="3"/>
      <c r="K232" s="3"/>
      <c r="L232" s="47"/>
      <c r="M232" s="47"/>
      <c r="N232" s="47"/>
      <c r="O232" s="47"/>
      <c r="P232" s="47"/>
      <c r="Q232" s="47"/>
      <c r="R232" s="47"/>
      <c r="S232" s="47"/>
      <c r="T232" s="47"/>
      <c r="U232" s="47"/>
      <c r="V232" s="47"/>
      <c r="W232" s="47"/>
      <c r="X232" s="47"/>
      <c r="Y232" s="47"/>
      <c r="Z232" s="47"/>
      <c r="AA232" s="47"/>
      <c r="AB232" s="47"/>
      <c r="AC232" s="47"/>
      <c r="AD232" s="47"/>
      <c r="AE232" s="47"/>
    </row>
    <row r="233" spans="1:31" ht="15.75" customHeight="1">
      <c r="A233" s="1"/>
      <c r="B233" s="2"/>
      <c r="C233" s="2"/>
      <c r="D233" s="3"/>
      <c r="E233" s="3"/>
      <c r="F233" s="3"/>
      <c r="G233" s="3"/>
      <c r="H233" s="3"/>
      <c r="I233" s="3"/>
      <c r="J233" s="3"/>
      <c r="K233" s="3"/>
      <c r="L233" s="47"/>
      <c r="M233" s="47"/>
      <c r="N233" s="47"/>
      <c r="O233" s="47"/>
      <c r="P233" s="47"/>
      <c r="Q233" s="47"/>
      <c r="R233" s="47"/>
      <c r="S233" s="47"/>
      <c r="T233" s="47"/>
      <c r="U233" s="47"/>
      <c r="V233" s="47"/>
      <c r="W233" s="47"/>
      <c r="X233" s="47"/>
      <c r="Y233" s="47"/>
      <c r="Z233" s="47"/>
      <c r="AA233" s="47"/>
      <c r="AB233" s="47"/>
      <c r="AC233" s="47"/>
      <c r="AD233" s="47"/>
      <c r="AE233" s="47"/>
    </row>
    <row r="234" spans="1:31" ht="15.75" customHeight="1">
      <c r="A234" s="1"/>
      <c r="B234" s="2"/>
      <c r="C234" s="2"/>
      <c r="D234" s="3"/>
      <c r="E234" s="3"/>
      <c r="F234" s="3"/>
      <c r="G234" s="3"/>
      <c r="H234" s="3"/>
      <c r="I234" s="3"/>
      <c r="J234" s="3"/>
      <c r="K234" s="3"/>
      <c r="L234" s="47"/>
      <c r="M234" s="47"/>
      <c r="N234" s="47"/>
      <c r="O234" s="47"/>
      <c r="P234" s="47"/>
      <c r="Q234" s="47"/>
      <c r="R234" s="47"/>
      <c r="S234" s="47"/>
      <c r="T234" s="47"/>
      <c r="U234" s="47"/>
      <c r="V234" s="47"/>
      <c r="W234" s="47"/>
      <c r="X234" s="47"/>
      <c r="Y234" s="47"/>
      <c r="Z234" s="47"/>
      <c r="AA234" s="47"/>
      <c r="AB234" s="47"/>
      <c r="AC234" s="47"/>
      <c r="AD234" s="47"/>
      <c r="AE234" s="47"/>
    </row>
    <row r="235" spans="1:31" ht="15.75" customHeight="1">
      <c r="A235" s="1"/>
      <c r="B235" s="2"/>
      <c r="C235" s="2"/>
      <c r="D235" s="3"/>
      <c r="E235" s="3"/>
      <c r="F235" s="3"/>
      <c r="G235" s="3"/>
      <c r="H235" s="3"/>
      <c r="I235" s="3"/>
      <c r="J235" s="3"/>
      <c r="K235" s="3"/>
      <c r="L235" s="47"/>
      <c r="M235" s="47"/>
      <c r="N235" s="47"/>
      <c r="O235" s="47"/>
      <c r="P235" s="47"/>
      <c r="Q235" s="47"/>
      <c r="R235" s="47"/>
      <c r="S235" s="47"/>
      <c r="T235" s="47"/>
      <c r="U235" s="47"/>
      <c r="V235" s="47"/>
      <c r="W235" s="47"/>
      <c r="X235" s="47"/>
      <c r="Y235" s="47"/>
      <c r="Z235" s="47"/>
      <c r="AA235" s="47"/>
      <c r="AB235" s="47"/>
      <c r="AC235" s="47"/>
      <c r="AD235" s="47"/>
      <c r="AE235" s="47"/>
    </row>
    <row r="236" spans="1:31" ht="15.75" customHeight="1">
      <c r="A236" s="1"/>
      <c r="B236" s="2"/>
      <c r="C236" s="2"/>
      <c r="D236" s="3"/>
      <c r="E236" s="3"/>
      <c r="F236" s="3"/>
      <c r="G236" s="3"/>
      <c r="H236" s="3"/>
      <c r="I236" s="3"/>
      <c r="J236" s="3"/>
      <c r="K236" s="3"/>
      <c r="L236" s="47"/>
      <c r="M236" s="47"/>
      <c r="N236" s="47"/>
      <c r="O236" s="47"/>
      <c r="P236" s="47"/>
      <c r="Q236" s="47"/>
      <c r="R236" s="47"/>
      <c r="S236" s="47"/>
      <c r="T236" s="47"/>
      <c r="U236" s="47"/>
      <c r="V236" s="47"/>
      <c r="W236" s="47"/>
      <c r="X236" s="47"/>
      <c r="Y236" s="47"/>
      <c r="Z236" s="47"/>
      <c r="AA236" s="47"/>
      <c r="AB236" s="47"/>
      <c r="AC236" s="47"/>
      <c r="AD236" s="47"/>
      <c r="AE236" s="47"/>
    </row>
    <row r="237" spans="1:31" ht="15.75" customHeight="1">
      <c r="A237" s="1"/>
      <c r="B237" s="2"/>
      <c r="C237" s="2"/>
      <c r="D237" s="3"/>
      <c r="E237" s="3"/>
      <c r="F237" s="3"/>
      <c r="G237" s="3"/>
      <c r="H237" s="3"/>
      <c r="I237" s="3"/>
      <c r="J237" s="3"/>
      <c r="K237" s="3"/>
      <c r="L237" s="47"/>
      <c r="M237" s="47"/>
      <c r="N237" s="47"/>
      <c r="O237" s="47"/>
      <c r="P237" s="47"/>
      <c r="Q237" s="47"/>
      <c r="R237" s="47"/>
      <c r="S237" s="47"/>
      <c r="T237" s="47"/>
      <c r="U237" s="47"/>
      <c r="V237" s="47"/>
      <c r="W237" s="47"/>
      <c r="X237" s="47"/>
      <c r="Y237" s="47"/>
      <c r="Z237" s="47"/>
      <c r="AA237" s="47"/>
      <c r="AB237" s="47"/>
      <c r="AC237" s="47"/>
      <c r="AD237" s="47"/>
      <c r="AE237" s="47"/>
    </row>
    <row r="238" spans="1:31" ht="15.75" customHeight="1">
      <c r="A238" s="1"/>
      <c r="B238" s="2"/>
      <c r="C238" s="2"/>
      <c r="D238" s="3"/>
      <c r="E238" s="3"/>
      <c r="F238" s="3"/>
      <c r="G238" s="3"/>
      <c r="H238" s="3"/>
      <c r="I238" s="3"/>
      <c r="J238" s="3"/>
      <c r="K238" s="3"/>
      <c r="L238" s="47"/>
      <c r="M238" s="47"/>
      <c r="N238" s="47"/>
      <c r="O238" s="47"/>
      <c r="P238" s="47"/>
      <c r="Q238" s="47"/>
      <c r="R238" s="47"/>
      <c r="S238" s="47"/>
      <c r="T238" s="47"/>
      <c r="U238" s="47"/>
      <c r="V238" s="47"/>
      <c r="W238" s="47"/>
      <c r="X238" s="47"/>
      <c r="Y238" s="47"/>
      <c r="Z238" s="47"/>
      <c r="AA238" s="47"/>
      <c r="AB238" s="47"/>
      <c r="AC238" s="47"/>
      <c r="AD238" s="47"/>
      <c r="AE238" s="47"/>
    </row>
    <row r="239" spans="1:31" ht="15.75" customHeight="1">
      <c r="A239" s="1"/>
      <c r="B239" s="2"/>
      <c r="C239" s="2"/>
      <c r="D239" s="3"/>
      <c r="E239" s="3"/>
      <c r="F239" s="3"/>
      <c r="G239" s="3"/>
      <c r="H239" s="3"/>
      <c r="I239" s="3"/>
      <c r="J239" s="3"/>
      <c r="K239" s="3"/>
      <c r="L239" s="47"/>
      <c r="M239" s="47"/>
      <c r="N239" s="47"/>
      <c r="O239" s="47"/>
      <c r="P239" s="47"/>
      <c r="Q239" s="47"/>
      <c r="R239" s="47"/>
      <c r="S239" s="47"/>
      <c r="T239" s="47"/>
      <c r="U239" s="47"/>
      <c r="V239" s="47"/>
      <c r="W239" s="47"/>
      <c r="X239" s="47"/>
      <c r="Y239" s="47"/>
      <c r="Z239" s="47"/>
      <c r="AA239" s="47"/>
      <c r="AB239" s="47"/>
      <c r="AC239" s="47"/>
      <c r="AD239" s="47"/>
      <c r="AE239" s="47"/>
    </row>
    <row r="240" spans="1:31" ht="15.75" customHeight="1">
      <c r="A240" s="1"/>
      <c r="B240" s="2"/>
      <c r="C240" s="2"/>
      <c r="D240" s="3"/>
      <c r="E240" s="3"/>
      <c r="F240" s="3"/>
      <c r="G240" s="3"/>
      <c r="H240" s="3"/>
      <c r="I240" s="3"/>
      <c r="J240" s="3"/>
      <c r="K240" s="3"/>
      <c r="L240" s="47"/>
      <c r="M240" s="47"/>
      <c r="N240" s="47"/>
      <c r="O240" s="47"/>
      <c r="P240" s="47"/>
      <c r="Q240" s="47"/>
      <c r="R240" s="47"/>
      <c r="S240" s="47"/>
      <c r="T240" s="47"/>
      <c r="U240" s="47"/>
      <c r="V240" s="47"/>
      <c r="W240" s="47"/>
      <c r="X240" s="47"/>
      <c r="Y240" s="47"/>
      <c r="Z240" s="47"/>
      <c r="AA240" s="47"/>
      <c r="AB240" s="47"/>
      <c r="AC240" s="47"/>
      <c r="AD240" s="47"/>
      <c r="AE240" s="47"/>
    </row>
    <row r="241" spans="1:31" ht="15.75" customHeight="1">
      <c r="A241" s="1"/>
      <c r="B241" s="2"/>
      <c r="C241" s="2"/>
      <c r="D241" s="3"/>
      <c r="E241" s="3"/>
      <c r="F241" s="3"/>
      <c r="G241" s="3"/>
      <c r="H241" s="3"/>
      <c r="I241" s="3"/>
      <c r="J241" s="3"/>
      <c r="K241" s="3"/>
      <c r="L241" s="47"/>
      <c r="M241" s="47"/>
      <c r="N241" s="47"/>
      <c r="O241" s="47"/>
      <c r="P241" s="47"/>
      <c r="Q241" s="47"/>
      <c r="R241" s="47"/>
      <c r="S241" s="47"/>
      <c r="T241" s="47"/>
      <c r="U241" s="47"/>
      <c r="V241" s="47"/>
      <c r="W241" s="47"/>
      <c r="X241" s="47"/>
      <c r="Y241" s="47"/>
      <c r="Z241" s="47"/>
      <c r="AA241" s="47"/>
      <c r="AB241" s="47"/>
      <c r="AC241" s="47"/>
      <c r="AD241" s="47"/>
      <c r="AE241" s="47"/>
    </row>
    <row r="242" spans="1:31"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row>
    <row r="243" spans="1:31"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row>
    <row r="244" spans="1:31"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row>
    <row r="245" spans="1:31"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row>
    <row r="246" spans="1:31"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row>
    <row r="247" spans="1:31"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row>
    <row r="248" spans="1:31"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row>
    <row r="249" spans="1:31"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row>
    <row r="250" spans="1:31"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row>
    <row r="251" spans="1:31"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row>
    <row r="252" spans="1:31"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row>
    <row r="253" spans="1:31"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row>
    <row r="254" spans="1:31"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row>
    <row r="255" spans="1:31"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row>
    <row r="256" spans="1:31"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row>
    <row r="257" spans="1:31"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row>
    <row r="258" spans="1:31"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row>
    <row r="259" spans="1:31"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row>
    <row r="260" spans="1:31"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row>
    <row r="261" spans="1:31"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row>
    <row r="262" spans="1:31"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row>
    <row r="263" spans="1:31"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row>
    <row r="264" spans="1:31"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row>
    <row r="265" spans="1:31"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row>
    <row r="266" spans="1:31"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row>
    <row r="267" spans="1:31"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row>
    <row r="268" spans="1:31"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row>
    <row r="269" spans="1:31"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row>
    <row r="270" spans="1:31"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row>
    <row r="271" spans="1:31"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row>
    <row r="272" spans="1:31"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row>
    <row r="273" spans="1:31"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row>
    <row r="274" spans="1:31"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row>
    <row r="275" spans="1:31"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row>
    <row r="276" spans="1:31"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row>
    <row r="277" spans="1:31"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row>
    <row r="278" spans="1:31"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row>
    <row r="279" spans="1:31"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row>
    <row r="280" spans="1:31"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row>
    <row r="281" spans="1:31"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row>
    <row r="282" spans="1:31"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row>
    <row r="283" spans="1:31"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row>
    <row r="284" spans="1:31"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row>
    <row r="285" spans="1:31"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row>
    <row r="286" spans="1:31"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row>
    <row r="287" spans="1:31"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row>
    <row r="288" spans="1:31"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row>
    <row r="289" spans="1:31"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row>
    <row r="290" spans="1:31"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row>
    <row r="291" spans="1:31"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row>
    <row r="292" spans="1:31"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row>
    <row r="293" spans="1:31"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row>
    <row r="294" spans="1:31"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row>
    <row r="295" spans="1:31"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row>
    <row r="296" spans="1:31"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row>
    <row r="297" spans="1:31"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row>
    <row r="298" spans="1:31"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row>
    <row r="299" spans="1:31"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row>
    <row r="300" spans="1:31"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row>
    <row r="301" spans="1:31"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row>
    <row r="302" spans="1:31"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row>
    <row r="303" spans="1:31"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row>
    <row r="304" spans="1:31"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row>
    <row r="305" spans="1:31"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row>
    <row r="306" spans="1:31"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row>
    <row r="307" spans="1:31"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row>
    <row r="308" spans="1:31"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row>
    <row r="309" spans="1:31"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row>
    <row r="310" spans="1:31"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row>
    <row r="311" spans="1:31"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row>
    <row r="312" spans="1:31"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row>
    <row r="313" spans="1:31"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row>
    <row r="314" spans="1:31"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row>
    <row r="315" spans="1:31"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row>
    <row r="316" spans="1:31"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row>
    <row r="317" spans="1:31"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row>
    <row r="318" spans="1:31"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row>
    <row r="319" spans="1:31"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row>
    <row r="320" spans="1:31"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row>
    <row r="321" spans="1:31"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row>
    <row r="322" spans="1:31"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row>
    <row r="323" spans="1:31"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row>
    <row r="324" spans="1:31"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row>
    <row r="325" spans="1:31"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row>
    <row r="326" spans="1:31"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row>
    <row r="327" spans="1:31"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row>
    <row r="328" spans="1:31"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row>
    <row r="329" spans="1:31"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row>
    <row r="330" spans="1:31"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row>
    <row r="331" spans="1:31"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row>
    <row r="332" spans="1:31"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row>
    <row r="333" spans="1:31"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row>
    <row r="334" spans="1:31"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row>
    <row r="335" spans="1:31"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row>
    <row r="336" spans="1:31"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row>
    <row r="337" spans="1:31"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row>
    <row r="338" spans="1:31"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row>
    <row r="339" spans="1:31"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row>
    <row r="340" spans="1:31"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row>
    <row r="341" spans="1:31"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row>
    <row r="342" spans="1:31"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row>
    <row r="343" spans="1:31"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row>
    <row r="344" spans="1:31"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row>
    <row r="345" spans="1:31"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row>
    <row r="346" spans="1:31"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row>
    <row r="347" spans="1:31"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row>
    <row r="348" spans="1:31"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row>
    <row r="349" spans="1:31"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row>
    <row r="350" spans="1:31"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row>
    <row r="351" spans="1:31"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row>
    <row r="352" spans="1:31"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row>
    <row r="353" spans="1:31"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row>
    <row r="354" spans="1:31"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row>
    <row r="355" spans="1:31"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row>
    <row r="356" spans="1:31"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row>
    <row r="357" spans="1:31"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row>
    <row r="358" spans="1:31"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row>
    <row r="359" spans="1:31"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row>
    <row r="360" spans="1:31"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row>
    <row r="361" spans="1:31"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row>
    <row r="362" spans="1:31"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row>
    <row r="363" spans="1:31"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row>
    <row r="364" spans="1:31"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row>
    <row r="365" spans="1:31"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row>
    <row r="366" spans="1:31"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row>
    <row r="367" spans="1:31"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row>
    <row r="368" spans="1:31"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row>
    <row r="369" spans="1:31"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row>
    <row r="370" spans="1:31"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row>
    <row r="371" spans="1:31"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row>
    <row r="372" spans="1:31"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row>
    <row r="373" spans="1:31"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row>
    <row r="374" spans="1:31"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row>
    <row r="375" spans="1:31"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row>
    <row r="376" spans="1:31"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row>
    <row r="377" spans="1:31"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row>
    <row r="378" spans="1:31"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row>
    <row r="379" spans="1:31"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row>
    <row r="380" spans="1:31"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row>
    <row r="381" spans="1:31"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row>
    <row r="382" spans="1:31"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row>
    <row r="383" spans="1:31"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row>
    <row r="384" spans="1:31"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row>
    <row r="385" spans="1:31"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row>
    <row r="386" spans="1:31"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row>
    <row r="387" spans="1:31"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row>
    <row r="388" spans="1:31"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row>
    <row r="389" spans="1:31"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row>
    <row r="390" spans="1:31"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row>
    <row r="391" spans="1:31"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row>
    <row r="392" spans="1:31"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row>
    <row r="393" spans="1:31"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row>
    <row r="394" spans="1:31"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row>
    <row r="395" spans="1:31"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row>
    <row r="396" spans="1:31"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row>
    <row r="397" spans="1:31"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row>
    <row r="398" spans="1:31"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row>
    <row r="399" spans="1:31"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row>
    <row r="400" spans="1:31"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row>
    <row r="401" spans="1:31"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row>
    <row r="402" spans="1:31"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row>
    <row r="403" spans="1:31"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row>
    <row r="404" spans="1:31"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row>
    <row r="405" spans="1:31"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row>
    <row r="406" spans="1:31"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row>
    <row r="407" spans="1:31"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row>
    <row r="408" spans="1:31"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row>
    <row r="409" spans="1:31"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row>
    <row r="410" spans="1:31"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row>
    <row r="411" spans="1:31"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row>
    <row r="412" spans="1:31"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row>
    <row r="413" spans="1:31"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row>
    <row r="414" spans="1:31"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row>
    <row r="415" spans="1:31"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row>
    <row r="416" spans="1:31"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row>
    <row r="417" spans="1:31"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row>
    <row r="418" spans="1:31"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row>
    <row r="419" spans="1:31"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row>
    <row r="420" spans="1:31"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row>
    <row r="421" spans="1:31"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row>
    <row r="422" spans="1:31"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row>
    <row r="423" spans="1:31"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row>
    <row r="424" spans="1:31"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row>
    <row r="425" spans="1:31"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row>
    <row r="426" spans="1:31"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row>
    <row r="427" spans="1:31"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row>
    <row r="428" spans="1:31"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row>
    <row r="429" spans="1:31"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row>
    <row r="430" spans="1:31"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row>
    <row r="431" spans="1:31"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row>
    <row r="432" spans="1:31"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row>
    <row r="433" spans="1:31"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row>
    <row r="434" spans="1:31"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row>
    <row r="435" spans="1:31"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row>
    <row r="436" spans="1:31"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row>
    <row r="437" spans="1:31"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row>
    <row r="438" spans="1:31"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row>
    <row r="439" spans="1:31"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row>
    <row r="440" spans="1:31"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row>
    <row r="441" spans="1:31"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row>
    <row r="442" spans="1:31"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row>
    <row r="443" spans="1:31"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row>
    <row r="444" spans="1:31"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row>
    <row r="445" spans="1:31"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row>
    <row r="446" spans="1:31"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row>
    <row r="447" spans="1:31"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row>
    <row r="448" spans="1:31"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row>
    <row r="449" spans="1:31"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row>
    <row r="450" spans="1:31"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row>
    <row r="451" spans="1:31"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row>
    <row r="452" spans="1:31"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row>
    <row r="453" spans="1:31"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row>
    <row r="454" spans="1:31"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row>
    <row r="455" spans="1:31"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row>
    <row r="456" spans="1:31"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row>
    <row r="457" spans="1:31"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row>
    <row r="458" spans="1:31"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row>
    <row r="459" spans="1:31"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row>
    <row r="460" spans="1:31"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row>
    <row r="461" spans="1:31"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row>
    <row r="462" spans="1:31"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row>
    <row r="463" spans="1:31"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row>
    <row r="464" spans="1:31"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row>
    <row r="465" spans="1:31"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row>
    <row r="466" spans="1:31"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row>
    <row r="467" spans="1:31"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row>
    <row r="468" spans="1:31"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row>
    <row r="469" spans="1:31"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row>
    <row r="470" spans="1:31"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row>
    <row r="471" spans="1:31"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row>
    <row r="472" spans="1:31"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row>
    <row r="473" spans="1:31"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row>
    <row r="474" spans="1:31"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row>
    <row r="475" spans="1:31"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row>
    <row r="476" spans="1:31"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row>
    <row r="477" spans="1:31"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row>
    <row r="478" spans="1:31"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row>
    <row r="479" spans="1:31"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row>
    <row r="480" spans="1:31"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row>
    <row r="481" spans="1:31"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row>
    <row r="482" spans="1:31"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row>
    <row r="483" spans="1:31"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row>
    <row r="484" spans="1:31"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row>
    <row r="485" spans="1:31"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row>
    <row r="486" spans="1:31"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row>
    <row r="487" spans="1:31"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row>
    <row r="488" spans="1:31"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row>
    <row r="489" spans="1:31"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row>
    <row r="490" spans="1:31"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row>
    <row r="491" spans="1:31"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row>
    <row r="492" spans="1:31"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row>
    <row r="493" spans="1:31"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row>
    <row r="494" spans="1:31"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row>
    <row r="495" spans="1:31"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row>
    <row r="496" spans="1:31"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row>
    <row r="497" spans="1:31"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row>
    <row r="498" spans="1:31"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row>
    <row r="499" spans="1:31"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row>
    <row r="500" spans="1:31"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row>
    <row r="501" spans="1:31"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row>
    <row r="502" spans="1:31"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row>
    <row r="503" spans="1:31"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row>
    <row r="504" spans="1:31"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row>
    <row r="505" spans="1:31"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row>
    <row r="506" spans="1:31"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row>
    <row r="507" spans="1:31"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row>
    <row r="508" spans="1:31"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row>
    <row r="509" spans="1:31"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row>
    <row r="510" spans="1:31"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row>
    <row r="511" spans="1:31"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row>
    <row r="512" spans="1:31"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row>
    <row r="513" spans="1:31"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row>
    <row r="514" spans="1:31"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row>
    <row r="515" spans="1:31"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row>
    <row r="516" spans="1:31"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row>
    <row r="517" spans="1:31"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row>
    <row r="518" spans="1:31"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row>
    <row r="519" spans="1:31"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row>
    <row r="520" spans="1:31"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row>
    <row r="521" spans="1:31"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row>
    <row r="522" spans="1:31"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row>
    <row r="523" spans="1:31"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row>
    <row r="524" spans="1:31"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row>
    <row r="525" spans="1:31"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row>
    <row r="526" spans="1:31"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row>
    <row r="527" spans="1:31"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row>
    <row r="528" spans="1:31"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row>
    <row r="529" spans="1:31"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row>
    <row r="530" spans="1:31"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row>
    <row r="531" spans="1:31"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row>
    <row r="532" spans="1:31"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row>
    <row r="533" spans="1:31"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row>
    <row r="534" spans="1:31"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row>
    <row r="535" spans="1:31"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row>
    <row r="536" spans="1:31"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row>
    <row r="537" spans="1:31"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row>
    <row r="538" spans="1:31"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row>
    <row r="539" spans="1:31"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row>
    <row r="540" spans="1:31"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row>
    <row r="541" spans="1:31"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row>
    <row r="542" spans="1:31"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row>
    <row r="543" spans="1:31"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row>
    <row r="544" spans="1:31"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row>
    <row r="545" spans="1:31"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row>
    <row r="546" spans="1:31"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row>
    <row r="547" spans="1:31"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row>
    <row r="548" spans="1:31"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row>
    <row r="549" spans="1:31"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row>
    <row r="550" spans="1:31"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row>
    <row r="551" spans="1:31"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row>
    <row r="552" spans="1:31"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row>
    <row r="553" spans="1:31"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row>
    <row r="554" spans="1:31"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row>
    <row r="555" spans="1:31"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row>
    <row r="556" spans="1:31"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row>
    <row r="557" spans="1:31"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row>
    <row r="558" spans="1:31"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row>
    <row r="559" spans="1:31"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row>
    <row r="560" spans="1:31"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row>
    <row r="561" spans="1:31"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row>
    <row r="562" spans="1:31"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row>
    <row r="563" spans="1:31"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row>
    <row r="564" spans="1:31"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row>
    <row r="565" spans="1:31"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row>
    <row r="566" spans="1:31"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row>
    <row r="567" spans="1:31"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row>
    <row r="568" spans="1:31"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row>
    <row r="569" spans="1:31"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row>
    <row r="570" spans="1:31"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row>
    <row r="571" spans="1:31"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row>
    <row r="572" spans="1:31"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row>
    <row r="573" spans="1:31"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row>
    <row r="574" spans="1:31"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row>
    <row r="575" spans="1:31"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row>
    <row r="576" spans="1:31"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row>
    <row r="577" spans="1:31"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row>
    <row r="578" spans="1:31"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row>
    <row r="579" spans="1:31"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row>
    <row r="580" spans="1:31"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row>
    <row r="581" spans="1:31"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row>
    <row r="582" spans="1:31"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row>
    <row r="583" spans="1:31"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row>
    <row r="584" spans="1:31"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row>
    <row r="585" spans="1:31"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row>
    <row r="586" spans="1:31"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row>
    <row r="587" spans="1:31"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row>
    <row r="588" spans="1:31"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row>
    <row r="589" spans="1:31"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row>
    <row r="590" spans="1:31"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row>
    <row r="591" spans="1:31"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row>
    <row r="592" spans="1:31"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row>
    <row r="593" spans="1:31"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row>
    <row r="594" spans="1:31"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row>
    <row r="595" spans="1:31"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row>
    <row r="596" spans="1:31"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row>
    <row r="597" spans="1:31"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row>
    <row r="598" spans="1:31"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row>
    <row r="599" spans="1:31"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row>
    <row r="600" spans="1:31"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row>
    <row r="601" spans="1:31"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row>
    <row r="602" spans="1:31"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row>
    <row r="603" spans="1:31"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row>
    <row r="604" spans="1:31"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row>
    <row r="605" spans="1:31"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row>
    <row r="606" spans="1:31"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row>
    <row r="607" spans="1:31"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row>
    <row r="608" spans="1:31"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row>
    <row r="609" spans="1:31"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row>
    <row r="610" spans="1:31"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row>
    <row r="611" spans="1:31"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row>
    <row r="612" spans="1:31"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row>
    <row r="613" spans="1:31"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row>
    <row r="614" spans="1:31"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row>
    <row r="615" spans="1:31"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row>
    <row r="616" spans="1:31"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row>
    <row r="617" spans="1:31"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row>
    <row r="618" spans="1:31"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row>
    <row r="619" spans="1:31"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row>
    <row r="620" spans="1:31"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row>
    <row r="621" spans="1:31"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row>
    <row r="622" spans="1:31"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row>
    <row r="623" spans="1:31"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row>
    <row r="624" spans="1:31"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row>
    <row r="625" spans="1:31"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row>
    <row r="626" spans="1:31"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row>
    <row r="627" spans="1:31"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row>
    <row r="628" spans="1:31"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row>
    <row r="629" spans="1:31"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row>
    <row r="630" spans="1:31"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row>
    <row r="631" spans="1:31"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row>
    <row r="632" spans="1:31"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row>
    <row r="633" spans="1:31"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row>
    <row r="634" spans="1:31"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row>
    <row r="635" spans="1:31"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row>
    <row r="636" spans="1:31"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row>
    <row r="637" spans="1:31"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row>
    <row r="638" spans="1:31"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row>
    <row r="639" spans="1:31"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row>
    <row r="640" spans="1:31"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row>
    <row r="641" spans="1:31"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row>
    <row r="642" spans="1:31"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row>
    <row r="643" spans="1:31"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row>
    <row r="644" spans="1:31"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row>
    <row r="645" spans="1:31"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row>
    <row r="646" spans="1:31"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row>
    <row r="647" spans="1:31"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row>
    <row r="648" spans="1:31"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row>
    <row r="649" spans="1:31"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row>
    <row r="650" spans="1:31"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row>
    <row r="651" spans="1:31"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row>
    <row r="652" spans="1:31"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row>
    <row r="653" spans="1:31"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row>
    <row r="654" spans="1:31"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row>
    <row r="655" spans="1:31"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row>
    <row r="656" spans="1:31"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row>
    <row r="657" spans="1:31"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row>
    <row r="658" spans="1:31"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row>
    <row r="659" spans="1:31"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row>
    <row r="660" spans="1:31"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row>
    <row r="661" spans="1:31"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row>
    <row r="662" spans="1:31"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row>
    <row r="663" spans="1:31"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row>
    <row r="664" spans="1:31"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row>
    <row r="665" spans="1:31"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row>
    <row r="666" spans="1:31"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row>
    <row r="667" spans="1:31"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row>
    <row r="668" spans="1:31"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row>
    <row r="669" spans="1:31"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row>
    <row r="670" spans="1:31"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row>
    <row r="671" spans="1:31"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row>
    <row r="672" spans="1:31"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row>
    <row r="673" spans="1:31"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row>
    <row r="674" spans="1:31"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row>
    <row r="675" spans="1:31"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row>
    <row r="676" spans="1:31"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row>
    <row r="677" spans="1:31"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row>
    <row r="678" spans="1:31"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row>
    <row r="679" spans="1:31"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row>
    <row r="680" spans="1:31"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row>
    <row r="681" spans="1:31"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row>
    <row r="682" spans="1:31"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row>
    <row r="683" spans="1:31"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row>
    <row r="684" spans="1:31"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row>
    <row r="685" spans="1:31"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row>
    <row r="686" spans="1:31"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row>
    <row r="687" spans="1:31"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row>
    <row r="688" spans="1:31"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row>
    <row r="689" spans="1:31"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row>
    <row r="690" spans="1:31"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row>
    <row r="691" spans="1:31"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row>
    <row r="692" spans="1:31"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row>
    <row r="693" spans="1:31"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row>
    <row r="694" spans="1:31"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row>
    <row r="695" spans="1:31"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row>
    <row r="696" spans="1:31"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row>
    <row r="697" spans="1:31"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row>
    <row r="698" spans="1:31"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row>
    <row r="699" spans="1:31"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row>
    <row r="700" spans="1:31"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row>
    <row r="701" spans="1:31"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row>
    <row r="702" spans="1:31"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row>
    <row r="703" spans="1:31"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row>
    <row r="704" spans="1:31"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row>
    <row r="705" spans="1:31"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row>
    <row r="706" spans="1:31"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row>
    <row r="707" spans="1:31"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row>
    <row r="708" spans="1:31"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row>
    <row r="709" spans="1:31"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row>
    <row r="710" spans="1:31"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row>
    <row r="711" spans="1:31"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row>
    <row r="712" spans="1:31"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row>
    <row r="713" spans="1:31"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row>
    <row r="714" spans="1:31"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row>
    <row r="715" spans="1:31"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row>
    <row r="716" spans="1:31"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row>
    <row r="717" spans="1:31"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row>
    <row r="718" spans="1:31"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row>
    <row r="719" spans="1:31"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row>
    <row r="720" spans="1:31"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row>
    <row r="721" spans="1:31"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row>
    <row r="722" spans="1:31"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row>
    <row r="723" spans="1:31"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row>
    <row r="724" spans="1:31"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row>
    <row r="725" spans="1:31"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row>
    <row r="726" spans="1:31"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row>
    <row r="727" spans="1:31"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row>
    <row r="728" spans="1:31"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row>
    <row r="729" spans="1:31"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row>
    <row r="730" spans="1:31"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row>
    <row r="731" spans="1:31"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row>
    <row r="732" spans="1:31"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row>
    <row r="733" spans="1:31"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row>
    <row r="734" spans="1:31"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row>
    <row r="735" spans="1:31"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row>
    <row r="736" spans="1:31"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row>
    <row r="737" spans="1:31"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row>
    <row r="738" spans="1:31"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row>
    <row r="739" spans="1:31"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row>
    <row r="740" spans="1:31"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row>
    <row r="741" spans="1:31"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row>
    <row r="742" spans="1:31"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row>
    <row r="743" spans="1:31"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row>
    <row r="744" spans="1:31"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row>
    <row r="745" spans="1:31"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row>
    <row r="746" spans="1:31"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row>
    <row r="747" spans="1:31"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row>
    <row r="748" spans="1:31"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row>
    <row r="749" spans="1:31"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row>
    <row r="750" spans="1:31"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row>
    <row r="751" spans="1:31"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row>
    <row r="752" spans="1:31"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row>
    <row r="753" spans="1:31"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row>
    <row r="754" spans="1:31"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row>
    <row r="755" spans="1:31"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row>
    <row r="756" spans="1:31"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row>
    <row r="757" spans="1:31"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row>
    <row r="758" spans="1:31"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row>
    <row r="759" spans="1:31"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row>
    <row r="760" spans="1:31"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row>
    <row r="761" spans="1:31"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row>
    <row r="762" spans="1:31"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row>
    <row r="763" spans="1:31"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row>
    <row r="764" spans="1:31"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row>
    <row r="765" spans="1:31"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row>
    <row r="766" spans="1:31"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row>
    <row r="767" spans="1:31"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row>
    <row r="768" spans="1:31"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row>
    <row r="769" spans="1:31"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row>
    <row r="770" spans="1:31"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row>
    <row r="771" spans="1:31"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row>
    <row r="772" spans="1:31"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row>
    <row r="773" spans="1:31"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row>
    <row r="774" spans="1:31"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row>
    <row r="775" spans="1:31"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row>
    <row r="776" spans="1:31"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row>
    <row r="777" spans="1:31"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row>
    <row r="778" spans="1:31"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row>
    <row r="779" spans="1:31"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row>
    <row r="780" spans="1:31"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row>
    <row r="781" spans="1:31"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row>
    <row r="782" spans="1:31"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row>
    <row r="783" spans="1:31"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row>
    <row r="784" spans="1:31"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row>
    <row r="785" spans="1:31"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row>
    <row r="786" spans="1:31"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row>
    <row r="787" spans="1:31"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row>
    <row r="788" spans="1:31"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row>
    <row r="789" spans="1:31"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row>
    <row r="790" spans="1:31"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row>
    <row r="791" spans="1:31"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row>
    <row r="792" spans="1:31"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row>
    <row r="793" spans="1:31"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row>
    <row r="794" spans="1:31"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row>
    <row r="795" spans="1:31"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row>
    <row r="796" spans="1:31"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row>
    <row r="797" spans="1:31"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row>
    <row r="798" spans="1:31"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row>
    <row r="799" spans="1:31"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row>
    <row r="800" spans="1:31"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row>
    <row r="801" spans="1:31"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row>
    <row r="802" spans="1:31"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row>
    <row r="803" spans="1:31"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row>
    <row r="804" spans="1:31"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row>
    <row r="805" spans="1:31"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row>
    <row r="806" spans="1:31"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row>
    <row r="807" spans="1:31"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row>
    <row r="808" spans="1:31"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row>
    <row r="809" spans="1:31"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row>
    <row r="810" spans="1:31"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row>
    <row r="811" spans="1:31"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row>
    <row r="812" spans="1:31"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row>
    <row r="813" spans="1:31"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row>
    <row r="814" spans="1:31"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row>
    <row r="815" spans="1:31"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row>
    <row r="816" spans="1:31"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row>
    <row r="817" spans="1:31"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row>
    <row r="818" spans="1:31"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row>
    <row r="819" spans="1:31"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row>
    <row r="820" spans="1:31"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row>
    <row r="821" spans="1:31"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row>
    <row r="822" spans="1:31"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row>
    <row r="823" spans="1:31"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row>
    <row r="824" spans="1:31"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row>
    <row r="825" spans="1:31"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row>
    <row r="826" spans="1:31"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row>
    <row r="827" spans="1:31"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row>
    <row r="828" spans="1:31"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row>
    <row r="829" spans="1:31"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row>
    <row r="830" spans="1:31"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row>
    <row r="831" spans="1:31"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row>
    <row r="832" spans="1:31"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row>
    <row r="833" spans="1:31"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row>
    <row r="834" spans="1:31"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row>
    <row r="835" spans="1:31"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row>
    <row r="836" spans="1:31"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row>
    <row r="837" spans="1:31"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row>
    <row r="838" spans="1:31"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row>
    <row r="839" spans="1:31"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row>
    <row r="840" spans="1:31"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row>
    <row r="841" spans="1:31"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row>
    <row r="842" spans="1:31"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row>
    <row r="843" spans="1:31"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row>
    <row r="844" spans="1:31"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row>
    <row r="845" spans="1:31"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row>
    <row r="846" spans="1:31"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row>
    <row r="847" spans="1:31"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row>
    <row r="848" spans="1:31"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row>
    <row r="849" spans="1:31"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row>
    <row r="850" spans="1:31"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row>
    <row r="851" spans="1:31"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row>
    <row r="852" spans="1:31"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row>
    <row r="853" spans="1:31"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row>
    <row r="854" spans="1:31"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row>
    <row r="855" spans="1:31"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row>
    <row r="856" spans="1:31"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row>
    <row r="857" spans="1:31"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row>
    <row r="858" spans="1:31"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row>
    <row r="859" spans="1:31"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row>
    <row r="860" spans="1:31"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row>
    <row r="861" spans="1:31"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row>
    <row r="862" spans="1:31"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row>
    <row r="863" spans="1:31"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row>
    <row r="864" spans="1:31"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row>
    <row r="865" spans="1:31"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row>
    <row r="866" spans="1:31"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row>
    <row r="867" spans="1:31"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row>
    <row r="868" spans="1:31"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row>
    <row r="869" spans="1:31"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row>
    <row r="870" spans="1:31"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row>
    <row r="871" spans="1:31"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row>
    <row r="872" spans="1:31"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row>
    <row r="873" spans="1:31"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row>
    <row r="874" spans="1:31"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row>
    <row r="875" spans="1:31"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row>
    <row r="876" spans="1:31"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row>
    <row r="877" spans="1:31"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row>
    <row r="878" spans="1:31"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row>
    <row r="879" spans="1:31"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row>
    <row r="880" spans="1:31"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row>
    <row r="881" spans="1:31"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row>
    <row r="882" spans="1:31"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row>
    <row r="883" spans="1:31"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row>
    <row r="884" spans="1:31"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row>
    <row r="885" spans="1:31"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row>
    <row r="886" spans="1:31"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row>
    <row r="887" spans="1:31"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row>
    <row r="888" spans="1:31"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row>
    <row r="889" spans="1:31"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row>
    <row r="890" spans="1:31"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row>
    <row r="891" spans="1:31"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row>
    <row r="892" spans="1:31"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row>
    <row r="893" spans="1:31"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row>
    <row r="894" spans="1:31"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row>
    <row r="895" spans="1:31"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row>
    <row r="896" spans="1:31"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row>
    <row r="897" spans="1:31"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row>
    <row r="898" spans="1:31"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row>
    <row r="899" spans="1:31"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row>
    <row r="900" spans="1:31"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row>
    <row r="901" spans="1:31"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row>
    <row r="902" spans="1:31"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row>
    <row r="903" spans="1:31"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row>
    <row r="904" spans="1:31"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row>
    <row r="905" spans="1:31"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row>
    <row r="906" spans="1:31"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row>
    <row r="907" spans="1:31"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row>
    <row r="908" spans="1:31"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row>
    <row r="909" spans="1:31"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row>
    <row r="910" spans="1:31"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row>
    <row r="911" spans="1:31"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row>
    <row r="912" spans="1:31"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row>
    <row r="913" spans="1:31"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row>
    <row r="914" spans="1:31"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row>
    <row r="915" spans="1:31"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row>
    <row r="916" spans="1:31"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row>
    <row r="917" spans="1:31"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row>
    <row r="918" spans="1:31"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row>
    <row r="919" spans="1:31"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row>
    <row r="920" spans="1:31"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row>
    <row r="921" spans="1:31"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row>
    <row r="922" spans="1:31"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row>
    <row r="923" spans="1:31"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row>
    <row r="924" spans="1:31"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row>
    <row r="925" spans="1:31"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row>
    <row r="926" spans="1:31"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row>
    <row r="927" spans="1:31"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row>
    <row r="928" spans="1:31"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row>
    <row r="929" spans="1:31"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row>
    <row r="930" spans="1:31"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row>
    <row r="931" spans="1:31"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row>
    <row r="932" spans="1:31"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row>
    <row r="933" spans="1:31"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row>
    <row r="934" spans="1:31"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row>
    <row r="935" spans="1:31"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row>
    <row r="936" spans="1:31"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row>
    <row r="937" spans="1:31"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row>
    <row r="938" spans="1:31"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row>
    <row r="939" spans="1:31"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row>
    <row r="940" spans="1:31"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row>
    <row r="941" spans="1:31"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row>
    <row r="942" spans="1:31"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row>
    <row r="943" spans="1:31"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row>
    <row r="944" spans="1:31"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row>
    <row r="945" spans="1:31"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row>
    <row r="946" spans="1:31"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row>
    <row r="947" spans="1:31"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row>
    <row r="948" spans="1:31"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row>
    <row r="949" spans="1:31"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row>
    <row r="950" spans="1:31"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row>
    <row r="951" spans="1:31"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row>
    <row r="952" spans="1:31"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row>
    <row r="953" spans="1:31"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row>
    <row r="954" spans="1:31"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row>
    <row r="955" spans="1:31"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row>
    <row r="956" spans="1:31"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row>
    <row r="957" spans="1:31"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row>
    <row r="958" spans="1:31"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row>
    <row r="959" spans="1:31"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row>
    <row r="960" spans="1:31"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row>
    <row r="961" spans="1:31"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row>
    <row r="962" spans="1:31"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row>
    <row r="963" spans="1:31"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row>
    <row r="964" spans="1:31"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row>
    <row r="965" spans="1:31"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row>
    <row r="966" spans="1:31"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row>
    <row r="967" spans="1:31"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row>
    <row r="968" spans="1:31"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row>
    <row r="969" spans="1:31"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row>
    <row r="970" spans="1:31"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row>
    <row r="971" spans="1:31"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row>
    <row r="972" spans="1:31"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row>
    <row r="973" spans="1:31"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row>
    <row r="974" spans="1:31"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row>
    <row r="975" spans="1:31"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row>
    <row r="976" spans="1:31"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row>
    <row r="977" spans="1:31"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row>
    <row r="978" spans="1:31"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row>
    <row r="979" spans="1:31"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row>
    <row r="980" spans="1:31"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row>
    <row r="981" spans="1:31"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row>
    <row r="982" spans="1:31"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row>
    <row r="983" spans="1:31"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row>
    <row r="984" spans="1:31"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row>
    <row r="985" spans="1:31"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row>
    <row r="986" spans="1:31"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row>
    <row r="987" spans="1:31"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row>
    <row r="988" spans="1:31"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row>
    <row r="989" spans="1:31"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row>
    <row r="990" spans="1:31"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row>
    <row r="991" spans="1:31"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row>
    <row r="992" spans="1:31"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row>
    <row r="993" spans="1:31"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row>
    <row r="994" spans="1:31"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row>
    <row r="995" spans="1:31"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row>
    <row r="996" spans="1:31"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row>
    <row r="997" spans="1:31"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row>
    <row r="998" spans="1:31"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row>
    <row r="999" spans="1:31"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row>
    <row r="1000" spans="1:31"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row>
    <row r="1001" spans="1:31"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row>
    <row r="1002" spans="1:31"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row>
    <row r="1003" spans="1:31"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row>
    <row r="1004" spans="1:31"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row>
    <row r="1005" spans="1:31"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row>
    <row r="1006" spans="1:31"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row>
    <row r="1007" spans="1:31"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row>
    <row r="1008" spans="1:31"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row>
    <row r="1009" spans="1:31"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row>
    <row r="1010" spans="1:31"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row>
    <row r="1011" spans="1:31"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row>
    <row r="1012" spans="1:31"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row>
    <row r="1013" spans="1:31"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row>
    <row r="1014" spans="1:31"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row>
    <row r="1015" spans="1:31"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row>
    <row r="1016" spans="1:31"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row>
    <row r="1017" spans="1:31"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row>
    <row r="1018" spans="1:31"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row>
  </sheetData>
  <mergeCells count="10">
    <mergeCell ref="A41:H41"/>
    <mergeCell ref="A8:M8"/>
    <mergeCell ref="A9:M9"/>
    <mergeCell ref="A10:M10"/>
    <mergeCell ref="A11:M11"/>
    <mergeCell ref="A2:M2"/>
    <mergeCell ref="A4:M4"/>
    <mergeCell ref="A5:M5"/>
    <mergeCell ref="A6:M6"/>
    <mergeCell ref="A7:M7"/>
  </mergeCells>
  <pageMargins left="0.75" right="0.75" top="1" bottom="1"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10"/>
  <sheetViews>
    <sheetView topLeftCell="A4" workbookViewId="0">
      <selection activeCell="A13" sqref="A13:K13"/>
    </sheetView>
  </sheetViews>
  <sheetFormatPr defaultColWidth="14.3984375" defaultRowHeight="15" customHeight="1"/>
  <cols>
    <col min="1" max="1" width="23.73046875" customWidth="1"/>
    <col min="2" max="2" width="30.3984375" customWidth="1"/>
    <col min="3" max="3" width="16.86328125" customWidth="1"/>
    <col min="4" max="4" width="22.3984375" customWidth="1"/>
    <col min="5" max="5" width="14.1328125" customWidth="1"/>
    <col min="6" max="6" width="20" customWidth="1"/>
    <col min="7" max="7" width="9.59765625" customWidth="1"/>
    <col min="8" max="8" width="12" customWidth="1"/>
    <col min="9" max="9" width="10.1328125" customWidth="1"/>
    <col min="10" max="10" width="8" customWidth="1"/>
    <col min="11" max="11" width="8.265625" customWidth="1"/>
    <col min="12" max="26" width="8" customWidth="1"/>
  </cols>
  <sheetData>
    <row r="1" spans="1:26" ht="14.25">
      <c r="A1" s="1"/>
      <c r="B1" s="2"/>
      <c r="C1" s="2"/>
      <c r="D1" s="2"/>
      <c r="E1" s="3"/>
      <c r="F1" s="3"/>
      <c r="G1" s="47"/>
      <c r="H1" s="47"/>
      <c r="I1" s="47"/>
      <c r="J1" s="47"/>
      <c r="K1" s="47"/>
      <c r="L1" s="47"/>
      <c r="M1" s="47"/>
      <c r="N1" s="47"/>
      <c r="O1" s="47"/>
      <c r="P1" s="47"/>
      <c r="Q1" s="47"/>
      <c r="R1" s="47"/>
      <c r="S1" s="47"/>
      <c r="T1" s="47"/>
      <c r="U1" s="47"/>
      <c r="V1" s="47"/>
      <c r="W1" s="47"/>
      <c r="X1" s="47"/>
      <c r="Y1" s="47"/>
      <c r="Z1" s="47"/>
    </row>
    <row r="2" spans="1:26" ht="29.25" customHeight="1">
      <c r="A2" s="1200" t="s">
        <v>171</v>
      </c>
      <c r="B2" s="1201"/>
      <c r="C2" s="1201"/>
      <c r="D2" s="1201"/>
      <c r="E2" s="1201"/>
      <c r="F2" s="1201"/>
      <c r="G2" s="1201"/>
      <c r="H2" s="1201"/>
      <c r="I2" s="1201"/>
      <c r="J2" s="1201"/>
      <c r="K2" s="19"/>
      <c r="L2" s="19"/>
      <c r="M2" s="19"/>
      <c r="N2" s="19"/>
      <c r="O2" s="19"/>
      <c r="P2" s="19"/>
      <c r="Q2" s="19"/>
      <c r="R2" s="19"/>
      <c r="S2" s="19"/>
      <c r="T2" s="19"/>
      <c r="U2" s="19"/>
      <c r="V2" s="19"/>
      <c r="W2" s="19"/>
      <c r="X2" s="19"/>
      <c r="Y2" s="19"/>
      <c r="Z2" s="19"/>
    </row>
    <row r="3" spans="1:26" ht="14.25">
      <c r="A3" s="22"/>
      <c r="B3" s="22"/>
      <c r="C3" s="22"/>
      <c r="D3" s="22"/>
      <c r="E3" s="22"/>
      <c r="F3" s="31"/>
      <c r="G3" s="19"/>
      <c r="H3" s="19"/>
      <c r="I3" s="19"/>
      <c r="J3" s="19"/>
      <c r="K3" s="19"/>
      <c r="L3" s="19"/>
      <c r="M3" s="19"/>
      <c r="N3" s="19"/>
      <c r="O3" s="19"/>
      <c r="P3" s="19"/>
      <c r="Q3" s="19"/>
      <c r="R3" s="19"/>
      <c r="S3" s="19"/>
      <c r="T3" s="19"/>
      <c r="U3" s="19"/>
      <c r="V3" s="19"/>
      <c r="W3" s="19"/>
      <c r="X3" s="19"/>
      <c r="Y3" s="19"/>
      <c r="Z3" s="19"/>
    </row>
    <row r="4" spans="1:26" ht="43.15" customHeight="1">
      <c r="A4" s="1167" t="s">
        <v>360</v>
      </c>
      <c r="B4" s="1167"/>
      <c r="C4" s="1167"/>
      <c r="D4" s="1167"/>
      <c r="E4" s="1167"/>
      <c r="F4" s="1167"/>
      <c r="G4" s="1167"/>
      <c r="H4" s="1167"/>
      <c r="I4" s="1167"/>
      <c r="J4" s="1167"/>
      <c r="K4" s="19"/>
      <c r="L4" s="19"/>
      <c r="M4" s="19"/>
      <c r="N4" s="19"/>
      <c r="O4" s="19"/>
      <c r="P4" s="19"/>
      <c r="Q4" s="19"/>
      <c r="R4" s="19"/>
      <c r="S4" s="19"/>
      <c r="T4" s="19"/>
      <c r="U4" s="19"/>
      <c r="V4" s="19"/>
      <c r="W4" s="19"/>
      <c r="X4" s="19"/>
      <c r="Y4" s="19"/>
      <c r="Z4" s="19"/>
    </row>
    <row r="5" spans="1:26" ht="16.5" customHeight="1">
      <c r="A5" s="1204" t="s">
        <v>172</v>
      </c>
      <c r="B5" s="1167"/>
      <c r="C5" s="1167"/>
      <c r="D5" s="1167"/>
      <c r="E5" s="1167"/>
      <c r="F5" s="1167"/>
      <c r="G5" s="1167"/>
      <c r="H5" s="1167"/>
      <c r="I5" s="1167"/>
      <c r="J5" s="1167"/>
      <c r="K5" s="19"/>
      <c r="L5" s="19"/>
      <c r="M5" s="19"/>
      <c r="N5" s="19"/>
      <c r="O5" s="19"/>
      <c r="P5" s="19"/>
      <c r="Q5" s="19"/>
      <c r="R5" s="19"/>
      <c r="S5" s="19"/>
      <c r="T5" s="19"/>
      <c r="U5" s="19"/>
      <c r="V5" s="19"/>
      <c r="W5" s="19"/>
      <c r="X5" s="19"/>
      <c r="Y5" s="19"/>
      <c r="Z5" s="19"/>
    </row>
    <row r="6" spans="1:26" ht="14.25" customHeight="1">
      <c r="A6" s="1167" t="s">
        <v>173</v>
      </c>
      <c r="B6" s="1167"/>
      <c r="C6" s="1167"/>
      <c r="D6" s="1167"/>
      <c r="E6" s="1167"/>
      <c r="F6" s="1167"/>
      <c r="G6" s="1167"/>
      <c r="H6" s="1167"/>
      <c r="I6" s="1167"/>
      <c r="J6" s="1167"/>
      <c r="K6" s="19"/>
      <c r="L6" s="19"/>
      <c r="M6" s="19"/>
      <c r="N6" s="19"/>
      <c r="O6" s="19"/>
      <c r="P6" s="19"/>
      <c r="Q6" s="19"/>
      <c r="R6" s="19"/>
      <c r="S6" s="19"/>
      <c r="T6" s="19"/>
      <c r="U6" s="19"/>
      <c r="V6" s="19"/>
      <c r="W6" s="19"/>
      <c r="X6" s="19"/>
      <c r="Y6" s="19"/>
      <c r="Z6" s="19"/>
    </row>
    <row r="7" spans="1:26" ht="32.25" customHeight="1">
      <c r="A7" s="1167" t="s">
        <v>174</v>
      </c>
      <c r="B7" s="1167"/>
      <c r="C7" s="1167"/>
      <c r="D7" s="1167"/>
      <c r="E7" s="1167"/>
      <c r="F7" s="1167"/>
      <c r="G7" s="1167"/>
      <c r="H7" s="1167"/>
      <c r="I7" s="1167"/>
      <c r="J7" s="1167"/>
      <c r="K7" s="19"/>
      <c r="L7" s="19"/>
      <c r="M7" s="19"/>
      <c r="N7" s="19"/>
      <c r="O7" s="19"/>
      <c r="P7" s="19"/>
      <c r="Q7" s="19"/>
      <c r="R7" s="19"/>
      <c r="S7" s="19"/>
      <c r="T7" s="19"/>
      <c r="U7" s="19"/>
      <c r="V7" s="19"/>
      <c r="W7" s="19"/>
      <c r="X7" s="19"/>
      <c r="Y7" s="19"/>
      <c r="Z7" s="19"/>
    </row>
    <row r="8" spans="1:26" ht="15" customHeight="1">
      <c r="A8" s="1167" t="s">
        <v>175</v>
      </c>
      <c r="B8" s="1167"/>
      <c r="C8" s="1167"/>
      <c r="D8" s="1167"/>
      <c r="E8" s="1167"/>
      <c r="F8" s="1167"/>
      <c r="G8" s="1167"/>
      <c r="H8" s="1167"/>
      <c r="I8" s="1167"/>
      <c r="J8" s="1167"/>
      <c r="K8" s="19"/>
      <c r="L8" s="19"/>
      <c r="M8" s="19"/>
      <c r="N8" s="19"/>
      <c r="O8" s="19"/>
      <c r="P8" s="19"/>
      <c r="Q8" s="19"/>
      <c r="R8" s="19"/>
      <c r="S8" s="19"/>
      <c r="T8" s="19"/>
      <c r="U8" s="19"/>
      <c r="V8" s="19"/>
      <c r="W8" s="19"/>
      <c r="X8" s="19"/>
      <c r="Y8" s="19"/>
      <c r="Z8" s="19"/>
    </row>
    <row r="9" spans="1:26" ht="19.5" customHeight="1">
      <c r="A9" s="1167" t="s">
        <v>176</v>
      </c>
      <c r="B9" s="1167"/>
      <c r="C9" s="1167"/>
      <c r="D9" s="1167"/>
      <c r="E9" s="1167"/>
      <c r="F9" s="1167"/>
      <c r="G9" s="1167"/>
      <c r="H9" s="1167"/>
      <c r="I9" s="1167"/>
      <c r="J9" s="1167"/>
      <c r="K9" s="19"/>
      <c r="L9" s="19"/>
      <c r="M9" s="19"/>
      <c r="N9" s="19"/>
      <c r="O9" s="19"/>
      <c r="P9" s="19"/>
      <c r="Q9" s="19"/>
      <c r="R9" s="19"/>
      <c r="S9" s="19"/>
      <c r="T9" s="19"/>
      <c r="U9" s="19"/>
      <c r="V9" s="19"/>
      <c r="W9" s="19"/>
      <c r="X9" s="19"/>
      <c r="Y9" s="19"/>
      <c r="Z9" s="19"/>
    </row>
    <row r="10" spans="1:26" ht="72.75" customHeight="1">
      <c r="A10" s="1203" t="s">
        <v>177</v>
      </c>
      <c r="B10" s="1203"/>
      <c r="C10" s="1203"/>
      <c r="D10" s="1203"/>
      <c r="E10" s="1203"/>
      <c r="F10" s="1203"/>
      <c r="G10" s="1203"/>
      <c r="H10" s="1203"/>
      <c r="I10" s="1203"/>
      <c r="J10" s="1203"/>
      <c r="K10" s="19"/>
      <c r="L10" s="19"/>
      <c r="M10" s="19"/>
      <c r="N10" s="19"/>
      <c r="O10" s="19"/>
      <c r="P10" s="19"/>
      <c r="Q10" s="19"/>
      <c r="R10" s="19"/>
      <c r="S10" s="19"/>
      <c r="T10" s="19"/>
      <c r="U10" s="19"/>
      <c r="V10" s="19"/>
      <c r="W10" s="19"/>
      <c r="X10" s="19"/>
      <c r="Y10" s="19"/>
      <c r="Z10" s="19"/>
    </row>
    <row r="11" spans="1:26" ht="14.25">
      <c r="A11" s="1"/>
      <c r="B11" s="2"/>
      <c r="C11" s="2"/>
      <c r="D11" s="2"/>
      <c r="E11" s="3"/>
      <c r="F11" s="3"/>
      <c r="G11" s="19"/>
      <c r="H11" s="19"/>
      <c r="I11" s="19"/>
      <c r="J11" s="19"/>
      <c r="K11" s="19"/>
      <c r="L11" s="19"/>
      <c r="M11" s="19"/>
      <c r="N11" s="19"/>
      <c r="O11" s="19"/>
      <c r="P11" s="19"/>
      <c r="Q11" s="19"/>
      <c r="R11" s="19"/>
      <c r="S11" s="19"/>
      <c r="T11" s="19"/>
      <c r="U11" s="19"/>
      <c r="V11" s="19"/>
      <c r="W11" s="19"/>
      <c r="X11" s="19"/>
      <c r="Y11" s="19"/>
      <c r="Z11" s="19"/>
    </row>
    <row r="12" spans="1:26" ht="38.25" customHeight="1">
      <c r="A12" s="9" t="s">
        <v>80</v>
      </c>
      <c r="B12" s="33" t="s">
        <v>81</v>
      </c>
      <c r="C12" s="33" t="s">
        <v>178</v>
      </c>
      <c r="D12" s="33" t="s">
        <v>84</v>
      </c>
      <c r="E12" s="10" t="s">
        <v>85</v>
      </c>
      <c r="F12" s="138" t="s">
        <v>386</v>
      </c>
      <c r="G12" s="41" t="s">
        <v>179</v>
      </c>
      <c r="H12" s="41" t="s">
        <v>180</v>
      </c>
      <c r="I12" s="41" t="s">
        <v>90</v>
      </c>
      <c r="J12" s="41" t="s">
        <v>57</v>
      </c>
      <c r="K12" s="140" t="s">
        <v>393</v>
      </c>
      <c r="L12" s="47"/>
      <c r="M12" s="47"/>
      <c r="N12" s="47"/>
      <c r="O12" s="47"/>
      <c r="P12" s="47"/>
      <c r="Q12" s="47"/>
      <c r="R12" s="47"/>
      <c r="S12" s="47"/>
      <c r="T12" s="47"/>
      <c r="U12" s="47"/>
      <c r="V12" s="47"/>
      <c r="W12" s="47"/>
      <c r="X12" s="47"/>
      <c r="Y12" s="47"/>
      <c r="Z12" s="47"/>
    </row>
    <row r="13" spans="1:26" ht="38.25">
      <c r="A13" s="205" t="s">
        <v>994</v>
      </c>
      <c r="B13" s="205" t="s">
        <v>1360</v>
      </c>
      <c r="C13" s="207" t="s">
        <v>1361</v>
      </c>
      <c r="D13" s="206" t="s">
        <v>994</v>
      </c>
      <c r="E13" s="458" t="s">
        <v>420</v>
      </c>
      <c r="F13" s="263" t="s">
        <v>1362</v>
      </c>
      <c r="G13" s="459">
        <v>50.5</v>
      </c>
      <c r="H13" s="459">
        <v>50.5</v>
      </c>
      <c r="I13" s="25">
        <v>200</v>
      </c>
      <c r="J13" s="25">
        <v>100</v>
      </c>
      <c r="K13" s="47" t="s">
        <v>994</v>
      </c>
      <c r="L13" s="47"/>
      <c r="M13" s="47"/>
      <c r="N13" s="47"/>
      <c r="O13" s="47"/>
      <c r="P13" s="47"/>
      <c r="Q13" s="47"/>
      <c r="R13" s="47"/>
      <c r="S13" s="47"/>
      <c r="T13" s="47"/>
      <c r="U13" s="47"/>
      <c r="V13" s="47"/>
      <c r="W13" s="47"/>
      <c r="X13" s="47"/>
      <c r="Y13" s="47"/>
      <c r="Z13" s="47"/>
    </row>
    <row r="14" spans="1:26" ht="25.5">
      <c r="A14" s="202" t="s">
        <v>1485</v>
      </c>
      <c r="B14" s="202" t="s">
        <v>1519</v>
      </c>
      <c r="C14" s="192" t="s">
        <v>1520</v>
      </c>
      <c r="D14" s="203" t="s">
        <v>994</v>
      </c>
      <c r="E14" s="267" t="s">
        <v>420</v>
      </c>
      <c r="F14" s="268" t="s">
        <v>1521</v>
      </c>
      <c r="G14" s="470">
        <v>55500</v>
      </c>
      <c r="H14" s="269"/>
      <c r="I14" s="269">
        <v>200</v>
      </c>
      <c r="J14" s="269">
        <v>50</v>
      </c>
      <c r="K14" s="47" t="s">
        <v>1485</v>
      </c>
      <c r="L14" s="47"/>
      <c r="M14" s="47"/>
      <c r="N14" s="47"/>
      <c r="O14" s="47"/>
      <c r="P14" s="47"/>
      <c r="Q14" s="47"/>
      <c r="R14" s="47"/>
      <c r="S14" s="47"/>
      <c r="T14" s="47"/>
      <c r="U14" s="47"/>
      <c r="V14" s="47"/>
      <c r="W14" s="47"/>
      <c r="X14" s="47"/>
      <c r="Y14" s="47"/>
      <c r="Z14" s="47"/>
    </row>
    <row r="15" spans="1:26" ht="85.5">
      <c r="A15" s="312" t="s">
        <v>1841</v>
      </c>
      <c r="B15" s="313" t="s">
        <v>1238</v>
      </c>
      <c r="C15" s="313" t="s">
        <v>1239</v>
      </c>
      <c r="D15" s="313" t="s">
        <v>1177</v>
      </c>
      <c r="E15" s="594" t="s">
        <v>420</v>
      </c>
      <c r="F15" s="594" t="s">
        <v>1240</v>
      </c>
      <c r="G15" s="313">
        <v>220000</v>
      </c>
      <c r="H15" s="313">
        <v>220000</v>
      </c>
      <c r="I15" s="313">
        <v>60</v>
      </c>
      <c r="J15" s="595">
        <v>60</v>
      </c>
      <c r="K15" s="47" t="s">
        <v>1842</v>
      </c>
      <c r="L15" s="47"/>
      <c r="M15" s="47"/>
      <c r="N15" s="47"/>
      <c r="O15" s="47"/>
      <c r="P15" s="47"/>
      <c r="Q15" s="47"/>
      <c r="R15" s="47"/>
      <c r="S15" s="47"/>
      <c r="T15" s="47"/>
      <c r="U15" s="47"/>
      <c r="V15" s="47"/>
      <c r="W15" s="47"/>
      <c r="X15" s="47"/>
      <c r="Y15" s="47"/>
      <c r="Z15" s="47"/>
    </row>
    <row r="16" spans="1:26" ht="14.25">
      <c r="A16" s="12"/>
      <c r="B16" s="12"/>
      <c r="C16" s="21"/>
      <c r="D16" s="28"/>
      <c r="E16" s="46"/>
      <c r="F16" s="39"/>
      <c r="G16" s="25"/>
      <c r="H16" s="25"/>
      <c r="I16" s="25"/>
      <c r="J16" s="25"/>
      <c r="K16" s="47"/>
      <c r="L16" s="47"/>
      <c r="M16" s="47"/>
      <c r="N16" s="47"/>
      <c r="O16" s="47"/>
      <c r="P16" s="47"/>
      <c r="Q16" s="47"/>
      <c r="R16" s="47"/>
      <c r="S16" s="47"/>
      <c r="T16" s="47"/>
      <c r="U16" s="47"/>
      <c r="V16" s="47"/>
      <c r="W16" s="47"/>
      <c r="X16" s="47"/>
      <c r="Y16" s="47"/>
      <c r="Z16" s="47"/>
    </row>
    <row r="17" spans="1:26" ht="14.25">
      <c r="A17" s="12"/>
      <c r="B17" s="12"/>
      <c r="C17" s="21"/>
      <c r="D17" s="28"/>
      <c r="E17" s="46"/>
      <c r="F17" s="39"/>
      <c r="G17" s="25"/>
      <c r="H17" s="25"/>
      <c r="I17" s="25"/>
      <c r="J17" s="25"/>
      <c r="K17" s="47"/>
      <c r="L17" s="47"/>
      <c r="M17" s="47"/>
      <c r="N17" s="47"/>
      <c r="O17" s="47"/>
      <c r="P17" s="47"/>
      <c r="Q17" s="47"/>
      <c r="R17" s="47"/>
      <c r="S17" s="47"/>
      <c r="T17" s="47"/>
      <c r="U17" s="47"/>
      <c r="V17" s="47"/>
      <c r="W17" s="47"/>
      <c r="X17" s="47"/>
      <c r="Y17" s="47"/>
      <c r="Z17" s="47"/>
    </row>
    <row r="18" spans="1:26" ht="14.25">
      <c r="A18" s="12"/>
      <c r="B18" s="12"/>
      <c r="C18" s="21"/>
      <c r="D18" s="28"/>
      <c r="E18" s="46"/>
      <c r="F18" s="39"/>
      <c r="G18" s="25"/>
      <c r="H18" s="25"/>
      <c r="I18" s="25"/>
      <c r="J18" s="25"/>
      <c r="K18" s="47"/>
      <c r="L18" s="47"/>
      <c r="M18" s="47"/>
      <c r="N18" s="47"/>
      <c r="O18" s="47"/>
      <c r="P18" s="47"/>
      <c r="Q18" s="47"/>
      <c r="R18" s="47"/>
      <c r="S18" s="47"/>
      <c r="T18" s="47"/>
      <c r="U18" s="47"/>
      <c r="V18" s="47"/>
      <c r="W18" s="47"/>
      <c r="X18" s="47"/>
      <c r="Y18" s="47"/>
      <c r="Z18" s="47"/>
    </row>
    <row r="19" spans="1:26" ht="14.25">
      <c r="A19" s="12"/>
      <c r="B19" s="12"/>
      <c r="C19" s="21"/>
      <c r="D19" s="28"/>
      <c r="E19" s="46"/>
      <c r="F19" s="39"/>
      <c r="G19" s="25"/>
      <c r="H19" s="25"/>
      <c r="I19" s="25"/>
      <c r="J19" s="25"/>
      <c r="K19" s="47"/>
      <c r="L19" s="47"/>
      <c r="M19" s="47"/>
      <c r="N19" s="47"/>
      <c r="O19" s="47"/>
      <c r="P19" s="47"/>
      <c r="Q19" s="47"/>
      <c r="R19" s="47"/>
      <c r="S19" s="47"/>
      <c r="T19" s="47"/>
      <c r="U19" s="47"/>
      <c r="V19" s="47"/>
      <c r="W19" s="47"/>
      <c r="X19" s="47"/>
      <c r="Y19" s="47"/>
      <c r="Z19" s="47"/>
    </row>
    <row r="20" spans="1:26" ht="14.25">
      <c r="A20" s="12"/>
      <c r="B20" s="12"/>
      <c r="C20" s="21"/>
      <c r="D20" s="28"/>
      <c r="E20" s="46"/>
      <c r="F20" s="39"/>
      <c r="G20" s="25"/>
      <c r="H20" s="25"/>
      <c r="I20" s="25"/>
      <c r="J20" s="25"/>
      <c r="K20" s="47"/>
      <c r="L20" s="47"/>
      <c r="M20" s="47"/>
      <c r="N20" s="47"/>
      <c r="O20" s="47"/>
      <c r="P20" s="47"/>
      <c r="Q20" s="47"/>
      <c r="R20" s="47"/>
      <c r="S20" s="47"/>
      <c r="T20" s="47"/>
      <c r="U20" s="47"/>
      <c r="V20" s="47"/>
      <c r="W20" s="47"/>
      <c r="X20" s="47"/>
      <c r="Y20" s="47"/>
      <c r="Z20" s="47"/>
    </row>
    <row r="21" spans="1:26" ht="14.25">
      <c r="A21" s="12"/>
      <c r="B21" s="12"/>
      <c r="C21" s="21"/>
      <c r="D21" s="28"/>
      <c r="E21" s="46"/>
      <c r="F21" s="39"/>
      <c r="G21" s="25"/>
      <c r="H21" s="25"/>
      <c r="I21" s="25"/>
      <c r="J21" s="25"/>
      <c r="K21" s="47"/>
      <c r="L21" s="47"/>
      <c r="M21" s="47"/>
      <c r="N21" s="47"/>
      <c r="O21" s="47"/>
      <c r="P21" s="47"/>
      <c r="Q21" s="47"/>
      <c r="R21" s="47"/>
      <c r="S21" s="47"/>
      <c r="T21" s="47"/>
      <c r="U21" s="47"/>
      <c r="V21" s="47"/>
      <c r="W21" s="47"/>
      <c r="X21" s="47"/>
      <c r="Y21" s="47"/>
      <c r="Z21" s="47"/>
    </row>
    <row r="22" spans="1:26" ht="14.25">
      <c r="A22" s="12"/>
      <c r="B22" s="12"/>
      <c r="C22" s="21"/>
      <c r="D22" s="28"/>
      <c r="E22" s="46"/>
      <c r="F22" s="39"/>
      <c r="G22" s="25"/>
      <c r="H22" s="25"/>
      <c r="I22" s="25"/>
      <c r="J22" s="25"/>
      <c r="K22" s="47"/>
      <c r="L22" s="47"/>
      <c r="M22" s="47"/>
      <c r="N22" s="47"/>
      <c r="O22" s="47"/>
      <c r="P22" s="47"/>
      <c r="Q22" s="47"/>
      <c r="R22" s="47"/>
      <c r="S22" s="47"/>
      <c r="T22" s="47"/>
      <c r="U22" s="47"/>
      <c r="V22" s="47"/>
      <c r="W22" s="47"/>
      <c r="X22" s="47"/>
      <c r="Y22" s="47"/>
      <c r="Z22" s="47"/>
    </row>
    <row r="23" spans="1:26" ht="14.25">
      <c r="A23" s="12"/>
      <c r="B23" s="12"/>
      <c r="C23" s="21"/>
      <c r="D23" s="28"/>
      <c r="E23" s="46"/>
      <c r="F23" s="39"/>
      <c r="G23" s="25"/>
      <c r="H23" s="25"/>
      <c r="I23" s="25"/>
      <c r="J23" s="25"/>
      <c r="K23" s="47"/>
      <c r="L23" s="47"/>
      <c r="M23" s="47"/>
      <c r="N23" s="47"/>
      <c r="O23" s="47"/>
      <c r="P23" s="47"/>
      <c r="Q23" s="47"/>
      <c r="R23" s="47"/>
      <c r="S23" s="47"/>
      <c r="T23" s="47"/>
      <c r="U23" s="47"/>
      <c r="V23" s="47"/>
      <c r="W23" s="47"/>
      <c r="X23" s="47"/>
      <c r="Y23" s="47"/>
      <c r="Z23" s="47"/>
    </row>
    <row r="24" spans="1:26" ht="14.25">
      <c r="A24" s="12"/>
      <c r="B24" s="12"/>
      <c r="C24" s="21"/>
      <c r="D24" s="28"/>
      <c r="E24" s="46"/>
      <c r="F24" s="39"/>
      <c r="G24" s="25"/>
      <c r="H24" s="25"/>
      <c r="I24" s="25"/>
      <c r="J24" s="25"/>
      <c r="K24" s="47"/>
      <c r="L24" s="47"/>
      <c r="M24" s="47"/>
      <c r="N24" s="47"/>
      <c r="O24" s="47"/>
      <c r="P24" s="47"/>
      <c r="Q24" s="47"/>
      <c r="R24" s="47"/>
      <c r="S24" s="47"/>
      <c r="T24" s="47"/>
      <c r="U24" s="47"/>
      <c r="V24" s="47"/>
      <c r="W24" s="47"/>
      <c r="X24" s="47"/>
      <c r="Y24" s="47"/>
      <c r="Z24" s="47"/>
    </row>
    <row r="25" spans="1:26" ht="14.25">
      <c r="A25" s="12"/>
      <c r="B25" s="12"/>
      <c r="C25" s="21"/>
      <c r="D25" s="28"/>
      <c r="E25" s="46"/>
      <c r="F25" s="39"/>
      <c r="G25" s="25"/>
      <c r="H25" s="25"/>
      <c r="I25" s="25"/>
      <c r="J25" s="25"/>
      <c r="K25" s="47"/>
      <c r="L25" s="47"/>
      <c r="M25" s="47"/>
      <c r="N25" s="47"/>
      <c r="O25" s="47"/>
      <c r="P25" s="47"/>
      <c r="Q25" s="47"/>
      <c r="R25" s="47"/>
      <c r="S25" s="47"/>
      <c r="T25" s="47"/>
      <c r="U25" s="47"/>
      <c r="V25" s="47"/>
      <c r="W25" s="47"/>
      <c r="X25" s="47"/>
      <c r="Y25" s="47"/>
      <c r="Z25" s="47"/>
    </row>
    <row r="26" spans="1:26" ht="14.25">
      <c r="A26" s="12"/>
      <c r="B26" s="12"/>
      <c r="C26" s="21"/>
      <c r="D26" s="28"/>
      <c r="E26" s="46"/>
      <c r="F26" s="39"/>
      <c r="G26" s="25"/>
      <c r="H26" s="25"/>
      <c r="I26" s="25"/>
      <c r="J26" s="25"/>
      <c r="K26" s="47"/>
      <c r="L26" s="47"/>
      <c r="M26" s="47"/>
      <c r="N26" s="47"/>
      <c r="O26" s="47"/>
      <c r="P26" s="47"/>
      <c r="Q26" s="47"/>
      <c r="R26" s="47"/>
      <c r="S26" s="47"/>
      <c r="T26" s="47"/>
      <c r="U26" s="47"/>
      <c r="V26" s="47"/>
      <c r="W26" s="47"/>
      <c r="X26" s="47"/>
      <c r="Y26" s="47"/>
      <c r="Z26" s="47"/>
    </row>
    <row r="27" spans="1:26" ht="14.25">
      <c r="A27" s="12"/>
      <c r="B27" s="12"/>
      <c r="C27" s="21"/>
      <c r="D27" s="28"/>
      <c r="E27" s="46"/>
      <c r="F27" s="39"/>
      <c r="G27" s="25"/>
      <c r="H27" s="25"/>
      <c r="I27" s="25"/>
      <c r="J27" s="25"/>
      <c r="K27" s="47"/>
      <c r="L27" s="47"/>
      <c r="M27" s="47"/>
      <c r="N27" s="47"/>
      <c r="O27" s="47"/>
      <c r="P27" s="47"/>
      <c r="Q27" s="47"/>
      <c r="R27" s="47"/>
      <c r="S27" s="47"/>
      <c r="T27" s="47"/>
      <c r="U27" s="47"/>
      <c r="V27" s="47"/>
      <c r="W27" s="47"/>
      <c r="X27" s="47"/>
      <c r="Y27" s="47"/>
      <c r="Z27" s="47"/>
    </row>
    <row r="28" spans="1:26" ht="14.25">
      <c r="A28" s="12"/>
      <c r="B28" s="12"/>
      <c r="C28" s="21"/>
      <c r="D28" s="28"/>
      <c r="E28" s="46"/>
      <c r="F28" s="39"/>
      <c r="G28" s="25"/>
      <c r="H28" s="25"/>
      <c r="I28" s="25"/>
      <c r="J28" s="25"/>
      <c r="K28" s="47"/>
      <c r="L28" s="47"/>
      <c r="M28" s="47"/>
      <c r="N28" s="47"/>
      <c r="O28" s="47"/>
      <c r="P28" s="47"/>
      <c r="Q28" s="47"/>
      <c r="R28" s="47"/>
      <c r="S28" s="47"/>
      <c r="T28" s="47"/>
      <c r="U28" s="47"/>
      <c r="V28" s="47"/>
      <c r="W28" s="47"/>
      <c r="X28" s="47"/>
      <c r="Y28" s="47"/>
      <c r="Z28" s="47"/>
    </row>
    <row r="29" spans="1:26" ht="14.25">
      <c r="A29" s="29" t="s">
        <v>58</v>
      </c>
      <c r="B29" s="2"/>
      <c r="C29" s="2"/>
      <c r="D29" s="2"/>
      <c r="E29" s="31"/>
      <c r="F29" s="47"/>
      <c r="G29" s="47"/>
      <c r="H29" s="47"/>
      <c r="I29" s="47"/>
      <c r="J29" s="30">
        <f>SUM(J13:J28)</f>
        <v>210</v>
      </c>
      <c r="K29" s="47"/>
      <c r="L29" s="47"/>
      <c r="M29" s="47"/>
      <c r="N29" s="47"/>
      <c r="O29" s="47"/>
      <c r="P29" s="47"/>
      <c r="Q29" s="47"/>
      <c r="R29" s="47"/>
      <c r="S29" s="47"/>
      <c r="T29" s="47"/>
      <c r="U29" s="47"/>
      <c r="V29" s="47"/>
      <c r="W29" s="47"/>
      <c r="X29" s="47"/>
      <c r="Y29" s="47"/>
      <c r="Z29" s="47"/>
    </row>
    <row r="30" spans="1:26" ht="14.25">
      <c r="A30" s="1"/>
      <c r="B30" s="2"/>
      <c r="C30" s="2"/>
      <c r="D30" s="2"/>
      <c r="E30" s="3"/>
      <c r="F30" s="3"/>
      <c r="G30" s="47"/>
      <c r="H30" s="47"/>
      <c r="I30" s="47"/>
      <c r="J30" s="47"/>
      <c r="K30" s="47"/>
      <c r="L30" s="47"/>
      <c r="M30" s="47"/>
      <c r="N30" s="47"/>
      <c r="O30" s="47"/>
      <c r="P30" s="47"/>
      <c r="Q30" s="47"/>
      <c r="R30" s="47"/>
      <c r="S30" s="47"/>
      <c r="T30" s="47"/>
      <c r="U30" s="47"/>
      <c r="V30" s="47"/>
      <c r="W30" s="47"/>
      <c r="X30" s="47"/>
      <c r="Y30" s="47"/>
      <c r="Z30" s="47"/>
    </row>
    <row r="31" spans="1:26" ht="15.75" customHeight="1">
      <c r="A31" s="1202" t="s">
        <v>59</v>
      </c>
      <c r="B31" s="1165"/>
      <c r="C31" s="1165"/>
      <c r="D31" s="1165"/>
      <c r="E31" s="1165"/>
      <c r="F31" s="1165"/>
      <c r="G31" s="47"/>
      <c r="H31" s="47"/>
      <c r="I31" s="47"/>
      <c r="J31" s="47"/>
      <c r="K31" s="47"/>
      <c r="L31" s="47"/>
      <c r="M31" s="47"/>
      <c r="N31" s="47"/>
      <c r="O31" s="47"/>
      <c r="P31" s="47"/>
      <c r="Q31" s="47"/>
      <c r="R31" s="47"/>
      <c r="S31" s="47"/>
      <c r="T31" s="47"/>
      <c r="U31" s="47"/>
      <c r="V31" s="47"/>
      <c r="W31" s="47"/>
      <c r="X31" s="47"/>
      <c r="Y31" s="47"/>
      <c r="Z31" s="47"/>
    </row>
    <row r="32" spans="1:26" ht="15.75" customHeight="1">
      <c r="A32" s="1"/>
      <c r="B32" s="2"/>
      <c r="C32" s="2"/>
      <c r="D32" s="2"/>
      <c r="E32" s="3"/>
      <c r="F32" s="3"/>
      <c r="G32" s="47"/>
      <c r="H32" s="47"/>
      <c r="I32" s="47"/>
      <c r="J32" s="47"/>
      <c r="K32" s="47"/>
      <c r="L32" s="47"/>
      <c r="M32" s="47"/>
      <c r="N32" s="47"/>
      <c r="O32" s="47"/>
      <c r="P32" s="47"/>
      <c r="Q32" s="47"/>
      <c r="R32" s="47"/>
      <c r="S32" s="47"/>
      <c r="T32" s="47"/>
      <c r="U32" s="47"/>
      <c r="V32" s="47"/>
      <c r="W32" s="47"/>
      <c r="X32" s="47"/>
      <c r="Y32" s="47"/>
      <c r="Z32" s="47"/>
    </row>
    <row r="33" spans="1:26" ht="15.75" customHeight="1">
      <c r="A33" s="1"/>
      <c r="B33" s="2"/>
      <c r="C33" s="2"/>
      <c r="D33" s="2"/>
      <c r="E33" s="3"/>
      <c r="F33" s="3"/>
      <c r="G33" s="47"/>
      <c r="H33" s="47"/>
      <c r="I33" s="47"/>
      <c r="J33" s="47"/>
      <c r="K33" s="47"/>
      <c r="L33" s="47"/>
      <c r="M33" s="47"/>
      <c r="N33" s="47"/>
      <c r="O33" s="47"/>
      <c r="P33" s="47"/>
      <c r="Q33" s="47"/>
      <c r="R33" s="47"/>
      <c r="S33" s="47"/>
      <c r="T33" s="47"/>
      <c r="U33" s="47"/>
      <c r="V33" s="47"/>
      <c r="W33" s="47"/>
      <c r="X33" s="47"/>
      <c r="Y33" s="47"/>
      <c r="Z33" s="47"/>
    </row>
    <row r="34" spans="1:26" ht="15.75" customHeight="1">
      <c r="A34" s="1"/>
      <c r="B34" s="2"/>
      <c r="C34" s="2"/>
      <c r="D34" s="2"/>
      <c r="E34" s="3"/>
      <c r="F34" s="3"/>
      <c r="G34" s="47"/>
      <c r="H34" s="47"/>
      <c r="I34" s="47"/>
      <c r="J34" s="47"/>
      <c r="K34" s="47"/>
      <c r="L34" s="47"/>
      <c r="M34" s="47"/>
      <c r="N34" s="47"/>
      <c r="O34" s="47"/>
      <c r="P34" s="47"/>
      <c r="Q34" s="47"/>
      <c r="R34" s="47"/>
      <c r="S34" s="47"/>
      <c r="T34" s="47"/>
      <c r="U34" s="47"/>
      <c r="V34" s="47"/>
      <c r="W34" s="47"/>
      <c r="X34" s="47"/>
      <c r="Y34" s="47"/>
      <c r="Z34" s="47"/>
    </row>
    <row r="35" spans="1:26" ht="15.75" customHeight="1">
      <c r="A35" s="1"/>
      <c r="B35" s="2"/>
      <c r="C35" s="2"/>
      <c r="D35" s="2"/>
      <c r="E35" s="3"/>
      <c r="F35" s="3"/>
      <c r="G35" s="47"/>
      <c r="H35" s="47"/>
      <c r="I35" s="47"/>
      <c r="J35" s="47"/>
      <c r="K35" s="47"/>
      <c r="L35" s="47"/>
      <c r="M35" s="47"/>
      <c r="N35" s="47"/>
      <c r="O35" s="47"/>
      <c r="P35" s="47"/>
      <c r="Q35" s="47"/>
      <c r="R35" s="47"/>
      <c r="S35" s="47"/>
      <c r="T35" s="47"/>
      <c r="U35" s="47"/>
      <c r="V35" s="47"/>
      <c r="W35" s="47"/>
      <c r="X35" s="47"/>
      <c r="Y35" s="47"/>
      <c r="Z35" s="47"/>
    </row>
    <row r="36" spans="1:26" ht="15.75" customHeight="1">
      <c r="A36" s="1"/>
      <c r="B36" s="2"/>
      <c r="C36" s="2"/>
      <c r="D36" s="2"/>
      <c r="E36" s="3"/>
      <c r="F36" s="3"/>
      <c r="G36" s="47"/>
      <c r="H36" s="47"/>
      <c r="I36" s="47"/>
      <c r="J36" s="47"/>
      <c r="K36" s="47"/>
      <c r="L36" s="47"/>
      <c r="M36" s="47"/>
      <c r="N36" s="47"/>
      <c r="O36" s="47"/>
      <c r="P36" s="47"/>
      <c r="Q36" s="47"/>
      <c r="R36" s="47"/>
      <c r="S36" s="47"/>
      <c r="T36" s="47"/>
      <c r="U36" s="47"/>
      <c r="V36" s="47"/>
      <c r="W36" s="47"/>
      <c r="X36" s="47"/>
      <c r="Y36" s="47"/>
      <c r="Z36" s="47"/>
    </row>
    <row r="37" spans="1:26" ht="15.75" customHeight="1">
      <c r="A37" s="1"/>
      <c r="B37" s="2"/>
      <c r="C37" s="2"/>
      <c r="D37" s="2"/>
      <c r="E37" s="3"/>
      <c r="F37" s="3"/>
      <c r="G37" s="47"/>
      <c r="H37" s="47"/>
      <c r="I37" s="47"/>
      <c r="J37" s="47"/>
      <c r="K37" s="47"/>
      <c r="L37" s="47"/>
      <c r="M37" s="47"/>
      <c r="N37" s="47"/>
      <c r="O37" s="47"/>
      <c r="P37" s="47"/>
      <c r="Q37" s="47"/>
      <c r="R37" s="47"/>
      <c r="S37" s="47"/>
      <c r="T37" s="47"/>
      <c r="U37" s="47"/>
      <c r="V37" s="47"/>
      <c r="W37" s="47"/>
      <c r="X37" s="47"/>
      <c r="Y37" s="47"/>
      <c r="Z37" s="47"/>
    </row>
    <row r="38" spans="1:26" ht="15.75" customHeight="1">
      <c r="A38" s="1"/>
      <c r="B38" s="2"/>
      <c r="C38" s="2"/>
      <c r="D38" s="2"/>
      <c r="E38" s="3"/>
      <c r="F38" s="3"/>
      <c r="G38" s="47"/>
      <c r="H38" s="47"/>
      <c r="I38" s="47"/>
      <c r="J38" s="47"/>
      <c r="K38" s="47"/>
      <c r="L38" s="47"/>
      <c r="M38" s="47"/>
      <c r="N38" s="47"/>
      <c r="O38" s="47"/>
      <c r="P38" s="47"/>
      <c r="Q38" s="47"/>
      <c r="R38" s="47"/>
      <c r="S38" s="47"/>
      <c r="T38" s="47"/>
      <c r="U38" s="47"/>
      <c r="V38" s="47"/>
      <c r="W38" s="47"/>
      <c r="X38" s="47"/>
      <c r="Y38" s="47"/>
      <c r="Z38" s="47"/>
    </row>
    <row r="39" spans="1:26" ht="15.75" customHeight="1">
      <c r="A39" s="1"/>
      <c r="B39" s="2"/>
      <c r="C39" s="2"/>
      <c r="D39" s="2"/>
      <c r="E39" s="3"/>
      <c r="F39" s="3"/>
      <c r="G39" s="47"/>
      <c r="H39" s="47"/>
      <c r="I39" s="47"/>
      <c r="J39" s="47"/>
      <c r="K39" s="47"/>
      <c r="L39" s="47"/>
      <c r="M39" s="47"/>
      <c r="N39" s="47"/>
      <c r="O39" s="47"/>
      <c r="P39" s="47"/>
      <c r="Q39" s="47"/>
      <c r="R39" s="47"/>
      <c r="S39" s="47"/>
      <c r="T39" s="47"/>
      <c r="U39" s="47"/>
      <c r="V39" s="47"/>
      <c r="W39" s="47"/>
      <c r="X39" s="47"/>
      <c r="Y39" s="47"/>
      <c r="Z39" s="47"/>
    </row>
    <row r="40" spans="1:26" ht="15.75" customHeight="1">
      <c r="A40" s="1"/>
      <c r="B40" s="2"/>
      <c r="C40" s="2"/>
      <c r="D40" s="2"/>
      <c r="E40" s="3"/>
      <c r="F40" s="3"/>
      <c r="G40" s="47"/>
      <c r="H40" s="47"/>
      <c r="I40" s="47"/>
      <c r="J40" s="47"/>
      <c r="K40" s="47"/>
      <c r="L40" s="47"/>
      <c r="M40" s="47"/>
      <c r="N40" s="47"/>
      <c r="O40" s="47"/>
      <c r="P40" s="47"/>
      <c r="Q40" s="47"/>
      <c r="R40" s="47"/>
      <c r="S40" s="47"/>
      <c r="T40" s="47"/>
      <c r="U40" s="47"/>
      <c r="V40" s="47"/>
      <c r="W40" s="47"/>
      <c r="X40" s="47"/>
      <c r="Y40" s="47"/>
      <c r="Z40" s="47"/>
    </row>
    <row r="41" spans="1:26" ht="15.75" customHeight="1">
      <c r="A41" s="1"/>
      <c r="B41" s="2"/>
      <c r="C41" s="2"/>
      <c r="D41" s="2"/>
      <c r="E41" s="3"/>
      <c r="F41" s="3"/>
      <c r="G41" s="47"/>
      <c r="H41" s="47"/>
      <c r="I41" s="47"/>
      <c r="J41" s="47"/>
      <c r="K41" s="47"/>
      <c r="L41" s="47"/>
      <c r="M41" s="47"/>
      <c r="N41" s="47"/>
      <c r="O41" s="47"/>
      <c r="P41" s="47"/>
      <c r="Q41" s="47"/>
      <c r="R41" s="47"/>
      <c r="S41" s="47"/>
      <c r="T41" s="47"/>
      <c r="U41" s="47"/>
      <c r="V41" s="47"/>
      <c r="W41" s="47"/>
      <c r="X41" s="47"/>
      <c r="Y41" s="47"/>
      <c r="Z41" s="47"/>
    </row>
    <row r="42" spans="1:26" ht="15.75" customHeight="1">
      <c r="A42" s="1"/>
      <c r="B42" s="2"/>
      <c r="C42" s="2"/>
      <c r="D42" s="2"/>
      <c r="E42" s="3"/>
      <c r="F42" s="3"/>
      <c r="G42" s="47"/>
      <c r="H42" s="47"/>
      <c r="I42" s="47"/>
      <c r="J42" s="47"/>
      <c r="K42" s="47"/>
      <c r="L42" s="47"/>
      <c r="M42" s="47"/>
      <c r="N42" s="47"/>
      <c r="O42" s="47"/>
      <c r="P42" s="47"/>
      <c r="Q42" s="47"/>
      <c r="R42" s="47"/>
      <c r="S42" s="47"/>
      <c r="T42" s="47"/>
      <c r="U42" s="47"/>
      <c r="V42" s="47"/>
      <c r="W42" s="47"/>
      <c r="X42" s="47"/>
      <c r="Y42" s="47"/>
      <c r="Z42" s="47"/>
    </row>
    <row r="43" spans="1:26" ht="15.75" customHeight="1">
      <c r="A43" s="1"/>
      <c r="B43" s="2"/>
      <c r="C43" s="2"/>
      <c r="D43" s="2"/>
      <c r="E43" s="3"/>
      <c r="F43" s="3"/>
      <c r="G43" s="47"/>
      <c r="H43" s="47"/>
      <c r="I43" s="47"/>
      <c r="J43" s="47"/>
      <c r="K43" s="47"/>
      <c r="L43" s="47"/>
      <c r="M43" s="47"/>
      <c r="N43" s="47"/>
      <c r="O43" s="47"/>
      <c r="P43" s="47"/>
      <c r="Q43" s="47"/>
      <c r="R43" s="47"/>
      <c r="S43" s="47"/>
      <c r="T43" s="47"/>
      <c r="U43" s="47"/>
      <c r="V43" s="47"/>
      <c r="W43" s="47"/>
      <c r="X43" s="47"/>
      <c r="Y43" s="47"/>
      <c r="Z43" s="47"/>
    </row>
    <row r="44" spans="1:26" ht="15.75" customHeight="1">
      <c r="A44" s="1"/>
      <c r="B44" s="2"/>
      <c r="C44" s="2"/>
      <c r="D44" s="2"/>
      <c r="E44" s="3"/>
      <c r="F44" s="3"/>
      <c r="G44" s="47"/>
      <c r="H44" s="47"/>
      <c r="I44" s="47"/>
      <c r="J44" s="47"/>
      <c r="K44" s="47"/>
      <c r="L44" s="47"/>
      <c r="M44" s="47"/>
      <c r="N44" s="47"/>
      <c r="O44" s="47"/>
      <c r="P44" s="47"/>
      <c r="Q44" s="47"/>
      <c r="R44" s="47"/>
      <c r="S44" s="47"/>
      <c r="T44" s="47"/>
      <c r="U44" s="47"/>
      <c r="V44" s="47"/>
      <c r="W44" s="47"/>
      <c r="X44" s="47"/>
      <c r="Y44" s="47"/>
      <c r="Z44" s="47"/>
    </row>
    <row r="45" spans="1:26" ht="15.75" customHeight="1">
      <c r="A45" s="1"/>
      <c r="B45" s="2"/>
      <c r="C45" s="2"/>
      <c r="D45" s="2"/>
      <c r="E45" s="3"/>
      <c r="F45" s="3"/>
      <c r="G45" s="47"/>
      <c r="H45" s="47"/>
      <c r="I45" s="47"/>
      <c r="J45" s="47"/>
      <c r="K45" s="47"/>
      <c r="L45" s="47"/>
      <c r="M45" s="47"/>
      <c r="N45" s="47"/>
      <c r="O45" s="47"/>
      <c r="P45" s="47"/>
      <c r="Q45" s="47"/>
      <c r="R45" s="47"/>
      <c r="S45" s="47"/>
      <c r="T45" s="47"/>
      <c r="U45" s="47"/>
      <c r="V45" s="47"/>
      <c r="W45" s="47"/>
      <c r="X45" s="47"/>
      <c r="Y45" s="47"/>
      <c r="Z45" s="47"/>
    </row>
    <row r="46" spans="1:26" ht="15.75" customHeight="1">
      <c r="A46" s="1"/>
      <c r="B46" s="2"/>
      <c r="C46" s="2"/>
      <c r="D46" s="2"/>
      <c r="E46" s="3"/>
      <c r="F46" s="3"/>
      <c r="G46" s="47"/>
      <c r="H46" s="47"/>
      <c r="I46" s="47"/>
      <c r="J46" s="47"/>
      <c r="K46" s="47"/>
      <c r="L46" s="47"/>
      <c r="M46" s="47"/>
      <c r="N46" s="47"/>
      <c r="O46" s="47"/>
      <c r="P46" s="47"/>
      <c r="Q46" s="47"/>
      <c r="R46" s="47"/>
      <c r="S46" s="47"/>
      <c r="T46" s="47"/>
      <c r="U46" s="47"/>
      <c r="V46" s="47"/>
      <c r="W46" s="47"/>
      <c r="X46" s="47"/>
      <c r="Y46" s="47"/>
      <c r="Z46" s="47"/>
    </row>
    <row r="47" spans="1:26" ht="15.75" customHeight="1">
      <c r="A47" s="1"/>
      <c r="B47" s="2"/>
      <c r="C47" s="2"/>
      <c r="D47" s="2"/>
      <c r="E47" s="3"/>
      <c r="F47" s="3"/>
      <c r="G47" s="47"/>
      <c r="H47" s="47"/>
      <c r="I47" s="47"/>
      <c r="J47" s="47"/>
      <c r="K47" s="47"/>
      <c r="L47" s="47"/>
      <c r="M47" s="47"/>
      <c r="N47" s="47"/>
      <c r="O47" s="47"/>
      <c r="P47" s="47"/>
      <c r="Q47" s="47"/>
      <c r="R47" s="47"/>
      <c r="S47" s="47"/>
      <c r="T47" s="47"/>
      <c r="U47" s="47"/>
      <c r="V47" s="47"/>
      <c r="W47" s="47"/>
      <c r="X47" s="47"/>
      <c r="Y47" s="47"/>
      <c r="Z47" s="47"/>
    </row>
    <row r="48" spans="1:26" ht="15.75" customHeight="1">
      <c r="A48" s="1"/>
      <c r="B48" s="2"/>
      <c r="C48" s="2"/>
      <c r="D48" s="2"/>
      <c r="E48" s="3"/>
      <c r="F48" s="3"/>
      <c r="G48" s="47"/>
      <c r="H48" s="47"/>
      <c r="I48" s="47"/>
      <c r="J48" s="47"/>
      <c r="K48" s="47"/>
      <c r="L48" s="47"/>
      <c r="M48" s="47"/>
      <c r="N48" s="47"/>
      <c r="O48" s="47"/>
      <c r="P48" s="47"/>
      <c r="Q48" s="47"/>
      <c r="R48" s="47"/>
      <c r="S48" s="47"/>
      <c r="T48" s="47"/>
      <c r="U48" s="47"/>
      <c r="V48" s="47"/>
      <c r="W48" s="47"/>
      <c r="X48" s="47"/>
      <c r="Y48" s="47"/>
      <c r="Z48" s="47"/>
    </row>
    <row r="49" spans="1:26" ht="15.75" customHeight="1">
      <c r="A49" s="1"/>
      <c r="B49" s="2"/>
      <c r="C49" s="2"/>
      <c r="D49" s="2"/>
      <c r="E49" s="3"/>
      <c r="F49" s="3"/>
      <c r="G49" s="47"/>
      <c r="H49" s="47"/>
      <c r="I49" s="47"/>
      <c r="J49" s="47"/>
      <c r="K49" s="47"/>
      <c r="L49" s="47"/>
      <c r="M49" s="47"/>
      <c r="N49" s="47"/>
      <c r="O49" s="47"/>
      <c r="P49" s="47"/>
      <c r="Q49" s="47"/>
      <c r="R49" s="47"/>
      <c r="S49" s="47"/>
      <c r="T49" s="47"/>
      <c r="U49" s="47"/>
      <c r="V49" s="47"/>
      <c r="W49" s="47"/>
      <c r="X49" s="47"/>
      <c r="Y49" s="47"/>
      <c r="Z49" s="47"/>
    </row>
    <row r="50" spans="1:26" ht="15.75" customHeight="1">
      <c r="A50" s="1"/>
      <c r="B50" s="2"/>
      <c r="C50" s="2"/>
      <c r="D50" s="2"/>
      <c r="E50" s="3"/>
      <c r="F50" s="3"/>
      <c r="G50" s="47"/>
      <c r="H50" s="47"/>
      <c r="I50" s="47"/>
      <c r="J50" s="47"/>
      <c r="K50" s="47"/>
      <c r="L50" s="47"/>
      <c r="M50" s="47"/>
      <c r="N50" s="47"/>
      <c r="O50" s="47"/>
      <c r="P50" s="47"/>
      <c r="Q50" s="47"/>
      <c r="R50" s="47"/>
      <c r="S50" s="47"/>
      <c r="T50" s="47"/>
      <c r="U50" s="47"/>
      <c r="V50" s="47"/>
      <c r="W50" s="47"/>
      <c r="X50" s="47"/>
      <c r="Y50" s="47"/>
      <c r="Z50" s="47"/>
    </row>
    <row r="51" spans="1:26" ht="15.75" customHeight="1">
      <c r="A51" s="1"/>
      <c r="B51" s="2"/>
      <c r="C51" s="2"/>
      <c r="D51" s="2"/>
      <c r="E51" s="3"/>
      <c r="F51" s="3"/>
      <c r="G51" s="47"/>
      <c r="H51" s="47"/>
      <c r="I51" s="47"/>
      <c r="J51" s="47"/>
      <c r="K51" s="47"/>
      <c r="L51" s="47"/>
      <c r="M51" s="47"/>
      <c r="N51" s="47"/>
      <c r="O51" s="47"/>
      <c r="P51" s="47"/>
      <c r="Q51" s="47"/>
      <c r="R51" s="47"/>
      <c r="S51" s="47"/>
      <c r="T51" s="47"/>
      <c r="U51" s="47"/>
      <c r="V51" s="47"/>
      <c r="W51" s="47"/>
      <c r="X51" s="47"/>
      <c r="Y51" s="47"/>
      <c r="Z51" s="47"/>
    </row>
    <row r="52" spans="1:26" ht="15.75" customHeight="1">
      <c r="A52" s="1"/>
      <c r="B52" s="2"/>
      <c r="C52" s="2"/>
      <c r="D52" s="2"/>
      <c r="E52" s="3"/>
      <c r="F52" s="3"/>
      <c r="G52" s="47"/>
      <c r="H52" s="47"/>
      <c r="I52" s="47"/>
      <c r="J52" s="47"/>
      <c r="K52" s="47"/>
      <c r="L52" s="47"/>
      <c r="M52" s="47"/>
      <c r="N52" s="47"/>
      <c r="O52" s="47"/>
      <c r="P52" s="47"/>
      <c r="Q52" s="47"/>
      <c r="R52" s="47"/>
      <c r="S52" s="47"/>
      <c r="T52" s="47"/>
      <c r="U52" s="47"/>
      <c r="V52" s="47"/>
      <c r="W52" s="47"/>
      <c r="X52" s="47"/>
      <c r="Y52" s="47"/>
      <c r="Z52" s="47"/>
    </row>
    <row r="53" spans="1:26" ht="15.75" customHeight="1">
      <c r="A53" s="1"/>
      <c r="B53" s="2"/>
      <c r="C53" s="2"/>
      <c r="D53" s="2"/>
      <c r="E53" s="3"/>
      <c r="F53" s="3"/>
      <c r="G53" s="47"/>
      <c r="H53" s="47"/>
      <c r="I53" s="47"/>
      <c r="J53" s="47"/>
      <c r="K53" s="47"/>
      <c r="L53" s="47"/>
      <c r="M53" s="47"/>
      <c r="N53" s="47"/>
      <c r="O53" s="47"/>
      <c r="P53" s="47"/>
      <c r="Q53" s="47"/>
      <c r="R53" s="47"/>
      <c r="S53" s="47"/>
      <c r="T53" s="47"/>
      <c r="U53" s="47"/>
      <c r="V53" s="47"/>
      <c r="W53" s="47"/>
      <c r="X53" s="47"/>
      <c r="Y53" s="47"/>
      <c r="Z53" s="47"/>
    </row>
    <row r="54" spans="1:26" ht="15.75" customHeight="1">
      <c r="A54" s="1"/>
      <c r="B54" s="2"/>
      <c r="C54" s="2"/>
      <c r="D54" s="2"/>
      <c r="E54" s="3"/>
      <c r="F54" s="3"/>
      <c r="G54" s="47"/>
      <c r="H54" s="47"/>
      <c r="I54" s="47"/>
      <c r="J54" s="47"/>
      <c r="K54" s="47"/>
      <c r="L54" s="47"/>
      <c r="M54" s="47"/>
      <c r="N54" s="47"/>
      <c r="O54" s="47"/>
      <c r="P54" s="47"/>
      <c r="Q54" s="47"/>
      <c r="R54" s="47"/>
      <c r="S54" s="47"/>
      <c r="T54" s="47"/>
      <c r="U54" s="47"/>
      <c r="V54" s="47"/>
      <c r="W54" s="47"/>
      <c r="X54" s="47"/>
      <c r="Y54" s="47"/>
      <c r="Z54" s="47"/>
    </row>
    <row r="55" spans="1:26" ht="15.75" customHeight="1">
      <c r="A55" s="1"/>
      <c r="B55" s="2"/>
      <c r="C55" s="2"/>
      <c r="D55" s="2"/>
      <c r="E55" s="3"/>
      <c r="F55" s="3"/>
      <c r="G55" s="47"/>
      <c r="H55" s="47"/>
      <c r="I55" s="47"/>
      <c r="J55" s="47"/>
      <c r="K55" s="47"/>
      <c r="L55" s="47"/>
      <c r="M55" s="47"/>
      <c r="N55" s="47"/>
      <c r="O55" s="47"/>
      <c r="P55" s="47"/>
      <c r="Q55" s="47"/>
      <c r="R55" s="47"/>
      <c r="S55" s="47"/>
      <c r="T55" s="47"/>
      <c r="U55" s="47"/>
      <c r="V55" s="47"/>
      <c r="W55" s="47"/>
      <c r="X55" s="47"/>
      <c r="Y55" s="47"/>
      <c r="Z55" s="47"/>
    </row>
    <row r="56" spans="1:26" ht="15.75" customHeight="1">
      <c r="A56" s="1"/>
      <c r="B56" s="2"/>
      <c r="C56" s="2"/>
      <c r="D56" s="2"/>
      <c r="E56" s="3"/>
      <c r="F56" s="3"/>
      <c r="G56" s="47"/>
      <c r="H56" s="47"/>
      <c r="I56" s="47"/>
      <c r="J56" s="47"/>
      <c r="K56" s="47"/>
      <c r="L56" s="47"/>
      <c r="M56" s="47"/>
      <c r="N56" s="47"/>
      <c r="O56" s="47"/>
      <c r="P56" s="47"/>
      <c r="Q56" s="47"/>
      <c r="R56" s="47"/>
      <c r="S56" s="47"/>
      <c r="T56" s="47"/>
      <c r="U56" s="47"/>
      <c r="V56" s="47"/>
      <c r="W56" s="47"/>
      <c r="X56" s="47"/>
      <c r="Y56" s="47"/>
      <c r="Z56" s="47"/>
    </row>
    <row r="57" spans="1:26" ht="15.75" customHeight="1">
      <c r="A57" s="1"/>
      <c r="B57" s="2"/>
      <c r="C57" s="2"/>
      <c r="D57" s="2"/>
      <c r="E57" s="3"/>
      <c r="F57" s="3"/>
      <c r="G57" s="47"/>
      <c r="H57" s="47"/>
      <c r="I57" s="47"/>
      <c r="J57" s="47"/>
      <c r="K57" s="47"/>
      <c r="L57" s="47"/>
      <c r="M57" s="47"/>
      <c r="N57" s="47"/>
      <c r="O57" s="47"/>
      <c r="P57" s="47"/>
      <c r="Q57" s="47"/>
      <c r="R57" s="47"/>
      <c r="S57" s="47"/>
      <c r="T57" s="47"/>
      <c r="U57" s="47"/>
      <c r="V57" s="47"/>
      <c r="W57" s="47"/>
      <c r="X57" s="47"/>
      <c r="Y57" s="47"/>
      <c r="Z57" s="47"/>
    </row>
    <row r="58" spans="1:26" ht="15.75" customHeight="1">
      <c r="A58" s="1"/>
      <c r="B58" s="2"/>
      <c r="C58" s="2"/>
      <c r="D58" s="2"/>
      <c r="E58" s="3"/>
      <c r="F58" s="3"/>
      <c r="G58" s="47"/>
      <c r="H58" s="47"/>
      <c r="I58" s="47"/>
      <c r="J58" s="47"/>
      <c r="K58" s="47"/>
      <c r="L58" s="47"/>
      <c r="M58" s="47"/>
      <c r="N58" s="47"/>
      <c r="O58" s="47"/>
      <c r="P58" s="47"/>
      <c r="Q58" s="47"/>
      <c r="R58" s="47"/>
      <c r="S58" s="47"/>
      <c r="T58" s="47"/>
      <c r="U58" s="47"/>
      <c r="V58" s="47"/>
      <c r="W58" s="47"/>
      <c r="X58" s="47"/>
      <c r="Y58" s="47"/>
      <c r="Z58" s="47"/>
    </row>
    <row r="59" spans="1:26" ht="15.75" customHeight="1">
      <c r="A59" s="1"/>
      <c r="B59" s="2"/>
      <c r="C59" s="2"/>
      <c r="D59" s="2"/>
      <c r="E59" s="3"/>
      <c r="F59" s="3"/>
      <c r="G59" s="47"/>
      <c r="H59" s="47"/>
      <c r="I59" s="47"/>
      <c r="J59" s="47"/>
      <c r="K59" s="47"/>
      <c r="L59" s="47"/>
      <c r="M59" s="47"/>
      <c r="N59" s="47"/>
      <c r="O59" s="47"/>
      <c r="P59" s="47"/>
      <c r="Q59" s="47"/>
      <c r="R59" s="47"/>
      <c r="S59" s="47"/>
      <c r="T59" s="47"/>
      <c r="U59" s="47"/>
      <c r="V59" s="47"/>
      <c r="W59" s="47"/>
      <c r="X59" s="47"/>
      <c r="Y59" s="47"/>
      <c r="Z59" s="47"/>
    </row>
    <row r="60" spans="1:26" ht="15.75" customHeight="1">
      <c r="A60" s="1"/>
      <c r="B60" s="2"/>
      <c r="C60" s="2"/>
      <c r="D60" s="2"/>
      <c r="E60" s="3"/>
      <c r="F60" s="3"/>
      <c r="G60" s="47"/>
      <c r="H60" s="47"/>
      <c r="I60" s="47"/>
      <c r="J60" s="47"/>
      <c r="K60" s="47"/>
      <c r="L60" s="47"/>
      <c r="M60" s="47"/>
      <c r="N60" s="47"/>
      <c r="O60" s="47"/>
      <c r="P60" s="47"/>
      <c r="Q60" s="47"/>
      <c r="R60" s="47"/>
      <c r="S60" s="47"/>
      <c r="T60" s="47"/>
      <c r="U60" s="47"/>
      <c r="V60" s="47"/>
      <c r="W60" s="47"/>
      <c r="X60" s="47"/>
      <c r="Y60" s="47"/>
      <c r="Z60" s="47"/>
    </row>
    <row r="61" spans="1:26" ht="15.75" customHeight="1">
      <c r="A61" s="1"/>
      <c r="B61" s="2"/>
      <c r="C61" s="2"/>
      <c r="D61" s="2"/>
      <c r="E61" s="3"/>
      <c r="F61" s="3"/>
      <c r="G61" s="47"/>
      <c r="H61" s="47"/>
      <c r="I61" s="47"/>
      <c r="J61" s="47"/>
      <c r="K61" s="47"/>
      <c r="L61" s="47"/>
      <c r="M61" s="47"/>
      <c r="N61" s="47"/>
      <c r="O61" s="47"/>
      <c r="P61" s="47"/>
      <c r="Q61" s="47"/>
      <c r="R61" s="47"/>
      <c r="S61" s="47"/>
      <c r="T61" s="47"/>
      <c r="U61" s="47"/>
      <c r="V61" s="47"/>
      <c r="W61" s="47"/>
      <c r="X61" s="47"/>
      <c r="Y61" s="47"/>
      <c r="Z61" s="47"/>
    </row>
    <row r="62" spans="1:26" ht="15.75" customHeight="1">
      <c r="A62" s="1"/>
      <c r="B62" s="2"/>
      <c r="C62" s="2"/>
      <c r="D62" s="2"/>
      <c r="E62" s="3"/>
      <c r="F62" s="3"/>
      <c r="G62" s="47"/>
      <c r="H62" s="47"/>
      <c r="I62" s="47"/>
      <c r="J62" s="47"/>
      <c r="K62" s="47"/>
      <c r="L62" s="47"/>
      <c r="M62" s="47"/>
      <c r="N62" s="47"/>
      <c r="O62" s="47"/>
      <c r="P62" s="47"/>
      <c r="Q62" s="47"/>
      <c r="R62" s="47"/>
      <c r="S62" s="47"/>
      <c r="T62" s="47"/>
      <c r="U62" s="47"/>
      <c r="V62" s="47"/>
      <c r="W62" s="47"/>
      <c r="X62" s="47"/>
      <c r="Y62" s="47"/>
      <c r="Z62" s="47"/>
    </row>
    <row r="63" spans="1:26" ht="15.75" customHeight="1">
      <c r="A63" s="1"/>
      <c r="B63" s="2"/>
      <c r="C63" s="2"/>
      <c r="D63" s="2"/>
      <c r="E63" s="3"/>
      <c r="F63" s="3"/>
      <c r="G63" s="47"/>
      <c r="H63" s="47"/>
      <c r="I63" s="47"/>
      <c r="J63" s="47"/>
      <c r="K63" s="47"/>
      <c r="L63" s="47"/>
      <c r="M63" s="47"/>
      <c r="N63" s="47"/>
      <c r="O63" s="47"/>
      <c r="P63" s="47"/>
      <c r="Q63" s="47"/>
      <c r="R63" s="47"/>
      <c r="S63" s="47"/>
      <c r="T63" s="47"/>
      <c r="U63" s="47"/>
      <c r="V63" s="47"/>
      <c r="W63" s="47"/>
      <c r="X63" s="47"/>
      <c r="Y63" s="47"/>
      <c r="Z63" s="47"/>
    </row>
    <row r="64" spans="1:26" ht="15.75" customHeight="1">
      <c r="A64" s="1"/>
      <c r="B64" s="2"/>
      <c r="C64" s="2"/>
      <c r="D64" s="2"/>
      <c r="E64" s="3"/>
      <c r="F64" s="3"/>
      <c r="G64" s="47"/>
      <c r="H64" s="47"/>
      <c r="I64" s="47"/>
      <c r="J64" s="47"/>
      <c r="K64" s="47"/>
      <c r="L64" s="47"/>
      <c r="M64" s="47"/>
      <c r="N64" s="47"/>
      <c r="O64" s="47"/>
      <c r="P64" s="47"/>
      <c r="Q64" s="47"/>
      <c r="R64" s="47"/>
      <c r="S64" s="47"/>
      <c r="T64" s="47"/>
      <c r="U64" s="47"/>
      <c r="V64" s="47"/>
      <c r="W64" s="47"/>
      <c r="X64" s="47"/>
      <c r="Y64" s="47"/>
      <c r="Z64" s="47"/>
    </row>
    <row r="65" spans="1:26" ht="15.75" customHeight="1">
      <c r="A65" s="1"/>
      <c r="B65" s="2"/>
      <c r="C65" s="2"/>
      <c r="D65" s="2"/>
      <c r="E65" s="3"/>
      <c r="F65" s="3"/>
      <c r="G65" s="47"/>
      <c r="H65" s="47"/>
      <c r="I65" s="47"/>
      <c r="J65" s="47"/>
      <c r="K65" s="47"/>
      <c r="L65" s="47"/>
      <c r="M65" s="47"/>
      <c r="N65" s="47"/>
      <c r="O65" s="47"/>
      <c r="P65" s="47"/>
      <c r="Q65" s="47"/>
      <c r="R65" s="47"/>
      <c r="S65" s="47"/>
      <c r="T65" s="47"/>
      <c r="U65" s="47"/>
      <c r="V65" s="47"/>
      <c r="W65" s="47"/>
      <c r="X65" s="47"/>
      <c r="Y65" s="47"/>
      <c r="Z65" s="47"/>
    </row>
    <row r="66" spans="1:26" ht="15.75" customHeight="1">
      <c r="A66" s="1"/>
      <c r="B66" s="2"/>
      <c r="C66" s="2"/>
      <c r="D66" s="2"/>
      <c r="E66" s="3"/>
      <c r="F66" s="3"/>
      <c r="G66" s="47"/>
      <c r="H66" s="47"/>
      <c r="I66" s="47"/>
      <c r="J66" s="47"/>
      <c r="K66" s="47"/>
      <c r="L66" s="47"/>
      <c r="M66" s="47"/>
      <c r="N66" s="47"/>
      <c r="O66" s="47"/>
      <c r="P66" s="47"/>
      <c r="Q66" s="47"/>
      <c r="R66" s="47"/>
      <c r="S66" s="47"/>
      <c r="T66" s="47"/>
      <c r="U66" s="47"/>
      <c r="V66" s="47"/>
      <c r="W66" s="47"/>
      <c r="X66" s="47"/>
      <c r="Y66" s="47"/>
      <c r="Z66" s="47"/>
    </row>
    <row r="67" spans="1:26" ht="15.75" customHeight="1">
      <c r="A67" s="1"/>
      <c r="B67" s="2"/>
      <c r="C67" s="2"/>
      <c r="D67" s="2"/>
      <c r="E67" s="3"/>
      <c r="F67" s="3"/>
      <c r="G67" s="47"/>
      <c r="H67" s="47"/>
      <c r="I67" s="47"/>
      <c r="J67" s="47"/>
      <c r="K67" s="47"/>
      <c r="L67" s="47"/>
      <c r="M67" s="47"/>
      <c r="N67" s="47"/>
      <c r="O67" s="47"/>
      <c r="P67" s="47"/>
      <c r="Q67" s="47"/>
      <c r="R67" s="47"/>
      <c r="S67" s="47"/>
      <c r="T67" s="47"/>
      <c r="U67" s="47"/>
      <c r="V67" s="47"/>
      <c r="W67" s="47"/>
      <c r="X67" s="47"/>
      <c r="Y67" s="47"/>
      <c r="Z67" s="47"/>
    </row>
    <row r="68" spans="1:26" ht="15.75" customHeight="1">
      <c r="A68" s="1"/>
      <c r="B68" s="2"/>
      <c r="C68" s="2"/>
      <c r="D68" s="2"/>
      <c r="E68" s="3"/>
      <c r="F68" s="3"/>
      <c r="G68" s="47"/>
      <c r="H68" s="47"/>
      <c r="I68" s="47"/>
      <c r="J68" s="47"/>
      <c r="K68" s="47"/>
      <c r="L68" s="47"/>
      <c r="M68" s="47"/>
      <c r="N68" s="47"/>
      <c r="O68" s="47"/>
      <c r="P68" s="47"/>
      <c r="Q68" s="47"/>
      <c r="R68" s="47"/>
      <c r="S68" s="47"/>
      <c r="T68" s="47"/>
      <c r="U68" s="47"/>
      <c r="V68" s="47"/>
      <c r="W68" s="47"/>
      <c r="X68" s="47"/>
      <c r="Y68" s="47"/>
      <c r="Z68" s="47"/>
    </row>
    <row r="69" spans="1:26" ht="15.75" customHeight="1">
      <c r="A69" s="1"/>
      <c r="B69" s="2"/>
      <c r="C69" s="2"/>
      <c r="D69" s="2"/>
      <c r="E69" s="3"/>
      <c r="F69" s="3"/>
      <c r="G69" s="47"/>
      <c r="H69" s="47"/>
      <c r="I69" s="47"/>
      <c r="J69" s="47"/>
      <c r="K69" s="47"/>
      <c r="L69" s="47"/>
      <c r="M69" s="47"/>
      <c r="N69" s="47"/>
      <c r="O69" s="47"/>
      <c r="P69" s="47"/>
      <c r="Q69" s="47"/>
      <c r="R69" s="47"/>
      <c r="S69" s="47"/>
      <c r="T69" s="47"/>
      <c r="U69" s="47"/>
      <c r="V69" s="47"/>
      <c r="W69" s="47"/>
      <c r="X69" s="47"/>
      <c r="Y69" s="47"/>
      <c r="Z69" s="47"/>
    </row>
    <row r="70" spans="1:26" ht="15.75" customHeight="1">
      <c r="A70" s="1"/>
      <c r="B70" s="2"/>
      <c r="C70" s="2"/>
      <c r="D70" s="2"/>
      <c r="E70" s="3"/>
      <c r="F70" s="3"/>
      <c r="G70" s="47"/>
      <c r="H70" s="47"/>
      <c r="I70" s="47"/>
      <c r="J70" s="47"/>
      <c r="K70" s="47"/>
      <c r="L70" s="47"/>
      <c r="M70" s="47"/>
      <c r="N70" s="47"/>
      <c r="O70" s="47"/>
      <c r="P70" s="47"/>
      <c r="Q70" s="47"/>
      <c r="R70" s="47"/>
      <c r="S70" s="47"/>
      <c r="T70" s="47"/>
      <c r="U70" s="47"/>
      <c r="V70" s="47"/>
      <c r="W70" s="47"/>
      <c r="X70" s="47"/>
      <c r="Y70" s="47"/>
      <c r="Z70" s="47"/>
    </row>
    <row r="71" spans="1:26" ht="15.75" customHeight="1">
      <c r="A71" s="1"/>
      <c r="B71" s="2"/>
      <c r="C71" s="2"/>
      <c r="D71" s="2"/>
      <c r="E71" s="3"/>
      <c r="F71" s="3"/>
      <c r="G71" s="47"/>
      <c r="H71" s="47"/>
      <c r="I71" s="47"/>
      <c r="J71" s="47"/>
      <c r="K71" s="47"/>
      <c r="L71" s="47"/>
      <c r="M71" s="47"/>
      <c r="N71" s="47"/>
      <c r="O71" s="47"/>
      <c r="P71" s="47"/>
      <c r="Q71" s="47"/>
      <c r="R71" s="47"/>
      <c r="S71" s="47"/>
      <c r="T71" s="47"/>
      <c r="U71" s="47"/>
      <c r="V71" s="47"/>
      <c r="W71" s="47"/>
      <c r="X71" s="47"/>
      <c r="Y71" s="47"/>
      <c r="Z71" s="47"/>
    </row>
    <row r="72" spans="1:26" ht="15.75" customHeight="1">
      <c r="A72" s="1"/>
      <c r="B72" s="2"/>
      <c r="C72" s="2"/>
      <c r="D72" s="2"/>
      <c r="E72" s="3"/>
      <c r="F72" s="3"/>
      <c r="G72" s="47"/>
      <c r="H72" s="47"/>
      <c r="I72" s="47"/>
      <c r="J72" s="47"/>
      <c r="K72" s="47"/>
      <c r="L72" s="47"/>
      <c r="M72" s="47"/>
      <c r="N72" s="47"/>
      <c r="O72" s="47"/>
      <c r="P72" s="47"/>
      <c r="Q72" s="47"/>
      <c r="R72" s="47"/>
      <c r="S72" s="47"/>
      <c r="T72" s="47"/>
      <c r="U72" s="47"/>
      <c r="V72" s="47"/>
      <c r="W72" s="47"/>
      <c r="X72" s="47"/>
      <c r="Y72" s="47"/>
      <c r="Z72" s="47"/>
    </row>
    <row r="73" spans="1:26" ht="15.75" customHeight="1">
      <c r="A73" s="1"/>
      <c r="B73" s="2"/>
      <c r="C73" s="2"/>
      <c r="D73" s="2"/>
      <c r="E73" s="3"/>
      <c r="F73" s="3"/>
      <c r="G73" s="47"/>
      <c r="H73" s="47"/>
      <c r="I73" s="47"/>
      <c r="J73" s="47"/>
      <c r="K73" s="47"/>
      <c r="L73" s="47"/>
      <c r="M73" s="47"/>
      <c r="N73" s="47"/>
      <c r="O73" s="47"/>
      <c r="P73" s="47"/>
      <c r="Q73" s="47"/>
      <c r="R73" s="47"/>
      <c r="S73" s="47"/>
      <c r="T73" s="47"/>
      <c r="U73" s="47"/>
      <c r="V73" s="47"/>
      <c r="W73" s="47"/>
      <c r="X73" s="47"/>
      <c r="Y73" s="47"/>
      <c r="Z73" s="47"/>
    </row>
    <row r="74" spans="1:26" ht="15.75" customHeight="1">
      <c r="A74" s="1"/>
      <c r="B74" s="2"/>
      <c r="C74" s="2"/>
      <c r="D74" s="2"/>
      <c r="E74" s="3"/>
      <c r="F74" s="3"/>
      <c r="G74" s="47"/>
      <c r="H74" s="47"/>
      <c r="I74" s="47"/>
      <c r="J74" s="47"/>
      <c r="K74" s="47"/>
      <c r="L74" s="47"/>
      <c r="M74" s="47"/>
      <c r="N74" s="47"/>
      <c r="O74" s="47"/>
      <c r="P74" s="47"/>
      <c r="Q74" s="47"/>
      <c r="R74" s="47"/>
      <c r="S74" s="47"/>
      <c r="T74" s="47"/>
      <c r="U74" s="47"/>
      <c r="V74" s="47"/>
      <c r="W74" s="47"/>
      <c r="X74" s="47"/>
      <c r="Y74" s="47"/>
      <c r="Z74" s="47"/>
    </row>
    <row r="75" spans="1:26" ht="15.75" customHeight="1">
      <c r="A75" s="1"/>
      <c r="B75" s="2"/>
      <c r="C75" s="2"/>
      <c r="D75" s="2"/>
      <c r="E75" s="3"/>
      <c r="F75" s="3"/>
      <c r="G75" s="47"/>
      <c r="H75" s="47"/>
      <c r="I75" s="47"/>
      <c r="J75" s="47"/>
      <c r="K75" s="47"/>
      <c r="L75" s="47"/>
      <c r="M75" s="47"/>
      <c r="N75" s="47"/>
      <c r="O75" s="47"/>
      <c r="P75" s="47"/>
      <c r="Q75" s="47"/>
      <c r="R75" s="47"/>
      <c r="S75" s="47"/>
      <c r="T75" s="47"/>
      <c r="U75" s="47"/>
      <c r="V75" s="47"/>
      <c r="W75" s="47"/>
      <c r="X75" s="47"/>
      <c r="Y75" s="47"/>
      <c r="Z75" s="47"/>
    </row>
    <row r="76" spans="1:26" ht="15.75" customHeight="1">
      <c r="A76" s="1"/>
      <c r="B76" s="2"/>
      <c r="C76" s="2"/>
      <c r="D76" s="2"/>
      <c r="E76" s="3"/>
      <c r="F76" s="3"/>
      <c r="G76" s="47"/>
      <c r="H76" s="47"/>
      <c r="I76" s="47"/>
      <c r="J76" s="47"/>
      <c r="K76" s="47"/>
      <c r="L76" s="47"/>
      <c r="M76" s="47"/>
      <c r="N76" s="47"/>
      <c r="O76" s="47"/>
      <c r="P76" s="47"/>
      <c r="Q76" s="47"/>
      <c r="R76" s="47"/>
      <c r="S76" s="47"/>
      <c r="T76" s="47"/>
      <c r="U76" s="47"/>
      <c r="V76" s="47"/>
      <c r="W76" s="47"/>
      <c r="X76" s="47"/>
      <c r="Y76" s="47"/>
      <c r="Z76" s="47"/>
    </row>
    <row r="77" spans="1:26" ht="15.75" customHeight="1">
      <c r="A77" s="1"/>
      <c r="B77" s="2"/>
      <c r="C77" s="2"/>
      <c r="D77" s="2"/>
      <c r="E77" s="3"/>
      <c r="F77" s="3"/>
      <c r="G77" s="47"/>
      <c r="H77" s="47"/>
      <c r="I77" s="47"/>
      <c r="J77" s="47"/>
      <c r="K77" s="47"/>
      <c r="L77" s="47"/>
      <c r="M77" s="47"/>
      <c r="N77" s="47"/>
      <c r="O77" s="47"/>
      <c r="P77" s="47"/>
      <c r="Q77" s="47"/>
      <c r="R77" s="47"/>
      <c r="S77" s="47"/>
      <c r="T77" s="47"/>
      <c r="U77" s="47"/>
      <c r="V77" s="47"/>
      <c r="W77" s="47"/>
      <c r="X77" s="47"/>
      <c r="Y77" s="47"/>
      <c r="Z77" s="47"/>
    </row>
    <row r="78" spans="1:26" ht="15.75" customHeight="1">
      <c r="A78" s="1"/>
      <c r="B78" s="2"/>
      <c r="C78" s="2"/>
      <c r="D78" s="2"/>
      <c r="E78" s="3"/>
      <c r="F78" s="3"/>
      <c r="G78" s="47"/>
      <c r="H78" s="47"/>
      <c r="I78" s="47"/>
      <c r="J78" s="47"/>
      <c r="K78" s="47"/>
      <c r="L78" s="47"/>
      <c r="M78" s="47"/>
      <c r="N78" s="47"/>
      <c r="O78" s="47"/>
      <c r="P78" s="47"/>
      <c r="Q78" s="47"/>
      <c r="R78" s="47"/>
      <c r="S78" s="47"/>
      <c r="T78" s="47"/>
      <c r="U78" s="47"/>
      <c r="V78" s="47"/>
      <c r="W78" s="47"/>
      <c r="X78" s="47"/>
      <c r="Y78" s="47"/>
      <c r="Z78" s="47"/>
    </row>
    <row r="79" spans="1:26" ht="15.75" customHeight="1">
      <c r="A79" s="1"/>
      <c r="B79" s="2"/>
      <c r="C79" s="2"/>
      <c r="D79" s="2"/>
      <c r="E79" s="3"/>
      <c r="F79" s="3"/>
      <c r="G79" s="47"/>
      <c r="H79" s="47"/>
      <c r="I79" s="47"/>
      <c r="J79" s="47"/>
      <c r="K79" s="47"/>
      <c r="L79" s="47"/>
      <c r="M79" s="47"/>
      <c r="N79" s="47"/>
      <c r="O79" s="47"/>
      <c r="P79" s="47"/>
      <c r="Q79" s="47"/>
      <c r="R79" s="47"/>
      <c r="S79" s="47"/>
      <c r="T79" s="47"/>
      <c r="U79" s="47"/>
      <c r="V79" s="47"/>
      <c r="W79" s="47"/>
      <c r="X79" s="47"/>
      <c r="Y79" s="47"/>
      <c r="Z79" s="47"/>
    </row>
    <row r="80" spans="1:26" ht="15.75" customHeight="1">
      <c r="A80" s="1"/>
      <c r="B80" s="2"/>
      <c r="C80" s="2"/>
      <c r="D80" s="2"/>
      <c r="E80" s="3"/>
      <c r="F80" s="3"/>
      <c r="G80" s="47"/>
      <c r="H80" s="47"/>
      <c r="I80" s="47"/>
      <c r="J80" s="47"/>
      <c r="K80" s="47"/>
      <c r="L80" s="47"/>
      <c r="M80" s="47"/>
      <c r="N80" s="47"/>
      <c r="O80" s="47"/>
      <c r="P80" s="47"/>
      <c r="Q80" s="47"/>
      <c r="R80" s="47"/>
      <c r="S80" s="47"/>
      <c r="T80" s="47"/>
      <c r="U80" s="47"/>
      <c r="V80" s="47"/>
      <c r="W80" s="47"/>
      <c r="X80" s="47"/>
      <c r="Y80" s="47"/>
      <c r="Z80" s="47"/>
    </row>
    <row r="81" spans="1:26" ht="15.75" customHeight="1">
      <c r="A81" s="1"/>
      <c r="B81" s="2"/>
      <c r="C81" s="2"/>
      <c r="D81" s="2"/>
      <c r="E81" s="3"/>
      <c r="F81" s="3"/>
      <c r="G81" s="47"/>
      <c r="H81" s="47"/>
      <c r="I81" s="47"/>
      <c r="J81" s="47"/>
      <c r="K81" s="47"/>
      <c r="L81" s="47"/>
      <c r="M81" s="47"/>
      <c r="N81" s="47"/>
      <c r="O81" s="47"/>
      <c r="P81" s="47"/>
      <c r="Q81" s="47"/>
      <c r="R81" s="47"/>
      <c r="S81" s="47"/>
      <c r="T81" s="47"/>
      <c r="U81" s="47"/>
      <c r="V81" s="47"/>
      <c r="W81" s="47"/>
      <c r="X81" s="47"/>
      <c r="Y81" s="47"/>
      <c r="Z81" s="47"/>
    </row>
    <row r="82" spans="1:26" ht="15.75" customHeight="1">
      <c r="A82" s="1"/>
      <c r="B82" s="2"/>
      <c r="C82" s="2"/>
      <c r="D82" s="2"/>
      <c r="E82" s="3"/>
      <c r="F82" s="3"/>
      <c r="G82" s="47"/>
      <c r="H82" s="47"/>
      <c r="I82" s="47"/>
      <c r="J82" s="47"/>
      <c r="K82" s="47"/>
      <c r="L82" s="47"/>
      <c r="M82" s="47"/>
      <c r="N82" s="47"/>
      <c r="O82" s="47"/>
      <c r="P82" s="47"/>
      <c r="Q82" s="47"/>
      <c r="R82" s="47"/>
      <c r="S82" s="47"/>
      <c r="T82" s="47"/>
      <c r="U82" s="47"/>
      <c r="V82" s="47"/>
      <c r="W82" s="47"/>
      <c r="X82" s="47"/>
      <c r="Y82" s="47"/>
      <c r="Z82" s="47"/>
    </row>
    <row r="83" spans="1:26" ht="15.75" customHeight="1">
      <c r="A83" s="1"/>
      <c r="B83" s="2"/>
      <c r="C83" s="2"/>
      <c r="D83" s="2"/>
      <c r="E83" s="3"/>
      <c r="F83" s="3"/>
      <c r="G83" s="47"/>
      <c r="H83" s="47"/>
      <c r="I83" s="47"/>
      <c r="J83" s="47"/>
      <c r="K83" s="47"/>
      <c r="L83" s="47"/>
      <c r="M83" s="47"/>
      <c r="N83" s="47"/>
      <c r="O83" s="47"/>
      <c r="P83" s="47"/>
      <c r="Q83" s="47"/>
      <c r="R83" s="47"/>
      <c r="S83" s="47"/>
      <c r="T83" s="47"/>
      <c r="U83" s="47"/>
      <c r="V83" s="47"/>
      <c r="W83" s="47"/>
      <c r="X83" s="47"/>
      <c r="Y83" s="47"/>
      <c r="Z83" s="47"/>
    </row>
    <row r="84" spans="1:26" ht="15.75" customHeight="1">
      <c r="A84" s="1"/>
      <c r="B84" s="2"/>
      <c r="C84" s="2"/>
      <c r="D84" s="2"/>
      <c r="E84" s="3"/>
      <c r="F84" s="3"/>
      <c r="G84" s="47"/>
      <c r="H84" s="47"/>
      <c r="I84" s="47"/>
      <c r="J84" s="47"/>
      <c r="K84" s="47"/>
      <c r="L84" s="47"/>
      <c r="M84" s="47"/>
      <c r="N84" s="47"/>
      <c r="O84" s="47"/>
      <c r="P84" s="47"/>
      <c r="Q84" s="47"/>
      <c r="R84" s="47"/>
      <c r="S84" s="47"/>
      <c r="T84" s="47"/>
      <c r="U84" s="47"/>
      <c r="V84" s="47"/>
      <c r="W84" s="47"/>
      <c r="X84" s="47"/>
      <c r="Y84" s="47"/>
      <c r="Z84" s="47"/>
    </row>
    <row r="85" spans="1:26" ht="15.75" customHeight="1">
      <c r="A85" s="1"/>
      <c r="B85" s="2"/>
      <c r="C85" s="2"/>
      <c r="D85" s="2"/>
      <c r="E85" s="3"/>
      <c r="F85" s="3"/>
      <c r="G85" s="47"/>
      <c r="H85" s="47"/>
      <c r="I85" s="47"/>
      <c r="J85" s="47"/>
      <c r="K85" s="47"/>
      <c r="L85" s="47"/>
      <c r="M85" s="47"/>
      <c r="N85" s="47"/>
      <c r="O85" s="47"/>
      <c r="P85" s="47"/>
      <c r="Q85" s="47"/>
      <c r="R85" s="47"/>
      <c r="S85" s="47"/>
      <c r="T85" s="47"/>
      <c r="U85" s="47"/>
      <c r="V85" s="47"/>
      <c r="W85" s="47"/>
      <c r="X85" s="47"/>
      <c r="Y85" s="47"/>
      <c r="Z85" s="47"/>
    </row>
    <row r="86" spans="1:26" ht="15.75" customHeight="1">
      <c r="A86" s="1"/>
      <c r="B86" s="2"/>
      <c r="C86" s="2"/>
      <c r="D86" s="2"/>
      <c r="E86" s="3"/>
      <c r="F86" s="3"/>
      <c r="G86" s="47"/>
      <c r="H86" s="47"/>
      <c r="I86" s="47"/>
      <c r="J86" s="47"/>
      <c r="K86" s="47"/>
      <c r="L86" s="47"/>
      <c r="M86" s="47"/>
      <c r="N86" s="47"/>
      <c r="O86" s="47"/>
      <c r="P86" s="47"/>
      <c r="Q86" s="47"/>
      <c r="R86" s="47"/>
      <c r="S86" s="47"/>
      <c r="T86" s="47"/>
      <c r="U86" s="47"/>
      <c r="V86" s="47"/>
      <c r="W86" s="47"/>
      <c r="X86" s="47"/>
      <c r="Y86" s="47"/>
      <c r="Z86" s="47"/>
    </row>
    <row r="87" spans="1:26" ht="15.75" customHeight="1">
      <c r="A87" s="1"/>
      <c r="B87" s="2"/>
      <c r="C87" s="2"/>
      <c r="D87" s="2"/>
      <c r="E87" s="3"/>
      <c r="F87" s="3"/>
      <c r="G87" s="47"/>
      <c r="H87" s="47"/>
      <c r="I87" s="47"/>
      <c r="J87" s="47"/>
      <c r="K87" s="47"/>
      <c r="L87" s="47"/>
      <c r="M87" s="47"/>
      <c r="N87" s="47"/>
      <c r="O87" s="47"/>
      <c r="P87" s="47"/>
      <c r="Q87" s="47"/>
      <c r="R87" s="47"/>
      <c r="S87" s="47"/>
      <c r="T87" s="47"/>
      <c r="U87" s="47"/>
      <c r="V87" s="47"/>
      <c r="W87" s="47"/>
      <c r="X87" s="47"/>
      <c r="Y87" s="47"/>
      <c r="Z87" s="47"/>
    </row>
    <row r="88" spans="1:26" ht="15.75" customHeight="1">
      <c r="A88" s="1"/>
      <c r="B88" s="2"/>
      <c r="C88" s="2"/>
      <c r="D88" s="2"/>
      <c r="E88" s="3"/>
      <c r="F88" s="3"/>
      <c r="G88" s="47"/>
      <c r="H88" s="47"/>
      <c r="I88" s="47"/>
      <c r="J88" s="47"/>
      <c r="K88" s="47"/>
      <c r="L88" s="47"/>
      <c r="M88" s="47"/>
      <c r="N88" s="47"/>
      <c r="O88" s="47"/>
      <c r="P88" s="47"/>
      <c r="Q88" s="47"/>
      <c r="R88" s="47"/>
      <c r="S88" s="47"/>
      <c r="T88" s="47"/>
      <c r="U88" s="47"/>
      <c r="V88" s="47"/>
      <c r="W88" s="47"/>
      <c r="X88" s="47"/>
      <c r="Y88" s="47"/>
      <c r="Z88" s="47"/>
    </row>
    <row r="89" spans="1:26" ht="15.75" customHeight="1">
      <c r="A89" s="1"/>
      <c r="B89" s="2"/>
      <c r="C89" s="2"/>
      <c r="D89" s="2"/>
      <c r="E89" s="3"/>
      <c r="F89" s="3"/>
      <c r="G89" s="47"/>
      <c r="H89" s="47"/>
      <c r="I89" s="47"/>
      <c r="J89" s="47"/>
      <c r="K89" s="47"/>
      <c r="L89" s="47"/>
      <c r="M89" s="47"/>
      <c r="N89" s="47"/>
      <c r="O89" s="47"/>
      <c r="P89" s="47"/>
      <c r="Q89" s="47"/>
      <c r="R89" s="47"/>
      <c r="S89" s="47"/>
      <c r="T89" s="47"/>
      <c r="U89" s="47"/>
      <c r="V89" s="47"/>
      <c r="W89" s="47"/>
      <c r="X89" s="47"/>
      <c r="Y89" s="47"/>
      <c r="Z89" s="47"/>
    </row>
    <row r="90" spans="1:26" ht="15.75" customHeight="1">
      <c r="A90" s="1"/>
      <c r="B90" s="2"/>
      <c r="C90" s="2"/>
      <c r="D90" s="2"/>
      <c r="E90" s="3"/>
      <c r="F90" s="3"/>
      <c r="G90" s="47"/>
      <c r="H90" s="47"/>
      <c r="I90" s="47"/>
      <c r="J90" s="47"/>
      <c r="K90" s="47"/>
      <c r="L90" s="47"/>
      <c r="M90" s="47"/>
      <c r="N90" s="47"/>
      <c r="O90" s="47"/>
      <c r="P90" s="47"/>
      <c r="Q90" s="47"/>
      <c r="R90" s="47"/>
      <c r="S90" s="47"/>
      <c r="T90" s="47"/>
      <c r="U90" s="47"/>
      <c r="V90" s="47"/>
      <c r="W90" s="47"/>
      <c r="X90" s="47"/>
      <c r="Y90" s="47"/>
      <c r="Z90" s="47"/>
    </row>
    <row r="91" spans="1:26" ht="15.75" customHeight="1">
      <c r="A91" s="1"/>
      <c r="B91" s="2"/>
      <c r="C91" s="2"/>
      <c r="D91" s="2"/>
      <c r="E91" s="3"/>
      <c r="F91" s="3"/>
      <c r="G91" s="47"/>
      <c r="H91" s="47"/>
      <c r="I91" s="47"/>
      <c r="J91" s="47"/>
      <c r="K91" s="47"/>
      <c r="L91" s="47"/>
      <c r="M91" s="47"/>
      <c r="N91" s="47"/>
      <c r="O91" s="47"/>
      <c r="P91" s="47"/>
      <c r="Q91" s="47"/>
      <c r="R91" s="47"/>
      <c r="S91" s="47"/>
      <c r="T91" s="47"/>
      <c r="U91" s="47"/>
      <c r="V91" s="47"/>
      <c r="W91" s="47"/>
      <c r="X91" s="47"/>
      <c r="Y91" s="47"/>
      <c r="Z91" s="47"/>
    </row>
    <row r="92" spans="1:26" ht="15.75" customHeight="1">
      <c r="A92" s="1"/>
      <c r="B92" s="2"/>
      <c r="C92" s="2"/>
      <c r="D92" s="2"/>
      <c r="E92" s="3"/>
      <c r="F92" s="3"/>
      <c r="G92" s="47"/>
      <c r="H92" s="47"/>
      <c r="I92" s="47"/>
      <c r="J92" s="47"/>
      <c r="K92" s="47"/>
      <c r="L92" s="47"/>
      <c r="M92" s="47"/>
      <c r="N92" s="47"/>
      <c r="O92" s="47"/>
      <c r="P92" s="47"/>
      <c r="Q92" s="47"/>
      <c r="R92" s="47"/>
      <c r="S92" s="47"/>
      <c r="T92" s="47"/>
      <c r="U92" s="47"/>
      <c r="V92" s="47"/>
      <c r="W92" s="47"/>
      <c r="X92" s="47"/>
      <c r="Y92" s="47"/>
      <c r="Z92" s="47"/>
    </row>
    <row r="93" spans="1:26" ht="15.75" customHeight="1">
      <c r="A93" s="1"/>
      <c r="B93" s="2"/>
      <c r="C93" s="2"/>
      <c r="D93" s="2"/>
      <c r="E93" s="3"/>
      <c r="F93" s="3"/>
      <c r="G93" s="47"/>
      <c r="H93" s="47"/>
      <c r="I93" s="47"/>
      <c r="J93" s="47"/>
      <c r="K93" s="47"/>
      <c r="L93" s="47"/>
      <c r="M93" s="47"/>
      <c r="N93" s="47"/>
      <c r="O93" s="47"/>
      <c r="P93" s="47"/>
      <c r="Q93" s="47"/>
      <c r="R93" s="47"/>
      <c r="S93" s="47"/>
      <c r="T93" s="47"/>
      <c r="U93" s="47"/>
      <c r="V93" s="47"/>
      <c r="W93" s="47"/>
      <c r="X93" s="47"/>
      <c r="Y93" s="47"/>
      <c r="Z93" s="47"/>
    </row>
    <row r="94" spans="1:26" ht="15.75" customHeight="1">
      <c r="A94" s="1"/>
      <c r="B94" s="2"/>
      <c r="C94" s="2"/>
      <c r="D94" s="2"/>
      <c r="E94" s="3"/>
      <c r="F94" s="3"/>
      <c r="G94" s="47"/>
      <c r="H94" s="47"/>
      <c r="I94" s="47"/>
      <c r="J94" s="47"/>
      <c r="K94" s="47"/>
      <c r="L94" s="47"/>
      <c r="M94" s="47"/>
      <c r="N94" s="47"/>
      <c r="O94" s="47"/>
      <c r="P94" s="47"/>
      <c r="Q94" s="47"/>
      <c r="R94" s="47"/>
      <c r="S94" s="47"/>
      <c r="T94" s="47"/>
      <c r="U94" s="47"/>
      <c r="V94" s="47"/>
      <c r="W94" s="47"/>
      <c r="X94" s="47"/>
      <c r="Y94" s="47"/>
      <c r="Z94" s="47"/>
    </row>
    <row r="95" spans="1:26" ht="15.75" customHeight="1">
      <c r="A95" s="1"/>
      <c r="B95" s="2"/>
      <c r="C95" s="2"/>
      <c r="D95" s="2"/>
      <c r="E95" s="3"/>
      <c r="F95" s="3"/>
      <c r="G95" s="47"/>
      <c r="H95" s="47"/>
      <c r="I95" s="47"/>
      <c r="J95" s="47"/>
      <c r="K95" s="47"/>
      <c r="L95" s="47"/>
      <c r="M95" s="47"/>
      <c r="N95" s="47"/>
      <c r="O95" s="47"/>
      <c r="P95" s="47"/>
      <c r="Q95" s="47"/>
      <c r="R95" s="47"/>
      <c r="S95" s="47"/>
      <c r="T95" s="47"/>
      <c r="U95" s="47"/>
      <c r="V95" s="47"/>
      <c r="W95" s="47"/>
      <c r="X95" s="47"/>
      <c r="Y95" s="47"/>
      <c r="Z95" s="47"/>
    </row>
    <row r="96" spans="1:26" ht="15.75" customHeight="1">
      <c r="A96" s="1"/>
      <c r="B96" s="2"/>
      <c r="C96" s="2"/>
      <c r="D96" s="2"/>
      <c r="E96" s="3"/>
      <c r="F96" s="3"/>
      <c r="G96" s="47"/>
      <c r="H96" s="47"/>
      <c r="I96" s="47"/>
      <c r="J96" s="47"/>
      <c r="K96" s="47"/>
      <c r="L96" s="47"/>
      <c r="M96" s="47"/>
      <c r="N96" s="47"/>
      <c r="O96" s="47"/>
      <c r="P96" s="47"/>
      <c r="Q96" s="47"/>
      <c r="R96" s="47"/>
      <c r="S96" s="47"/>
      <c r="T96" s="47"/>
      <c r="U96" s="47"/>
      <c r="V96" s="47"/>
      <c r="W96" s="47"/>
      <c r="X96" s="47"/>
      <c r="Y96" s="47"/>
      <c r="Z96" s="47"/>
    </row>
    <row r="97" spans="1:26" ht="15.75" customHeight="1">
      <c r="A97" s="1"/>
      <c r="B97" s="2"/>
      <c r="C97" s="2"/>
      <c r="D97" s="2"/>
      <c r="E97" s="3"/>
      <c r="F97" s="3"/>
      <c r="G97" s="47"/>
      <c r="H97" s="47"/>
      <c r="I97" s="47"/>
      <c r="J97" s="47"/>
      <c r="K97" s="47"/>
      <c r="L97" s="47"/>
      <c r="M97" s="47"/>
      <c r="N97" s="47"/>
      <c r="O97" s="47"/>
      <c r="P97" s="47"/>
      <c r="Q97" s="47"/>
      <c r="R97" s="47"/>
      <c r="S97" s="47"/>
      <c r="T97" s="47"/>
      <c r="U97" s="47"/>
      <c r="V97" s="47"/>
      <c r="W97" s="47"/>
      <c r="X97" s="47"/>
      <c r="Y97" s="47"/>
      <c r="Z97" s="47"/>
    </row>
    <row r="98" spans="1:26" ht="15.75" customHeight="1">
      <c r="A98" s="1"/>
      <c r="B98" s="2"/>
      <c r="C98" s="2"/>
      <c r="D98" s="2"/>
      <c r="E98" s="3"/>
      <c r="F98" s="3"/>
      <c r="G98" s="47"/>
      <c r="H98" s="47"/>
      <c r="I98" s="47"/>
      <c r="J98" s="47"/>
      <c r="K98" s="47"/>
      <c r="L98" s="47"/>
      <c r="M98" s="47"/>
      <c r="N98" s="47"/>
      <c r="O98" s="47"/>
      <c r="P98" s="47"/>
      <c r="Q98" s="47"/>
      <c r="R98" s="47"/>
      <c r="S98" s="47"/>
      <c r="T98" s="47"/>
      <c r="U98" s="47"/>
      <c r="V98" s="47"/>
      <c r="W98" s="47"/>
      <c r="X98" s="47"/>
      <c r="Y98" s="47"/>
      <c r="Z98" s="47"/>
    </row>
    <row r="99" spans="1:26" ht="15.75" customHeight="1">
      <c r="A99" s="1"/>
      <c r="B99" s="2"/>
      <c r="C99" s="2"/>
      <c r="D99" s="2"/>
      <c r="E99" s="3"/>
      <c r="F99" s="3"/>
      <c r="G99" s="47"/>
      <c r="H99" s="47"/>
      <c r="I99" s="47"/>
      <c r="J99" s="47"/>
      <c r="K99" s="47"/>
      <c r="L99" s="47"/>
      <c r="M99" s="47"/>
      <c r="N99" s="47"/>
      <c r="O99" s="47"/>
      <c r="P99" s="47"/>
      <c r="Q99" s="47"/>
      <c r="R99" s="47"/>
      <c r="S99" s="47"/>
      <c r="T99" s="47"/>
      <c r="U99" s="47"/>
      <c r="V99" s="47"/>
      <c r="W99" s="47"/>
      <c r="X99" s="47"/>
      <c r="Y99" s="47"/>
      <c r="Z99" s="47"/>
    </row>
    <row r="100" spans="1:26" ht="15.75" customHeight="1">
      <c r="A100" s="1"/>
      <c r="B100" s="2"/>
      <c r="C100" s="2"/>
      <c r="D100" s="2"/>
      <c r="E100" s="3"/>
      <c r="F100" s="3"/>
      <c r="G100" s="47"/>
      <c r="H100" s="47"/>
      <c r="I100" s="47"/>
      <c r="J100" s="47"/>
      <c r="K100" s="47"/>
      <c r="L100" s="47"/>
      <c r="M100" s="47"/>
      <c r="N100" s="47"/>
      <c r="O100" s="47"/>
      <c r="P100" s="47"/>
      <c r="Q100" s="47"/>
      <c r="R100" s="47"/>
      <c r="S100" s="47"/>
      <c r="T100" s="47"/>
      <c r="U100" s="47"/>
      <c r="V100" s="47"/>
      <c r="W100" s="47"/>
      <c r="X100" s="47"/>
      <c r="Y100" s="47"/>
      <c r="Z100" s="47"/>
    </row>
    <row r="101" spans="1:26" ht="15.75" customHeight="1">
      <c r="A101" s="1"/>
      <c r="B101" s="2"/>
      <c r="C101" s="2"/>
      <c r="D101" s="2"/>
      <c r="E101" s="3"/>
      <c r="F101" s="3"/>
      <c r="G101" s="47"/>
      <c r="H101" s="47"/>
      <c r="I101" s="47"/>
      <c r="J101" s="47"/>
      <c r="K101" s="47"/>
      <c r="L101" s="47"/>
      <c r="M101" s="47"/>
      <c r="N101" s="47"/>
      <c r="O101" s="47"/>
      <c r="P101" s="47"/>
      <c r="Q101" s="47"/>
      <c r="R101" s="47"/>
      <c r="S101" s="47"/>
      <c r="T101" s="47"/>
      <c r="U101" s="47"/>
      <c r="V101" s="47"/>
      <c r="W101" s="47"/>
      <c r="X101" s="47"/>
      <c r="Y101" s="47"/>
      <c r="Z101" s="47"/>
    </row>
    <row r="102" spans="1:26" ht="15.75" customHeight="1">
      <c r="A102" s="1"/>
      <c r="B102" s="2"/>
      <c r="C102" s="2"/>
      <c r="D102" s="2"/>
      <c r="E102" s="3"/>
      <c r="F102" s="3"/>
      <c r="G102" s="47"/>
      <c r="H102" s="47"/>
      <c r="I102" s="47"/>
      <c r="J102" s="47"/>
      <c r="K102" s="47"/>
      <c r="L102" s="47"/>
      <c r="M102" s="47"/>
      <c r="N102" s="47"/>
      <c r="O102" s="47"/>
      <c r="P102" s="47"/>
      <c r="Q102" s="47"/>
      <c r="R102" s="47"/>
      <c r="S102" s="47"/>
      <c r="T102" s="47"/>
      <c r="U102" s="47"/>
      <c r="V102" s="47"/>
      <c r="W102" s="47"/>
      <c r="X102" s="47"/>
      <c r="Y102" s="47"/>
      <c r="Z102" s="47"/>
    </row>
    <row r="103" spans="1:26" ht="15.75" customHeight="1">
      <c r="A103" s="1"/>
      <c r="B103" s="2"/>
      <c r="C103" s="2"/>
      <c r="D103" s="2"/>
      <c r="E103" s="3"/>
      <c r="F103" s="3"/>
      <c r="G103" s="47"/>
      <c r="H103" s="47"/>
      <c r="I103" s="47"/>
      <c r="J103" s="47"/>
      <c r="K103" s="47"/>
      <c r="L103" s="47"/>
      <c r="M103" s="47"/>
      <c r="N103" s="47"/>
      <c r="O103" s="47"/>
      <c r="P103" s="47"/>
      <c r="Q103" s="47"/>
      <c r="R103" s="47"/>
      <c r="S103" s="47"/>
      <c r="T103" s="47"/>
      <c r="U103" s="47"/>
      <c r="V103" s="47"/>
      <c r="W103" s="47"/>
      <c r="X103" s="47"/>
      <c r="Y103" s="47"/>
      <c r="Z103" s="47"/>
    </row>
    <row r="104" spans="1:26" ht="15.75" customHeight="1">
      <c r="A104" s="1"/>
      <c r="B104" s="2"/>
      <c r="C104" s="2"/>
      <c r="D104" s="2"/>
      <c r="E104" s="3"/>
      <c r="F104" s="3"/>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c r="A105" s="1"/>
      <c r="B105" s="2"/>
      <c r="C105" s="2"/>
      <c r="D105" s="2"/>
      <c r="E105" s="3"/>
      <c r="F105" s="3"/>
      <c r="G105" s="47"/>
      <c r="H105" s="47"/>
      <c r="I105" s="47"/>
      <c r="J105" s="47"/>
      <c r="K105" s="47"/>
      <c r="L105" s="47"/>
      <c r="M105" s="47"/>
      <c r="N105" s="47"/>
      <c r="O105" s="47"/>
      <c r="P105" s="47"/>
      <c r="Q105" s="47"/>
      <c r="R105" s="47"/>
      <c r="S105" s="47"/>
      <c r="T105" s="47"/>
      <c r="U105" s="47"/>
      <c r="V105" s="47"/>
      <c r="W105" s="47"/>
      <c r="X105" s="47"/>
      <c r="Y105" s="47"/>
      <c r="Z105" s="47"/>
    </row>
    <row r="106" spans="1:26" ht="15.75" customHeight="1">
      <c r="A106" s="1"/>
      <c r="B106" s="2"/>
      <c r="C106" s="2"/>
      <c r="D106" s="2"/>
      <c r="E106" s="3"/>
      <c r="F106" s="3"/>
      <c r="G106" s="47"/>
      <c r="H106" s="47"/>
      <c r="I106" s="47"/>
      <c r="J106" s="47"/>
      <c r="K106" s="47"/>
      <c r="L106" s="47"/>
      <c r="M106" s="47"/>
      <c r="N106" s="47"/>
      <c r="O106" s="47"/>
      <c r="P106" s="47"/>
      <c r="Q106" s="47"/>
      <c r="R106" s="47"/>
      <c r="S106" s="47"/>
      <c r="T106" s="47"/>
      <c r="U106" s="47"/>
      <c r="V106" s="47"/>
      <c r="W106" s="47"/>
      <c r="X106" s="47"/>
      <c r="Y106" s="47"/>
      <c r="Z106" s="47"/>
    </row>
    <row r="107" spans="1:26" ht="15.75" customHeight="1">
      <c r="A107" s="1"/>
      <c r="B107" s="2"/>
      <c r="C107" s="2"/>
      <c r="D107" s="2"/>
      <c r="E107" s="3"/>
      <c r="F107" s="3"/>
      <c r="G107" s="47"/>
      <c r="H107" s="47"/>
      <c r="I107" s="47"/>
      <c r="J107" s="47"/>
      <c r="K107" s="47"/>
      <c r="L107" s="47"/>
      <c r="M107" s="47"/>
      <c r="N107" s="47"/>
      <c r="O107" s="47"/>
      <c r="P107" s="47"/>
      <c r="Q107" s="47"/>
      <c r="R107" s="47"/>
      <c r="S107" s="47"/>
      <c r="T107" s="47"/>
      <c r="U107" s="47"/>
      <c r="V107" s="47"/>
      <c r="W107" s="47"/>
      <c r="X107" s="47"/>
      <c r="Y107" s="47"/>
      <c r="Z107" s="47"/>
    </row>
    <row r="108" spans="1:26" ht="15.75" customHeight="1">
      <c r="A108" s="1"/>
      <c r="B108" s="2"/>
      <c r="C108" s="2"/>
      <c r="D108" s="2"/>
      <c r="E108" s="3"/>
      <c r="F108" s="3"/>
      <c r="G108" s="47"/>
      <c r="H108" s="47"/>
      <c r="I108" s="47"/>
      <c r="J108" s="47"/>
      <c r="K108" s="47"/>
      <c r="L108" s="47"/>
      <c r="M108" s="47"/>
      <c r="N108" s="47"/>
      <c r="O108" s="47"/>
      <c r="P108" s="47"/>
      <c r="Q108" s="47"/>
      <c r="R108" s="47"/>
      <c r="S108" s="47"/>
      <c r="T108" s="47"/>
      <c r="U108" s="47"/>
      <c r="V108" s="47"/>
      <c r="W108" s="47"/>
      <c r="X108" s="47"/>
      <c r="Y108" s="47"/>
      <c r="Z108" s="47"/>
    </row>
    <row r="109" spans="1:26" ht="15.75" customHeight="1">
      <c r="A109" s="1"/>
      <c r="B109" s="2"/>
      <c r="C109" s="2"/>
      <c r="D109" s="2"/>
      <c r="E109" s="3"/>
      <c r="F109" s="3"/>
      <c r="G109" s="47"/>
      <c r="H109" s="47"/>
      <c r="I109" s="47"/>
      <c r="J109" s="47"/>
      <c r="K109" s="47"/>
      <c r="L109" s="47"/>
      <c r="M109" s="47"/>
      <c r="N109" s="47"/>
      <c r="O109" s="47"/>
      <c r="P109" s="47"/>
      <c r="Q109" s="47"/>
      <c r="R109" s="47"/>
      <c r="S109" s="47"/>
      <c r="T109" s="47"/>
      <c r="U109" s="47"/>
      <c r="V109" s="47"/>
      <c r="W109" s="47"/>
      <c r="X109" s="47"/>
      <c r="Y109" s="47"/>
      <c r="Z109" s="47"/>
    </row>
    <row r="110" spans="1:26" ht="15.75" customHeight="1">
      <c r="A110" s="1"/>
      <c r="B110" s="2"/>
      <c r="C110" s="2"/>
      <c r="D110" s="2"/>
      <c r="E110" s="3"/>
      <c r="F110" s="3"/>
      <c r="G110" s="47"/>
      <c r="H110" s="47"/>
      <c r="I110" s="47"/>
      <c r="J110" s="47"/>
      <c r="K110" s="47"/>
      <c r="L110" s="47"/>
      <c r="M110" s="47"/>
      <c r="N110" s="47"/>
      <c r="O110" s="47"/>
      <c r="P110" s="47"/>
      <c r="Q110" s="47"/>
      <c r="R110" s="47"/>
      <c r="S110" s="47"/>
      <c r="T110" s="47"/>
      <c r="U110" s="47"/>
      <c r="V110" s="47"/>
      <c r="W110" s="47"/>
      <c r="X110" s="47"/>
      <c r="Y110" s="47"/>
      <c r="Z110" s="47"/>
    </row>
    <row r="111" spans="1:26" ht="15.75" customHeight="1">
      <c r="A111" s="1"/>
      <c r="B111" s="2"/>
      <c r="C111" s="2"/>
      <c r="D111" s="2"/>
      <c r="E111" s="3"/>
      <c r="F111" s="3"/>
      <c r="G111" s="47"/>
      <c r="H111" s="47"/>
      <c r="I111" s="47"/>
      <c r="J111" s="47"/>
      <c r="K111" s="47"/>
      <c r="L111" s="47"/>
      <c r="M111" s="47"/>
      <c r="N111" s="47"/>
      <c r="O111" s="47"/>
      <c r="P111" s="47"/>
      <c r="Q111" s="47"/>
      <c r="R111" s="47"/>
      <c r="S111" s="47"/>
      <c r="T111" s="47"/>
      <c r="U111" s="47"/>
      <c r="V111" s="47"/>
      <c r="W111" s="47"/>
      <c r="X111" s="47"/>
      <c r="Y111" s="47"/>
      <c r="Z111" s="47"/>
    </row>
    <row r="112" spans="1:26" ht="15.75" customHeight="1">
      <c r="A112" s="1"/>
      <c r="B112" s="2"/>
      <c r="C112" s="2"/>
      <c r="D112" s="2"/>
      <c r="E112" s="3"/>
      <c r="F112" s="3"/>
      <c r="G112" s="47"/>
      <c r="H112" s="47"/>
      <c r="I112" s="47"/>
      <c r="J112" s="47"/>
      <c r="K112" s="47"/>
      <c r="L112" s="47"/>
      <c r="M112" s="47"/>
      <c r="N112" s="47"/>
      <c r="O112" s="47"/>
      <c r="P112" s="47"/>
      <c r="Q112" s="47"/>
      <c r="R112" s="47"/>
      <c r="S112" s="47"/>
      <c r="T112" s="47"/>
      <c r="U112" s="47"/>
      <c r="V112" s="47"/>
      <c r="W112" s="47"/>
      <c r="X112" s="47"/>
      <c r="Y112" s="47"/>
      <c r="Z112" s="47"/>
    </row>
    <row r="113" spans="1:26" ht="15.75" customHeight="1">
      <c r="A113" s="1"/>
      <c r="B113" s="2"/>
      <c r="C113" s="2"/>
      <c r="D113" s="2"/>
      <c r="E113" s="3"/>
      <c r="F113" s="3"/>
      <c r="G113" s="47"/>
      <c r="H113" s="47"/>
      <c r="I113" s="47"/>
      <c r="J113" s="47"/>
      <c r="K113" s="47"/>
      <c r="L113" s="47"/>
      <c r="M113" s="47"/>
      <c r="N113" s="47"/>
      <c r="O113" s="47"/>
      <c r="P113" s="47"/>
      <c r="Q113" s="47"/>
      <c r="R113" s="47"/>
      <c r="S113" s="47"/>
      <c r="T113" s="47"/>
      <c r="U113" s="47"/>
      <c r="V113" s="47"/>
      <c r="W113" s="47"/>
      <c r="X113" s="47"/>
      <c r="Y113" s="47"/>
      <c r="Z113" s="47"/>
    </row>
    <row r="114" spans="1:26" ht="15.75" customHeight="1">
      <c r="A114" s="1"/>
      <c r="B114" s="2"/>
      <c r="C114" s="2"/>
      <c r="D114" s="2"/>
      <c r="E114" s="3"/>
      <c r="F114" s="3"/>
      <c r="G114" s="47"/>
      <c r="H114" s="47"/>
      <c r="I114" s="47"/>
      <c r="J114" s="47"/>
      <c r="K114" s="47"/>
      <c r="L114" s="47"/>
      <c r="M114" s="47"/>
      <c r="N114" s="47"/>
      <c r="O114" s="47"/>
      <c r="P114" s="47"/>
      <c r="Q114" s="47"/>
      <c r="R114" s="47"/>
      <c r="S114" s="47"/>
      <c r="T114" s="47"/>
      <c r="U114" s="47"/>
      <c r="V114" s="47"/>
      <c r="W114" s="47"/>
      <c r="X114" s="47"/>
      <c r="Y114" s="47"/>
      <c r="Z114" s="47"/>
    </row>
    <row r="115" spans="1:26" ht="15.75" customHeight="1">
      <c r="A115" s="1"/>
      <c r="B115" s="2"/>
      <c r="C115" s="2"/>
      <c r="D115" s="2"/>
      <c r="E115" s="3"/>
      <c r="F115" s="3"/>
      <c r="G115" s="47"/>
      <c r="H115" s="47"/>
      <c r="I115" s="47"/>
      <c r="J115" s="47"/>
      <c r="K115" s="47"/>
      <c r="L115" s="47"/>
      <c r="M115" s="47"/>
      <c r="N115" s="47"/>
      <c r="O115" s="47"/>
      <c r="P115" s="47"/>
      <c r="Q115" s="47"/>
      <c r="R115" s="47"/>
      <c r="S115" s="47"/>
      <c r="T115" s="47"/>
      <c r="U115" s="47"/>
      <c r="V115" s="47"/>
      <c r="W115" s="47"/>
      <c r="X115" s="47"/>
      <c r="Y115" s="47"/>
      <c r="Z115" s="47"/>
    </row>
    <row r="116" spans="1:26" ht="15.75" customHeight="1">
      <c r="A116" s="1"/>
      <c r="B116" s="2"/>
      <c r="C116" s="2"/>
      <c r="D116" s="2"/>
      <c r="E116" s="3"/>
      <c r="F116" s="3"/>
      <c r="G116" s="47"/>
      <c r="H116" s="47"/>
      <c r="I116" s="47"/>
      <c r="J116" s="47"/>
      <c r="K116" s="47"/>
      <c r="L116" s="47"/>
      <c r="M116" s="47"/>
      <c r="N116" s="47"/>
      <c r="O116" s="47"/>
      <c r="P116" s="47"/>
      <c r="Q116" s="47"/>
      <c r="R116" s="47"/>
      <c r="S116" s="47"/>
      <c r="T116" s="47"/>
      <c r="U116" s="47"/>
      <c r="V116" s="47"/>
      <c r="W116" s="47"/>
      <c r="X116" s="47"/>
      <c r="Y116" s="47"/>
      <c r="Z116" s="47"/>
    </row>
    <row r="117" spans="1:26" ht="15.75" customHeight="1">
      <c r="A117" s="1"/>
      <c r="B117" s="2"/>
      <c r="C117" s="2"/>
      <c r="D117" s="2"/>
      <c r="E117" s="3"/>
      <c r="F117" s="3"/>
      <c r="G117" s="47"/>
      <c r="H117" s="47"/>
      <c r="I117" s="47"/>
      <c r="J117" s="47"/>
      <c r="K117" s="47"/>
      <c r="L117" s="47"/>
      <c r="M117" s="47"/>
      <c r="N117" s="47"/>
      <c r="O117" s="47"/>
      <c r="P117" s="47"/>
      <c r="Q117" s="47"/>
      <c r="R117" s="47"/>
      <c r="S117" s="47"/>
      <c r="T117" s="47"/>
      <c r="U117" s="47"/>
      <c r="V117" s="47"/>
      <c r="W117" s="47"/>
      <c r="X117" s="47"/>
      <c r="Y117" s="47"/>
      <c r="Z117" s="47"/>
    </row>
    <row r="118" spans="1:26" ht="15.75" customHeight="1">
      <c r="A118" s="1"/>
      <c r="B118" s="2"/>
      <c r="C118" s="2"/>
      <c r="D118" s="2"/>
      <c r="E118" s="3"/>
      <c r="F118" s="3"/>
      <c r="G118" s="47"/>
      <c r="H118" s="47"/>
      <c r="I118" s="47"/>
      <c r="J118" s="47"/>
      <c r="K118" s="47"/>
      <c r="L118" s="47"/>
      <c r="M118" s="47"/>
      <c r="N118" s="47"/>
      <c r="O118" s="47"/>
      <c r="P118" s="47"/>
      <c r="Q118" s="47"/>
      <c r="R118" s="47"/>
      <c r="S118" s="47"/>
      <c r="T118" s="47"/>
      <c r="U118" s="47"/>
      <c r="V118" s="47"/>
      <c r="W118" s="47"/>
      <c r="X118" s="47"/>
      <c r="Y118" s="47"/>
      <c r="Z118" s="47"/>
    </row>
    <row r="119" spans="1:26" ht="15.75" customHeight="1">
      <c r="A119" s="1"/>
      <c r="B119" s="2"/>
      <c r="C119" s="2"/>
      <c r="D119" s="2"/>
      <c r="E119" s="3"/>
      <c r="F119" s="3"/>
      <c r="G119" s="47"/>
      <c r="H119" s="47"/>
      <c r="I119" s="47"/>
      <c r="J119" s="47"/>
      <c r="K119" s="47"/>
      <c r="L119" s="47"/>
      <c r="M119" s="47"/>
      <c r="N119" s="47"/>
      <c r="O119" s="47"/>
      <c r="P119" s="47"/>
      <c r="Q119" s="47"/>
      <c r="R119" s="47"/>
      <c r="S119" s="47"/>
      <c r="T119" s="47"/>
      <c r="U119" s="47"/>
      <c r="V119" s="47"/>
      <c r="W119" s="47"/>
      <c r="X119" s="47"/>
      <c r="Y119" s="47"/>
      <c r="Z119" s="47"/>
    </row>
    <row r="120" spans="1:26" ht="15.75" customHeight="1">
      <c r="A120" s="1"/>
      <c r="B120" s="2"/>
      <c r="C120" s="2"/>
      <c r="D120" s="2"/>
      <c r="E120" s="3"/>
      <c r="F120" s="3"/>
      <c r="G120" s="47"/>
      <c r="H120" s="47"/>
      <c r="I120" s="47"/>
      <c r="J120" s="47"/>
      <c r="K120" s="47"/>
      <c r="L120" s="47"/>
      <c r="M120" s="47"/>
      <c r="N120" s="47"/>
      <c r="O120" s="47"/>
      <c r="P120" s="47"/>
      <c r="Q120" s="47"/>
      <c r="R120" s="47"/>
      <c r="S120" s="47"/>
      <c r="T120" s="47"/>
      <c r="U120" s="47"/>
      <c r="V120" s="47"/>
      <c r="W120" s="47"/>
      <c r="X120" s="47"/>
      <c r="Y120" s="47"/>
      <c r="Z120" s="47"/>
    </row>
    <row r="121" spans="1:26" ht="15.75" customHeight="1">
      <c r="A121" s="1"/>
      <c r="B121" s="2"/>
      <c r="C121" s="2"/>
      <c r="D121" s="2"/>
      <c r="E121" s="3"/>
      <c r="F121" s="3"/>
      <c r="G121" s="47"/>
      <c r="H121" s="47"/>
      <c r="I121" s="47"/>
      <c r="J121" s="47"/>
      <c r="K121" s="47"/>
      <c r="L121" s="47"/>
      <c r="M121" s="47"/>
      <c r="N121" s="47"/>
      <c r="O121" s="47"/>
      <c r="P121" s="47"/>
      <c r="Q121" s="47"/>
      <c r="R121" s="47"/>
      <c r="S121" s="47"/>
      <c r="T121" s="47"/>
      <c r="U121" s="47"/>
      <c r="V121" s="47"/>
      <c r="W121" s="47"/>
      <c r="X121" s="47"/>
      <c r="Y121" s="47"/>
      <c r="Z121" s="47"/>
    </row>
    <row r="122" spans="1:26" ht="15.75" customHeight="1">
      <c r="A122" s="1"/>
      <c r="B122" s="2"/>
      <c r="C122" s="2"/>
      <c r="D122" s="2"/>
      <c r="E122" s="3"/>
      <c r="F122" s="3"/>
      <c r="G122" s="47"/>
      <c r="H122" s="47"/>
      <c r="I122" s="47"/>
      <c r="J122" s="47"/>
      <c r="K122" s="47"/>
      <c r="L122" s="47"/>
      <c r="M122" s="47"/>
      <c r="N122" s="47"/>
      <c r="O122" s="47"/>
      <c r="P122" s="47"/>
      <c r="Q122" s="47"/>
      <c r="R122" s="47"/>
      <c r="S122" s="47"/>
      <c r="T122" s="47"/>
      <c r="U122" s="47"/>
      <c r="V122" s="47"/>
      <c r="W122" s="47"/>
      <c r="X122" s="47"/>
      <c r="Y122" s="47"/>
      <c r="Z122" s="47"/>
    </row>
    <row r="123" spans="1:26" ht="15.75" customHeight="1">
      <c r="A123" s="1"/>
      <c r="B123" s="2"/>
      <c r="C123" s="2"/>
      <c r="D123" s="2"/>
      <c r="E123" s="3"/>
      <c r="F123" s="3"/>
      <c r="G123" s="47"/>
      <c r="H123" s="47"/>
      <c r="I123" s="47"/>
      <c r="J123" s="47"/>
      <c r="K123" s="47"/>
      <c r="L123" s="47"/>
      <c r="M123" s="47"/>
      <c r="N123" s="47"/>
      <c r="O123" s="47"/>
      <c r="P123" s="47"/>
      <c r="Q123" s="47"/>
      <c r="R123" s="47"/>
      <c r="S123" s="47"/>
      <c r="T123" s="47"/>
      <c r="U123" s="47"/>
      <c r="V123" s="47"/>
      <c r="W123" s="47"/>
      <c r="X123" s="47"/>
      <c r="Y123" s="47"/>
      <c r="Z123" s="47"/>
    </row>
    <row r="124" spans="1:26" ht="15.75" customHeight="1">
      <c r="A124" s="1"/>
      <c r="B124" s="2"/>
      <c r="C124" s="2"/>
      <c r="D124" s="2"/>
      <c r="E124" s="3"/>
      <c r="F124" s="3"/>
      <c r="G124" s="47"/>
      <c r="H124" s="47"/>
      <c r="I124" s="47"/>
      <c r="J124" s="47"/>
      <c r="K124" s="47"/>
      <c r="L124" s="47"/>
      <c r="M124" s="47"/>
      <c r="N124" s="47"/>
      <c r="O124" s="47"/>
      <c r="P124" s="47"/>
      <c r="Q124" s="47"/>
      <c r="R124" s="47"/>
      <c r="S124" s="47"/>
      <c r="T124" s="47"/>
      <c r="U124" s="47"/>
      <c r="V124" s="47"/>
      <c r="W124" s="47"/>
      <c r="X124" s="47"/>
      <c r="Y124" s="47"/>
      <c r="Z124" s="47"/>
    </row>
    <row r="125" spans="1:26" ht="15.75" customHeight="1">
      <c r="A125" s="1"/>
      <c r="B125" s="2"/>
      <c r="C125" s="2"/>
      <c r="D125" s="2"/>
      <c r="E125" s="3"/>
      <c r="F125" s="3"/>
      <c r="G125" s="47"/>
      <c r="H125" s="47"/>
      <c r="I125" s="47"/>
      <c r="J125" s="47"/>
      <c r="K125" s="47"/>
      <c r="L125" s="47"/>
      <c r="M125" s="47"/>
      <c r="N125" s="47"/>
      <c r="O125" s="47"/>
      <c r="P125" s="47"/>
      <c r="Q125" s="47"/>
      <c r="R125" s="47"/>
      <c r="S125" s="47"/>
      <c r="T125" s="47"/>
      <c r="U125" s="47"/>
      <c r="V125" s="47"/>
      <c r="W125" s="47"/>
      <c r="X125" s="47"/>
      <c r="Y125" s="47"/>
      <c r="Z125" s="47"/>
    </row>
    <row r="126" spans="1:26" ht="15.75" customHeight="1">
      <c r="A126" s="1"/>
      <c r="B126" s="2"/>
      <c r="C126" s="2"/>
      <c r="D126" s="2"/>
      <c r="E126" s="3"/>
      <c r="F126" s="3"/>
      <c r="G126" s="47"/>
      <c r="H126" s="47"/>
      <c r="I126" s="47"/>
      <c r="J126" s="47"/>
      <c r="K126" s="47"/>
      <c r="L126" s="47"/>
      <c r="M126" s="47"/>
      <c r="N126" s="47"/>
      <c r="O126" s="47"/>
      <c r="P126" s="47"/>
      <c r="Q126" s="47"/>
      <c r="R126" s="47"/>
      <c r="S126" s="47"/>
      <c r="T126" s="47"/>
      <c r="U126" s="47"/>
      <c r="V126" s="47"/>
      <c r="W126" s="47"/>
      <c r="X126" s="47"/>
      <c r="Y126" s="47"/>
      <c r="Z126" s="47"/>
    </row>
    <row r="127" spans="1:26" ht="15.75" customHeight="1">
      <c r="A127" s="1"/>
      <c r="B127" s="2"/>
      <c r="C127" s="2"/>
      <c r="D127" s="2"/>
      <c r="E127" s="3"/>
      <c r="F127" s="3"/>
      <c r="G127" s="47"/>
      <c r="H127" s="47"/>
      <c r="I127" s="47"/>
      <c r="J127" s="47"/>
      <c r="K127" s="47"/>
      <c r="L127" s="47"/>
      <c r="M127" s="47"/>
      <c r="N127" s="47"/>
      <c r="O127" s="47"/>
      <c r="P127" s="47"/>
      <c r="Q127" s="47"/>
      <c r="R127" s="47"/>
      <c r="S127" s="47"/>
      <c r="T127" s="47"/>
      <c r="U127" s="47"/>
      <c r="V127" s="47"/>
      <c r="W127" s="47"/>
      <c r="X127" s="47"/>
      <c r="Y127" s="47"/>
      <c r="Z127" s="47"/>
    </row>
    <row r="128" spans="1:26" ht="15.75" customHeight="1">
      <c r="A128" s="1"/>
      <c r="B128" s="2"/>
      <c r="C128" s="2"/>
      <c r="D128" s="2"/>
      <c r="E128" s="3"/>
      <c r="F128" s="3"/>
      <c r="G128" s="47"/>
      <c r="H128" s="47"/>
      <c r="I128" s="47"/>
      <c r="J128" s="47"/>
      <c r="K128" s="47"/>
      <c r="L128" s="47"/>
      <c r="M128" s="47"/>
      <c r="N128" s="47"/>
      <c r="O128" s="47"/>
      <c r="P128" s="47"/>
      <c r="Q128" s="47"/>
      <c r="R128" s="47"/>
      <c r="S128" s="47"/>
      <c r="T128" s="47"/>
      <c r="U128" s="47"/>
      <c r="V128" s="47"/>
      <c r="W128" s="47"/>
      <c r="X128" s="47"/>
      <c r="Y128" s="47"/>
      <c r="Z128" s="47"/>
    </row>
    <row r="129" spans="1:26" ht="15.75" customHeight="1">
      <c r="A129" s="1"/>
      <c r="B129" s="2"/>
      <c r="C129" s="2"/>
      <c r="D129" s="2"/>
      <c r="E129" s="3"/>
      <c r="F129" s="3"/>
      <c r="G129" s="47"/>
      <c r="H129" s="47"/>
      <c r="I129" s="47"/>
      <c r="J129" s="47"/>
      <c r="K129" s="47"/>
      <c r="L129" s="47"/>
      <c r="M129" s="47"/>
      <c r="N129" s="47"/>
      <c r="O129" s="47"/>
      <c r="P129" s="47"/>
      <c r="Q129" s="47"/>
      <c r="R129" s="47"/>
      <c r="S129" s="47"/>
      <c r="T129" s="47"/>
      <c r="U129" s="47"/>
      <c r="V129" s="47"/>
      <c r="W129" s="47"/>
      <c r="X129" s="47"/>
      <c r="Y129" s="47"/>
      <c r="Z129" s="47"/>
    </row>
    <row r="130" spans="1:26" ht="15.75" customHeight="1">
      <c r="A130" s="1"/>
      <c r="B130" s="2"/>
      <c r="C130" s="2"/>
      <c r="D130" s="2"/>
      <c r="E130" s="3"/>
      <c r="F130" s="3"/>
      <c r="G130" s="47"/>
      <c r="H130" s="47"/>
      <c r="I130" s="47"/>
      <c r="J130" s="47"/>
      <c r="K130" s="47"/>
      <c r="L130" s="47"/>
      <c r="M130" s="47"/>
      <c r="N130" s="47"/>
      <c r="O130" s="47"/>
      <c r="P130" s="47"/>
      <c r="Q130" s="47"/>
      <c r="R130" s="47"/>
      <c r="S130" s="47"/>
      <c r="T130" s="47"/>
      <c r="U130" s="47"/>
      <c r="V130" s="47"/>
      <c r="W130" s="47"/>
      <c r="X130" s="47"/>
      <c r="Y130" s="47"/>
      <c r="Z130" s="47"/>
    </row>
    <row r="131" spans="1:26" ht="15.75" customHeight="1">
      <c r="A131" s="1"/>
      <c r="B131" s="2"/>
      <c r="C131" s="2"/>
      <c r="D131" s="2"/>
      <c r="E131" s="3"/>
      <c r="F131" s="3"/>
      <c r="G131" s="47"/>
      <c r="H131" s="47"/>
      <c r="I131" s="47"/>
      <c r="J131" s="47"/>
      <c r="K131" s="47"/>
      <c r="L131" s="47"/>
      <c r="M131" s="47"/>
      <c r="N131" s="47"/>
      <c r="O131" s="47"/>
      <c r="P131" s="47"/>
      <c r="Q131" s="47"/>
      <c r="R131" s="47"/>
      <c r="S131" s="47"/>
      <c r="T131" s="47"/>
      <c r="U131" s="47"/>
      <c r="V131" s="47"/>
      <c r="W131" s="47"/>
      <c r="X131" s="47"/>
      <c r="Y131" s="47"/>
      <c r="Z131" s="47"/>
    </row>
    <row r="132" spans="1:26" ht="15.75" customHeight="1">
      <c r="A132" s="1"/>
      <c r="B132" s="2"/>
      <c r="C132" s="2"/>
      <c r="D132" s="2"/>
      <c r="E132" s="3"/>
      <c r="F132" s="3"/>
      <c r="G132" s="47"/>
      <c r="H132" s="47"/>
      <c r="I132" s="47"/>
      <c r="J132" s="47"/>
      <c r="K132" s="47"/>
      <c r="L132" s="47"/>
      <c r="M132" s="47"/>
      <c r="N132" s="47"/>
      <c r="O132" s="47"/>
      <c r="P132" s="47"/>
      <c r="Q132" s="47"/>
      <c r="R132" s="47"/>
      <c r="S132" s="47"/>
      <c r="T132" s="47"/>
      <c r="U132" s="47"/>
      <c r="V132" s="47"/>
      <c r="W132" s="47"/>
      <c r="X132" s="47"/>
      <c r="Y132" s="47"/>
      <c r="Z132" s="47"/>
    </row>
    <row r="133" spans="1:26" ht="15.75" customHeight="1">
      <c r="A133" s="1"/>
      <c r="B133" s="2"/>
      <c r="C133" s="2"/>
      <c r="D133" s="2"/>
      <c r="E133" s="3"/>
      <c r="F133" s="3"/>
      <c r="G133" s="47"/>
      <c r="H133" s="47"/>
      <c r="I133" s="47"/>
      <c r="J133" s="47"/>
      <c r="K133" s="47"/>
      <c r="L133" s="47"/>
      <c r="M133" s="47"/>
      <c r="N133" s="47"/>
      <c r="O133" s="47"/>
      <c r="P133" s="47"/>
      <c r="Q133" s="47"/>
      <c r="R133" s="47"/>
      <c r="S133" s="47"/>
      <c r="T133" s="47"/>
      <c r="U133" s="47"/>
      <c r="V133" s="47"/>
      <c r="W133" s="47"/>
      <c r="X133" s="47"/>
      <c r="Y133" s="47"/>
      <c r="Z133" s="47"/>
    </row>
    <row r="134" spans="1:26" ht="15.75" customHeight="1">
      <c r="A134" s="1"/>
      <c r="B134" s="2"/>
      <c r="C134" s="2"/>
      <c r="D134" s="2"/>
      <c r="E134" s="3"/>
      <c r="F134" s="3"/>
      <c r="G134" s="47"/>
      <c r="H134" s="47"/>
      <c r="I134" s="47"/>
      <c r="J134" s="47"/>
      <c r="K134" s="47"/>
      <c r="L134" s="47"/>
      <c r="M134" s="47"/>
      <c r="N134" s="47"/>
      <c r="O134" s="47"/>
      <c r="P134" s="47"/>
      <c r="Q134" s="47"/>
      <c r="R134" s="47"/>
      <c r="S134" s="47"/>
      <c r="T134" s="47"/>
      <c r="U134" s="47"/>
      <c r="V134" s="47"/>
      <c r="W134" s="47"/>
      <c r="X134" s="47"/>
      <c r="Y134" s="47"/>
      <c r="Z134" s="47"/>
    </row>
    <row r="135" spans="1:26" ht="15.75" customHeight="1">
      <c r="A135" s="1"/>
      <c r="B135" s="2"/>
      <c r="C135" s="2"/>
      <c r="D135" s="2"/>
      <c r="E135" s="3"/>
      <c r="F135" s="3"/>
      <c r="G135" s="47"/>
      <c r="H135" s="47"/>
      <c r="I135" s="47"/>
      <c r="J135" s="47"/>
      <c r="K135" s="47"/>
      <c r="L135" s="47"/>
      <c r="M135" s="47"/>
      <c r="N135" s="47"/>
      <c r="O135" s="47"/>
      <c r="P135" s="47"/>
      <c r="Q135" s="47"/>
      <c r="R135" s="47"/>
      <c r="S135" s="47"/>
      <c r="T135" s="47"/>
      <c r="U135" s="47"/>
      <c r="V135" s="47"/>
      <c r="W135" s="47"/>
      <c r="X135" s="47"/>
      <c r="Y135" s="47"/>
      <c r="Z135" s="47"/>
    </row>
    <row r="136" spans="1:26" ht="15.75" customHeight="1">
      <c r="A136" s="1"/>
      <c r="B136" s="2"/>
      <c r="C136" s="2"/>
      <c r="D136" s="2"/>
      <c r="E136" s="3"/>
      <c r="F136" s="3"/>
      <c r="G136" s="47"/>
      <c r="H136" s="47"/>
      <c r="I136" s="47"/>
      <c r="J136" s="47"/>
      <c r="K136" s="47"/>
      <c r="L136" s="47"/>
      <c r="M136" s="47"/>
      <c r="N136" s="47"/>
      <c r="O136" s="47"/>
      <c r="P136" s="47"/>
      <c r="Q136" s="47"/>
      <c r="R136" s="47"/>
      <c r="S136" s="47"/>
      <c r="T136" s="47"/>
      <c r="U136" s="47"/>
      <c r="V136" s="47"/>
      <c r="W136" s="47"/>
      <c r="X136" s="47"/>
      <c r="Y136" s="47"/>
      <c r="Z136" s="47"/>
    </row>
    <row r="137" spans="1:26" ht="15.75" customHeight="1">
      <c r="A137" s="1"/>
      <c r="B137" s="2"/>
      <c r="C137" s="2"/>
      <c r="D137" s="2"/>
      <c r="E137" s="3"/>
      <c r="F137" s="3"/>
      <c r="G137" s="47"/>
      <c r="H137" s="47"/>
      <c r="I137" s="47"/>
      <c r="J137" s="47"/>
      <c r="K137" s="47"/>
      <c r="L137" s="47"/>
      <c r="M137" s="47"/>
      <c r="N137" s="47"/>
      <c r="O137" s="47"/>
      <c r="P137" s="47"/>
      <c r="Q137" s="47"/>
      <c r="R137" s="47"/>
      <c r="S137" s="47"/>
      <c r="T137" s="47"/>
      <c r="U137" s="47"/>
      <c r="V137" s="47"/>
      <c r="W137" s="47"/>
      <c r="X137" s="47"/>
      <c r="Y137" s="47"/>
      <c r="Z137" s="47"/>
    </row>
    <row r="138" spans="1:26" ht="15.75" customHeight="1">
      <c r="A138" s="1"/>
      <c r="B138" s="2"/>
      <c r="C138" s="2"/>
      <c r="D138" s="2"/>
      <c r="E138" s="3"/>
      <c r="F138" s="3"/>
      <c r="G138" s="47"/>
      <c r="H138" s="47"/>
      <c r="I138" s="47"/>
      <c r="J138" s="47"/>
      <c r="K138" s="47"/>
      <c r="L138" s="47"/>
      <c r="M138" s="47"/>
      <c r="N138" s="47"/>
      <c r="O138" s="47"/>
      <c r="P138" s="47"/>
      <c r="Q138" s="47"/>
      <c r="R138" s="47"/>
      <c r="S138" s="47"/>
      <c r="T138" s="47"/>
      <c r="U138" s="47"/>
      <c r="V138" s="47"/>
      <c r="W138" s="47"/>
      <c r="X138" s="47"/>
      <c r="Y138" s="47"/>
      <c r="Z138" s="47"/>
    </row>
    <row r="139" spans="1:26" ht="15.75" customHeight="1">
      <c r="A139" s="1"/>
      <c r="B139" s="2"/>
      <c r="C139" s="2"/>
      <c r="D139" s="2"/>
      <c r="E139" s="3"/>
      <c r="F139" s="3"/>
      <c r="G139" s="47"/>
      <c r="H139" s="47"/>
      <c r="I139" s="47"/>
      <c r="J139" s="47"/>
      <c r="K139" s="47"/>
      <c r="L139" s="47"/>
      <c r="M139" s="47"/>
      <c r="N139" s="47"/>
      <c r="O139" s="47"/>
      <c r="P139" s="47"/>
      <c r="Q139" s="47"/>
      <c r="R139" s="47"/>
      <c r="S139" s="47"/>
      <c r="T139" s="47"/>
      <c r="U139" s="47"/>
      <c r="V139" s="47"/>
      <c r="W139" s="47"/>
      <c r="X139" s="47"/>
      <c r="Y139" s="47"/>
      <c r="Z139" s="47"/>
    </row>
    <row r="140" spans="1:26" ht="15.75" customHeight="1">
      <c r="A140" s="1"/>
      <c r="B140" s="2"/>
      <c r="C140" s="2"/>
      <c r="D140" s="2"/>
      <c r="E140" s="3"/>
      <c r="F140" s="3"/>
      <c r="G140" s="47"/>
      <c r="H140" s="47"/>
      <c r="I140" s="47"/>
      <c r="J140" s="47"/>
      <c r="K140" s="47"/>
      <c r="L140" s="47"/>
      <c r="M140" s="47"/>
      <c r="N140" s="47"/>
      <c r="O140" s="47"/>
      <c r="P140" s="47"/>
      <c r="Q140" s="47"/>
      <c r="R140" s="47"/>
      <c r="S140" s="47"/>
      <c r="T140" s="47"/>
      <c r="U140" s="47"/>
      <c r="V140" s="47"/>
      <c r="W140" s="47"/>
      <c r="X140" s="47"/>
      <c r="Y140" s="47"/>
      <c r="Z140" s="47"/>
    </row>
    <row r="141" spans="1:26" ht="15.75" customHeight="1">
      <c r="A141" s="1"/>
      <c r="B141" s="2"/>
      <c r="C141" s="2"/>
      <c r="D141" s="2"/>
      <c r="E141" s="3"/>
      <c r="F141" s="3"/>
      <c r="G141" s="47"/>
      <c r="H141" s="47"/>
      <c r="I141" s="47"/>
      <c r="J141" s="47"/>
      <c r="K141" s="47"/>
      <c r="L141" s="47"/>
      <c r="M141" s="47"/>
      <c r="N141" s="47"/>
      <c r="O141" s="47"/>
      <c r="P141" s="47"/>
      <c r="Q141" s="47"/>
      <c r="R141" s="47"/>
      <c r="S141" s="47"/>
      <c r="T141" s="47"/>
      <c r="U141" s="47"/>
      <c r="V141" s="47"/>
      <c r="W141" s="47"/>
      <c r="X141" s="47"/>
      <c r="Y141" s="47"/>
      <c r="Z141" s="47"/>
    </row>
    <row r="142" spans="1:26" ht="15.75" customHeight="1">
      <c r="A142" s="1"/>
      <c r="B142" s="2"/>
      <c r="C142" s="2"/>
      <c r="D142" s="2"/>
      <c r="E142" s="3"/>
      <c r="F142" s="3"/>
      <c r="G142" s="47"/>
      <c r="H142" s="47"/>
      <c r="I142" s="47"/>
      <c r="J142" s="47"/>
      <c r="K142" s="47"/>
      <c r="L142" s="47"/>
      <c r="M142" s="47"/>
      <c r="N142" s="47"/>
      <c r="O142" s="47"/>
      <c r="P142" s="47"/>
      <c r="Q142" s="47"/>
      <c r="R142" s="47"/>
      <c r="S142" s="47"/>
      <c r="T142" s="47"/>
      <c r="U142" s="47"/>
      <c r="V142" s="47"/>
      <c r="W142" s="47"/>
      <c r="X142" s="47"/>
      <c r="Y142" s="47"/>
      <c r="Z142" s="47"/>
    </row>
    <row r="143" spans="1:26" ht="15.75" customHeight="1">
      <c r="A143" s="1"/>
      <c r="B143" s="2"/>
      <c r="C143" s="2"/>
      <c r="D143" s="2"/>
      <c r="E143" s="3"/>
      <c r="F143" s="3"/>
      <c r="G143" s="47"/>
      <c r="H143" s="47"/>
      <c r="I143" s="47"/>
      <c r="J143" s="47"/>
      <c r="K143" s="47"/>
      <c r="L143" s="47"/>
      <c r="M143" s="47"/>
      <c r="N143" s="47"/>
      <c r="O143" s="47"/>
      <c r="P143" s="47"/>
      <c r="Q143" s="47"/>
      <c r="R143" s="47"/>
      <c r="S143" s="47"/>
      <c r="T143" s="47"/>
      <c r="U143" s="47"/>
      <c r="V143" s="47"/>
      <c r="W143" s="47"/>
      <c r="X143" s="47"/>
      <c r="Y143" s="47"/>
      <c r="Z143" s="47"/>
    </row>
    <row r="144" spans="1:26" ht="15.75" customHeight="1">
      <c r="A144" s="1"/>
      <c r="B144" s="2"/>
      <c r="C144" s="2"/>
      <c r="D144" s="2"/>
      <c r="E144" s="3"/>
      <c r="F144" s="3"/>
      <c r="G144" s="47"/>
      <c r="H144" s="47"/>
      <c r="I144" s="47"/>
      <c r="J144" s="47"/>
      <c r="K144" s="47"/>
      <c r="L144" s="47"/>
      <c r="M144" s="47"/>
      <c r="N144" s="47"/>
      <c r="O144" s="47"/>
      <c r="P144" s="47"/>
      <c r="Q144" s="47"/>
      <c r="R144" s="47"/>
      <c r="S144" s="47"/>
      <c r="T144" s="47"/>
      <c r="U144" s="47"/>
      <c r="V144" s="47"/>
      <c r="W144" s="47"/>
      <c r="X144" s="47"/>
      <c r="Y144" s="47"/>
      <c r="Z144" s="47"/>
    </row>
    <row r="145" spans="1:26" ht="15.75" customHeight="1">
      <c r="A145" s="1"/>
      <c r="B145" s="2"/>
      <c r="C145" s="2"/>
      <c r="D145" s="2"/>
      <c r="E145" s="3"/>
      <c r="F145" s="3"/>
      <c r="G145" s="47"/>
      <c r="H145" s="47"/>
      <c r="I145" s="47"/>
      <c r="J145" s="47"/>
      <c r="K145" s="47"/>
      <c r="L145" s="47"/>
      <c r="M145" s="47"/>
      <c r="N145" s="47"/>
      <c r="O145" s="47"/>
      <c r="P145" s="47"/>
      <c r="Q145" s="47"/>
      <c r="R145" s="47"/>
      <c r="S145" s="47"/>
      <c r="T145" s="47"/>
      <c r="U145" s="47"/>
      <c r="V145" s="47"/>
      <c r="W145" s="47"/>
      <c r="X145" s="47"/>
      <c r="Y145" s="47"/>
      <c r="Z145" s="47"/>
    </row>
    <row r="146" spans="1:26" ht="15.75" customHeight="1">
      <c r="A146" s="1"/>
      <c r="B146" s="2"/>
      <c r="C146" s="2"/>
      <c r="D146" s="2"/>
      <c r="E146" s="3"/>
      <c r="F146" s="3"/>
      <c r="G146" s="47"/>
      <c r="H146" s="47"/>
      <c r="I146" s="47"/>
      <c r="J146" s="47"/>
      <c r="K146" s="47"/>
      <c r="L146" s="47"/>
      <c r="M146" s="47"/>
      <c r="N146" s="47"/>
      <c r="O146" s="47"/>
      <c r="P146" s="47"/>
      <c r="Q146" s="47"/>
      <c r="R146" s="47"/>
      <c r="S146" s="47"/>
      <c r="T146" s="47"/>
      <c r="U146" s="47"/>
      <c r="V146" s="47"/>
      <c r="W146" s="47"/>
      <c r="X146" s="47"/>
      <c r="Y146" s="47"/>
      <c r="Z146" s="47"/>
    </row>
    <row r="147" spans="1:26" ht="15.75" customHeight="1">
      <c r="A147" s="1"/>
      <c r="B147" s="2"/>
      <c r="C147" s="2"/>
      <c r="D147" s="2"/>
      <c r="E147" s="3"/>
      <c r="F147" s="3"/>
      <c r="G147" s="47"/>
      <c r="H147" s="47"/>
      <c r="I147" s="47"/>
      <c r="J147" s="47"/>
      <c r="K147" s="47"/>
      <c r="L147" s="47"/>
      <c r="M147" s="47"/>
      <c r="N147" s="47"/>
      <c r="O147" s="47"/>
      <c r="P147" s="47"/>
      <c r="Q147" s="47"/>
      <c r="R147" s="47"/>
      <c r="S147" s="47"/>
      <c r="T147" s="47"/>
      <c r="U147" s="47"/>
      <c r="V147" s="47"/>
      <c r="W147" s="47"/>
      <c r="X147" s="47"/>
      <c r="Y147" s="47"/>
      <c r="Z147" s="47"/>
    </row>
    <row r="148" spans="1:26" ht="15.75" customHeight="1">
      <c r="A148" s="1"/>
      <c r="B148" s="2"/>
      <c r="C148" s="2"/>
      <c r="D148" s="2"/>
      <c r="E148" s="3"/>
      <c r="F148" s="3"/>
      <c r="G148" s="47"/>
      <c r="H148" s="47"/>
      <c r="I148" s="47"/>
      <c r="J148" s="47"/>
      <c r="K148" s="47"/>
      <c r="L148" s="47"/>
      <c r="M148" s="47"/>
      <c r="N148" s="47"/>
      <c r="O148" s="47"/>
      <c r="P148" s="47"/>
      <c r="Q148" s="47"/>
      <c r="R148" s="47"/>
      <c r="S148" s="47"/>
      <c r="T148" s="47"/>
      <c r="U148" s="47"/>
      <c r="V148" s="47"/>
      <c r="W148" s="47"/>
      <c r="X148" s="47"/>
      <c r="Y148" s="47"/>
      <c r="Z148" s="47"/>
    </row>
    <row r="149" spans="1:26" ht="15.75" customHeight="1">
      <c r="A149" s="1"/>
      <c r="B149" s="2"/>
      <c r="C149" s="2"/>
      <c r="D149" s="2"/>
      <c r="E149" s="3"/>
      <c r="F149" s="3"/>
      <c r="G149" s="47"/>
      <c r="H149" s="47"/>
      <c r="I149" s="47"/>
      <c r="J149" s="47"/>
      <c r="K149" s="47"/>
      <c r="L149" s="47"/>
      <c r="M149" s="47"/>
      <c r="N149" s="47"/>
      <c r="O149" s="47"/>
      <c r="P149" s="47"/>
      <c r="Q149" s="47"/>
      <c r="R149" s="47"/>
      <c r="S149" s="47"/>
      <c r="T149" s="47"/>
      <c r="U149" s="47"/>
      <c r="V149" s="47"/>
      <c r="W149" s="47"/>
      <c r="X149" s="47"/>
      <c r="Y149" s="47"/>
      <c r="Z149" s="47"/>
    </row>
    <row r="150" spans="1:26" ht="15.75" customHeight="1">
      <c r="A150" s="1"/>
      <c r="B150" s="2"/>
      <c r="C150" s="2"/>
      <c r="D150" s="2"/>
      <c r="E150" s="3"/>
      <c r="F150" s="3"/>
      <c r="G150" s="47"/>
      <c r="H150" s="47"/>
      <c r="I150" s="47"/>
      <c r="J150" s="47"/>
      <c r="K150" s="47"/>
      <c r="L150" s="47"/>
      <c r="M150" s="47"/>
      <c r="N150" s="47"/>
      <c r="O150" s="47"/>
      <c r="P150" s="47"/>
      <c r="Q150" s="47"/>
      <c r="R150" s="47"/>
      <c r="S150" s="47"/>
      <c r="T150" s="47"/>
      <c r="U150" s="47"/>
      <c r="V150" s="47"/>
      <c r="W150" s="47"/>
      <c r="X150" s="47"/>
      <c r="Y150" s="47"/>
      <c r="Z150" s="47"/>
    </row>
    <row r="151" spans="1:26" ht="15.75" customHeight="1">
      <c r="A151" s="1"/>
      <c r="B151" s="2"/>
      <c r="C151" s="2"/>
      <c r="D151" s="2"/>
      <c r="E151" s="3"/>
      <c r="F151" s="3"/>
      <c r="G151" s="47"/>
      <c r="H151" s="47"/>
      <c r="I151" s="47"/>
      <c r="J151" s="47"/>
      <c r="K151" s="47"/>
      <c r="L151" s="47"/>
      <c r="M151" s="47"/>
      <c r="N151" s="47"/>
      <c r="O151" s="47"/>
      <c r="P151" s="47"/>
      <c r="Q151" s="47"/>
      <c r="R151" s="47"/>
      <c r="S151" s="47"/>
      <c r="T151" s="47"/>
      <c r="U151" s="47"/>
      <c r="V151" s="47"/>
      <c r="W151" s="47"/>
      <c r="X151" s="47"/>
      <c r="Y151" s="47"/>
      <c r="Z151" s="47"/>
    </row>
    <row r="152" spans="1:26" ht="15.75" customHeight="1">
      <c r="A152" s="1"/>
      <c r="B152" s="2"/>
      <c r="C152" s="2"/>
      <c r="D152" s="2"/>
      <c r="E152" s="3"/>
      <c r="F152" s="3"/>
      <c r="G152" s="47"/>
      <c r="H152" s="47"/>
      <c r="I152" s="47"/>
      <c r="J152" s="47"/>
      <c r="K152" s="47"/>
      <c r="L152" s="47"/>
      <c r="M152" s="47"/>
      <c r="N152" s="47"/>
      <c r="O152" s="47"/>
      <c r="P152" s="47"/>
      <c r="Q152" s="47"/>
      <c r="R152" s="47"/>
      <c r="S152" s="47"/>
      <c r="T152" s="47"/>
      <c r="U152" s="47"/>
      <c r="V152" s="47"/>
      <c r="W152" s="47"/>
      <c r="X152" s="47"/>
      <c r="Y152" s="47"/>
      <c r="Z152" s="47"/>
    </row>
    <row r="153" spans="1:26" ht="15.75" customHeight="1">
      <c r="A153" s="1"/>
      <c r="B153" s="2"/>
      <c r="C153" s="2"/>
      <c r="D153" s="2"/>
      <c r="E153" s="3"/>
      <c r="F153" s="3"/>
      <c r="G153" s="47"/>
      <c r="H153" s="47"/>
      <c r="I153" s="47"/>
      <c r="J153" s="47"/>
      <c r="K153" s="47"/>
      <c r="L153" s="47"/>
      <c r="M153" s="47"/>
      <c r="N153" s="47"/>
      <c r="O153" s="47"/>
      <c r="P153" s="47"/>
      <c r="Q153" s="47"/>
      <c r="R153" s="47"/>
      <c r="S153" s="47"/>
      <c r="T153" s="47"/>
      <c r="U153" s="47"/>
      <c r="V153" s="47"/>
      <c r="W153" s="47"/>
      <c r="X153" s="47"/>
      <c r="Y153" s="47"/>
      <c r="Z153" s="47"/>
    </row>
    <row r="154" spans="1:26" ht="15.75" customHeight="1">
      <c r="A154" s="1"/>
      <c r="B154" s="2"/>
      <c r="C154" s="2"/>
      <c r="D154" s="2"/>
      <c r="E154" s="3"/>
      <c r="F154" s="3"/>
      <c r="G154" s="47"/>
      <c r="H154" s="47"/>
      <c r="I154" s="47"/>
      <c r="J154" s="47"/>
      <c r="K154" s="47"/>
      <c r="L154" s="47"/>
      <c r="M154" s="47"/>
      <c r="N154" s="47"/>
      <c r="O154" s="47"/>
      <c r="P154" s="47"/>
      <c r="Q154" s="47"/>
      <c r="R154" s="47"/>
      <c r="S154" s="47"/>
      <c r="T154" s="47"/>
      <c r="U154" s="47"/>
      <c r="V154" s="47"/>
      <c r="W154" s="47"/>
      <c r="X154" s="47"/>
      <c r="Y154" s="47"/>
      <c r="Z154" s="47"/>
    </row>
    <row r="155" spans="1:26" ht="15.75" customHeight="1">
      <c r="A155" s="1"/>
      <c r="B155" s="2"/>
      <c r="C155" s="2"/>
      <c r="D155" s="2"/>
      <c r="E155" s="3"/>
      <c r="F155" s="3"/>
      <c r="G155" s="47"/>
      <c r="H155" s="47"/>
      <c r="I155" s="47"/>
      <c r="J155" s="47"/>
      <c r="K155" s="47"/>
      <c r="L155" s="47"/>
      <c r="M155" s="47"/>
      <c r="N155" s="47"/>
      <c r="O155" s="47"/>
      <c r="P155" s="47"/>
      <c r="Q155" s="47"/>
      <c r="R155" s="47"/>
      <c r="S155" s="47"/>
      <c r="T155" s="47"/>
      <c r="U155" s="47"/>
      <c r="V155" s="47"/>
      <c r="W155" s="47"/>
      <c r="X155" s="47"/>
      <c r="Y155" s="47"/>
      <c r="Z155" s="47"/>
    </row>
    <row r="156" spans="1:26" ht="15.75" customHeight="1">
      <c r="A156" s="1"/>
      <c r="B156" s="2"/>
      <c r="C156" s="2"/>
      <c r="D156" s="2"/>
      <c r="E156" s="3"/>
      <c r="F156" s="3"/>
      <c r="G156" s="47"/>
      <c r="H156" s="47"/>
      <c r="I156" s="47"/>
      <c r="J156" s="47"/>
      <c r="K156" s="47"/>
      <c r="L156" s="47"/>
      <c r="M156" s="47"/>
      <c r="N156" s="47"/>
      <c r="O156" s="47"/>
      <c r="P156" s="47"/>
      <c r="Q156" s="47"/>
      <c r="R156" s="47"/>
      <c r="S156" s="47"/>
      <c r="T156" s="47"/>
      <c r="U156" s="47"/>
      <c r="V156" s="47"/>
      <c r="W156" s="47"/>
      <c r="X156" s="47"/>
      <c r="Y156" s="47"/>
      <c r="Z156" s="47"/>
    </row>
    <row r="157" spans="1:26" ht="15.75" customHeight="1">
      <c r="A157" s="1"/>
      <c r="B157" s="2"/>
      <c r="C157" s="2"/>
      <c r="D157" s="2"/>
      <c r="E157" s="3"/>
      <c r="F157" s="3"/>
      <c r="G157" s="47"/>
      <c r="H157" s="47"/>
      <c r="I157" s="47"/>
      <c r="J157" s="47"/>
      <c r="K157" s="47"/>
      <c r="L157" s="47"/>
      <c r="M157" s="47"/>
      <c r="N157" s="47"/>
      <c r="O157" s="47"/>
      <c r="P157" s="47"/>
      <c r="Q157" s="47"/>
      <c r="R157" s="47"/>
      <c r="S157" s="47"/>
      <c r="T157" s="47"/>
      <c r="U157" s="47"/>
      <c r="V157" s="47"/>
      <c r="W157" s="47"/>
      <c r="X157" s="47"/>
      <c r="Y157" s="47"/>
      <c r="Z157" s="47"/>
    </row>
    <row r="158" spans="1:26" ht="15.75" customHeight="1">
      <c r="A158" s="1"/>
      <c r="B158" s="2"/>
      <c r="C158" s="2"/>
      <c r="D158" s="2"/>
      <c r="E158" s="3"/>
      <c r="F158" s="3"/>
      <c r="G158" s="47"/>
      <c r="H158" s="47"/>
      <c r="I158" s="47"/>
      <c r="J158" s="47"/>
      <c r="K158" s="47"/>
      <c r="L158" s="47"/>
      <c r="M158" s="47"/>
      <c r="N158" s="47"/>
      <c r="O158" s="47"/>
      <c r="P158" s="47"/>
      <c r="Q158" s="47"/>
      <c r="R158" s="47"/>
      <c r="S158" s="47"/>
      <c r="T158" s="47"/>
      <c r="U158" s="47"/>
      <c r="V158" s="47"/>
      <c r="W158" s="47"/>
      <c r="X158" s="47"/>
      <c r="Y158" s="47"/>
      <c r="Z158" s="47"/>
    </row>
    <row r="159" spans="1:26" ht="15.75" customHeight="1">
      <c r="A159" s="1"/>
      <c r="B159" s="2"/>
      <c r="C159" s="2"/>
      <c r="D159" s="2"/>
      <c r="E159" s="3"/>
      <c r="F159" s="3"/>
      <c r="G159" s="47"/>
      <c r="H159" s="47"/>
      <c r="I159" s="47"/>
      <c r="J159" s="47"/>
      <c r="K159" s="47"/>
      <c r="L159" s="47"/>
      <c r="M159" s="47"/>
      <c r="N159" s="47"/>
      <c r="O159" s="47"/>
      <c r="P159" s="47"/>
      <c r="Q159" s="47"/>
      <c r="R159" s="47"/>
      <c r="S159" s="47"/>
      <c r="T159" s="47"/>
      <c r="U159" s="47"/>
      <c r="V159" s="47"/>
      <c r="W159" s="47"/>
      <c r="X159" s="47"/>
      <c r="Y159" s="47"/>
      <c r="Z159" s="47"/>
    </row>
    <row r="160" spans="1:26" ht="15.75" customHeight="1">
      <c r="A160" s="1"/>
      <c r="B160" s="2"/>
      <c r="C160" s="2"/>
      <c r="D160" s="2"/>
      <c r="E160" s="3"/>
      <c r="F160" s="3"/>
      <c r="G160" s="47"/>
      <c r="H160" s="47"/>
      <c r="I160" s="47"/>
      <c r="J160" s="47"/>
      <c r="K160" s="47"/>
      <c r="L160" s="47"/>
      <c r="M160" s="47"/>
      <c r="N160" s="47"/>
      <c r="O160" s="47"/>
      <c r="P160" s="47"/>
      <c r="Q160" s="47"/>
      <c r="R160" s="47"/>
      <c r="S160" s="47"/>
      <c r="T160" s="47"/>
      <c r="U160" s="47"/>
      <c r="V160" s="47"/>
      <c r="W160" s="47"/>
      <c r="X160" s="47"/>
      <c r="Y160" s="47"/>
      <c r="Z160" s="47"/>
    </row>
    <row r="161" spans="1:26" ht="15.75" customHeight="1">
      <c r="A161" s="1"/>
      <c r="B161" s="2"/>
      <c r="C161" s="2"/>
      <c r="D161" s="2"/>
      <c r="E161" s="3"/>
      <c r="F161" s="3"/>
      <c r="G161" s="47"/>
      <c r="H161" s="47"/>
      <c r="I161" s="47"/>
      <c r="J161" s="47"/>
      <c r="K161" s="47"/>
      <c r="L161" s="47"/>
      <c r="M161" s="47"/>
      <c r="N161" s="47"/>
      <c r="O161" s="47"/>
      <c r="P161" s="47"/>
      <c r="Q161" s="47"/>
      <c r="R161" s="47"/>
      <c r="S161" s="47"/>
      <c r="T161" s="47"/>
      <c r="U161" s="47"/>
      <c r="V161" s="47"/>
      <c r="W161" s="47"/>
      <c r="X161" s="47"/>
      <c r="Y161" s="47"/>
      <c r="Z161" s="47"/>
    </row>
    <row r="162" spans="1:26" ht="15.75" customHeight="1">
      <c r="A162" s="1"/>
      <c r="B162" s="2"/>
      <c r="C162" s="2"/>
      <c r="D162" s="2"/>
      <c r="E162" s="3"/>
      <c r="F162" s="3"/>
      <c r="G162" s="47"/>
      <c r="H162" s="47"/>
      <c r="I162" s="47"/>
      <c r="J162" s="47"/>
      <c r="K162" s="47"/>
      <c r="L162" s="47"/>
      <c r="M162" s="47"/>
      <c r="N162" s="47"/>
      <c r="O162" s="47"/>
      <c r="P162" s="47"/>
      <c r="Q162" s="47"/>
      <c r="R162" s="47"/>
      <c r="S162" s="47"/>
      <c r="T162" s="47"/>
      <c r="U162" s="47"/>
      <c r="V162" s="47"/>
      <c r="W162" s="47"/>
      <c r="X162" s="47"/>
      <c r="Y162" s="47"/>
      <c r="Z162" s="47"/>
    </row>
    <row r="163" spans="1:26" ht="15.75" customHeight="1">
      <c r="A163" s="1"/>
      <c r="B163" s="2"/>
      <c r="C163" s="2"/>
      <c r="D163" s="2"/>
      <c r="E163" s="3"/>
      <c r="F163" s="3"/>
      <c r="G163" s="47"/>
      <c r="H163" s="47"/>
      <c r="I163" s="47"/>
      <c r="J163" s="47"/>
      <c r="K163" s="47"/>
      <c r="L163" s="47"/>
      <c r="M163" s="47"/>
      <c r="N163" s="47"/>
      <c r="O163" s="47"/>
      <c r="P163" s="47"/>
      <c r="Q163" s="47"/>
      <c r="R163" s="47"/>
      <c r="S163" s="47"/>
      <c r="T163" s="47"/>
      <c r="U163" s="47"/>
      <c r="V163" s="47"/>
      <c r="W163" s="47"/>
      <c r="X163" s="47"/>
      <c r="Y163" s="47"/>
      <c r="Z163" s="47"/>
    </row>
    <row r="164" spans="1:26" ht="15.75" customHeight="1">
      <c r="A164" s="1"/>
      <c r="B164" s="2"/>
      <c r="C164" s="2"/>
      <c r="D164" s="2"/>
      <c r="E164" s="3"/>
      <c r="F164" s="3"/>
      <c r="G164" s="47"/>
      <c r="H164" s="47"/>
      <c r="I164" s="47"/>
      <c r="J164" s="47"/>
      <c r="K164" s="47"/>
      <c r="L164" s="47"/>
      <c r="M164" s="47"/>
      <c r="N164" s="47"/>
      <c r="O164" s="47"/>
      <c r="P164" s="47"/>
      <c r="Q164" s="47"/>
      <c r="R164" s="47"/>
      <c r="S164" s="47"/>
      <c r="T164" s="47"/>
      <c r="U164" s="47"/>
      <c r="V164" s="47"/>
      <c r="W164" s="47"/>
      <c r="X164" s="47"/>
      <c r="Y164" s="47"/>
      <c r="Z164" s="47"/>
    </row>
    <row r="165" spans="1:26" ht="15.75" customHeight="1">
      <c r="A165" s="1"/>
      <c r="B165" s="2"/>
      <c r="C165" s="2"/>
      <c r="D165" s="2"/>
      <c r="E165" s="3"/>
      <c r="F165" s="3"/>
      <c r="G165" s="47"/>
      <c r="H165" s="47"/>
      <c r="I165" s="47"/>
      <c r="J165" s="47"/>
      <c r="K165" s="47"/>
      <c r="L165" s="47"/>
      <c r="M165" s="47"/>
      <c r="N165" s="47"/>
      <c r="O165" s="47"/>
      <c r="P165" s="47"/>
      <c r="Q165" s="47"/>
      <c r="R165" s="47"/>
      <c r="S165" s="47"/>
      <c r="T165" s="47"/>
      <c r="U165" s="47"/>
      <c r="V165" s="47"/>
      <c r="W165" s="47"/>
      <c r="X165" s="47"/>
      <c r="Y165" s="47"/>
      <c r="Z165" s="47"/>
    </row>
    <row r="166" spans="1:26" ht="15.75" customHeight="1">
      <c r="A166" s="1"/>
      <c r="B166" s="2"/>
      <c r="C166" s="2"/>
      <c r="D166" s="2"/>
      <c r="E166" s="3"/>
      <c r="F166" s="3"/>
      <c r="G166" s="47"/>
      <c r="H166" s="47"/>
      <c r="I166" s="47"/>
      <c r="J166" s="47"/>
      <c r="K166" s="47"/>
      <c r="L166" s="47"/>
      <c r="M166" s="47"/>
      <c r="N166" s="47"/>
      <c r="O166" s="47"/>
      <c r="P166" s="47"/>
      <c r="Q166" s="47"/>
      <c r="R166" s="47"/>
      <c r="S166" s="47"/>
      <c r="T166" s="47"/>
      <c r="U166" s="47"/>
      <c r="V166" s="47"/>
      <c r="W166" s="47"/>
      <c r="X166" s="47"/>
      <c r="Y166" s="47"/>
      <c r="Z166" s="47"/>
    </row>
    <row r="167" spans="1:26" ht="15.75" customHeight="1">
      <c r="A167" s="1"/>
      <c r="B167" s="2"/>
      <c r="C167" s="2"/>
      <c r="D167" s="2"/>
      <c r="E167" s="3"/>
      <c r="F167" s="3"/>
      <c r="G167" s="47"/>
      <c r="H167" s="47"/>
      <c r="I167" s="47"/>
      <c r="J167" s="47"/>
      <c r="K167" s="47"/>
      <c r="L167" s="47"/>
      <c r="M167" s="47"/>
      <c r="N167" s="47"/>
      <c r="O167" s="47"/>
      <c r="P167" s="47"/>
      <c r="Q167" s="47"/>
      <c r="R167" s="47"/>
      <c r="S167" s="47"/>
      <c r="T167" s="47"/>
      <c r="U167" s="47"/>
      <c r="V167" s="47"/>
      <c r="W167" s="47"/>
      <c r="X167" s="47"/>
      <c r="Y167" s="47"/>
      <c r="Z167" s="47"/>
    </row>
    <row r="168" spans="1:26" ht="15.75" customHeight="1">
      <c r="A168" s="1"/>
      <c r="B168" s="2"/>
      <c r="C168" s="2"/>
      <c r="D168" s="2"/>
      <c r="E168" s="3"/>
      <c r="F168" s="3"/>
      <c r="G168" s="47"/>
      <c r="H168" s="47"/>
      <c r="I168" s="47"/>
      <c r="J168" s="47"/>
      <c r="K168" s="47"/>
      <c r="L168" s="47"/>
      <c r="M168" s="47"/>
      <c r="N168" s="47"/>
      <c r="O168" s="47"/>
      <c r="P168" s="47"/>
      <c r="Q168" s="47"/>
      <c r="R168" s="47"/>
      <c r="S168" s="47"/>
      <c r="T168" s="47"/>
      <c r="U168" s="47"/>
      <c r="V168" s="47"/>
      <c r="W168" s="47"/>
      <c r="X168" s="47"/>
      <c r="Y168" s="47"/>
      <c r="Z168" s="47"/>
    </row>
    <row r="169" spans="1:26" ht="15.75" customHeight="1">
      <c r="A169" s="1"/>
      <c r="B169" s="2"/>
      <c r="C169" s="2"/>
      <c r="D169" s="2"/>
      <c r="E169" s="3"/>
      <c r="F169" s="3"/>
      <c r="G169" s="47"/>
      <c r="H169" s="47"/>
      <c r="I169" s="47"/>
      <c r="J169" s="47"/>
      <c r="K169" s="47"/>
      <c r="L169" s="47"/>
      <c r="M169" s="47"/>
      <c r="N169" s="47"/>
      <c r="O169" s="47"/>
      <c r="P169" s="47"/>
      <c r="Q169" s="47"/>
      <c r="R169" s="47"/>
      <c r="S169" s="47"/>
      <c r="T169" s="47"/>
      <c r="U169" s="47"/>
      <c r="V169" s="47"/>
      <c r="W169" s="47"/>
      <c r="X169" s="47"/>
      <c r="Y169" s="47"/>
      <c r="Z169" s="47"/>
    </row>
    <row r="170" spans="1:26" ht="15.75" customHeight="1">
      <c r="A170" s="1"/>
      <c r="B170" s="2"/>
      <c r="C170" s="2"/>
      <c r="D170" s="2"/>
      <c r="E170" s="3"/>
      <c r="F170" s="3"/>
      <c r="G170" s="47"/>
      <c r="H170" s="47"/>
      <c r="I170" s="47"/>
      <c r="J170" s="47"/>
      <c r="K170" s="47"/>
      <c r="L170" s="47"/>
      <c r="M170" s="47"/>
      <c r="N170" s="47"/>
      <c r="O170" s="47"/>
      <c r="P170" s="47"/>
      <c r="Q170" s="47"/>
      <c r="R170" s="47"/>
      <c r="S170" s="47"/>
      <c r="T170" s="47"/>
      <c r="U170" s="47"/>
      <c r="V170" s="47"/>
      <c r="W170" s="47"/>
      <c r="X170" s="47"/>
      <c r="Y170" s="47"/>
      <c r="Z170" s="47"/>
    </row>
    <row r="171" spans="1:26" ht="15.75" customHeight="1">
      <c r="A171" s="1"/>
      <c r="B171" s="2"/>
      <c r="C171" s="2"/>
      <c r="D171" s="2"/>
      <c r="E171" s="3"/>
      <c r="F171" s="3"/>
      <c r="G171" s="47"/>
      <c r="H171" s="47"/>
      <c r="I171" s="47"/>
      <c r="J171" s="47"/>
      <c r="K171" s="47"/>
      <c r="L171" s="47"/>
      <c r="M171" s="47"/>
      <c r="N171" s="47"/>
      <c r="O171" s="47"/>
      <c r="P171" s="47"/>
      <c r="Q171" s="47"/>
      <c r="R171" s="47"/>
      <c r="S171" s="47"/>
      <c r="T171" s="47"/>
      <c r="U171" s="47"/>
      <c r="V171" s="47"/>
      <c r="W171" s="47"/>
      <c r="X171" s="47"/>
      <c r="Y171" s="47"/>
      <c r="Z171" s="47"/>
    </row>
    <row r="172" spans="1:26" ht="15.75" customHeight="1">
      <c r="A172" s="1"/>
      <c r="B172" s="2"/>
      <c r="C172" s="2"/>
      <c r="D172" s="2"/>
      <c r="E172" s="3"/>
      <c r="F172" s="3"/>
      <c r="G172" s="47"/>
      <c r="H172" s="47"/>
      <c r="I172" s="47"/>
      <c r="J172" s="47"/>
      <c r="K172" s="47"/>
      <c r="L172" s="47"/>
      <c r="M172" s="47"/>
      <c r="N172" s="47"/>
      <c r="O172" s="47"/>
      <c r="P172" s="47"/>
      <c r="Q172" s="47"/>
      <c r="R172" s="47"/>
      <c r="S172" s="47"/>
      <c r="T172" s="47"/>
      <c r="U172" s="47"/>
      <c r="V172" s="47"/>
      <c r="W172" s="47"/>
      <c r="X172" s="47"/>
      <c r="Y172" s="47"/>
      <c r="Z172" s="47"/>
    </row>
    <row r="173" spans="1:26" ht="15.75" customHeight="1">
      <c r="A173" s="1"/>
      <c r="B173" s="2"/>
      <c r="C173" s="2"/>
      <c r="D173" s="2"/>
      <c r="E173" s="3"/>
      <c r="F173" s="3"/>
      <c r="G173" s="47"/>
      <c r="H173" s="47"/>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2"/>
      <c r="C174" s="2"/>
      <c r="D174" s="2"/>
      <c r="E174" s="3"/>
      <c r="F174" s="3"/>
      <c r="G174" s="47"/>
      <c r="H174" s="47"/>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2"/>
      <c r="C175" s="2"/>
      <c r="D175" s="2"/>
      <c r="E175" s="3"/>
      <c r="F175" s="3"/>
      <c r="G175" s="47"/>
      <c r="H175" s="47"/>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2"/>
      <c r="C176" s="2"/>
      <c r="D176" s="2"/>
      <c r="E176" s="3"/>
      <c r="F176" s="3"/>
      <c r="G176" s="47"/>
      <c r="H176" s="47"/>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2"/>
      <c r="C177" s="2"/>
      <c r="D177" s="2"/>
      <c r="E177" s="3"/>
      <c r="F177" s="3"/>
      <c r="G177" s="47"/>
      <c r="H177" s="47"/>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2"/>
      <c r="C178" s="2"/>
      <c r="D178" s="2"/>
      <c r="E178" s="3"/>
      <c r="F178" s="3"/>
      <c r="G178" s="47"/>
      <c r="H178" s="47"/>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2"/>
      <c r="C179" s="2"/>
      <c r="D179" s="2"/>
      <c r="E179" s="3"/>
      <c r="F179" s="3"/>
      <c r="G179" s="47"/>
      <c r="H179" s="47"/>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2"/>
      <c r="C180" s="2"/>
      <c r="D180" s="2"/>
      <c r="E180" s="3"/>
      <c r="F180" s="3"/>
      <c r="G180" s="47"/>
      <c r="H180" s="47"/>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2"/>
      <c r="C181" s="2"/>
      <c r="D181" s="2"/>
      <c r="E181" s="3"/>
      <c r="F181" s="3"/>
      <c r="G181" s="47"/>
      <c r="H181" s="47"/>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2"/>
      <c r="C182" s="2"/>
      <c r="D182" s="2"/>
      <c r="E182" s="3"/>
      <c r="F182" s="3"/>
      <c r="G182" s="47"/>
      <c r="H182" s="47"/>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2"/>
      <c r="C183" s="2"/>
      <c r="D183" s="2"/>
      <c r="E183" s="3"/>
      <c r="F183" s="3"/>
      <c r="G183" s="47"/>
      <c r="H183" s="47"/>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2"/>
      <c r="C184" s="2"/>
      <c r="D184" s="2"/>
      <c r="E184" s="3"/>
      <c r="F184" s="3"/>
      <c r="G184" s="47"/>
      <c r="H184" s="47"/>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2"/>
      <c r="C185" s="2"/>
      <c r="D185" s="2"/>
      <c r="E185" s="3"/>
      <c r="F185" s="3"/>
      <c r="G185" s="47"/>
      <c r="H185" s="47"/>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2"/>
      <c r="C186" s="2"/>
      <c r="D186" s="2"/>
      <c r="E186" s="3"/>
      <c r="F186" s="3"/>
      <c r="G186" s="47"/>
      <c r="H186" s="47"/>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2"/>
      <c r="C187" s="2"/>
      <c r="D187" s="2"/>
      <c r="E187" s="3"/>
      <c r="F187" s="3"/>
      <c r="G187" s="47"/>
      <c r="H187" s="47"/>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2"/>
      <c r="C188" s="2"/>
      <c r="D188" s="2"/>
      <c r="E188" s="3"/>
      <c r="F188" s="3"/>
      <c r="G188" s="47"/>
      <c r="H188" s="47"/>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2"/>
      <c r="C189" s="2"/>
      <c r="D189" s="2"/>
      <c r="E189" s="3"/>
      <c r="F189" s="3"/>
      <c r="G189" s="47"/>
      <c r="H189" s="47"/>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2"/>
      <c r="C190" s="2"/>
      <c r="D190" s="2"/>
      <c r="E190" s="3"/>
      <c r="F190" s="3"/>
      <c r="G190" s="47"/>
      <c r="H190" s="47"/>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2"/>
      <c r="C191" s="2"/>
      <c r="D191" s="2"/>
      <c r="E191" s="3"/>
      <c r="F191" s="3"/>
      <c r="G191" s="47"/>
      <c r="H191" s="47"/>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2"/>
      <c r="C192" s="2"/>
      <c r="D192" s="2"/>
      <c r="E192" s="3"/>
      <c r="F192" s="3"/>
      <c r="G192" s="47"/>
      <c r="H192" s="47"/>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2"/>
      <c r="C193" s="2"/>
      <c r="D193" s="2"/>
      <c r="E193" s="3"/>
      <c r="F193" s="3"/>
      <c r="G193" s="47"/>
      <c r="H193" s="47"/>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2"/>
      <c r="C194" s="2"/>
      <c r="D194" s="2"/>
      <c r="E194" s="3"/>
      <c r="F194" s="3"/>
      <c r="G194" s="47"/>
      <c r="H194" s="47"/>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2"/>
      <c r="C195" s="2"/>
      <c r="D195" s="2"/>
      <c r="E195" s="3"/>
      <c r="F195" s="3"/>
      <c r="G195" s="47"/>
      <c r="H195" s="47"/>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2"/>
      <c r="C196" s="2"/>
      <c r="D196" s="2"/>
      <c r="E196" s="3"/>
      <c r="F196" s="3"/>
      <c r="G196" s="47"/>
      <c r="H196" s="47"/>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2"/>
      <c r="C197" s="2"/>
      <c r="D197" s="2"/>
      <c r="E197" s="3"/>
      <c r="F197" s="3"/>
      <c r="G197" s="47"/>
      <c r="H197" s="47"/>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2"/>
      <c r="C198" s="2"/>
      <c r="D198" s="2"/>
      <c r="E198" s="3"/>
      <c r="F198" s="3"/>
      <c r="G198" s="47"/>
      <c r="H198" s="47"/>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2"/>
      <c r="C199" s="2"/>
      <c r="D199" s="2"/>
      <c r="E199" s="3"/>
      <c r="F199" s="3"/>
      <c r="G199" s="47"/>
      <c r="H199" s="47"/>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2"/>
      <c r="C200" s="2"/>
      <c r="D200" s="2"/>
      <c r="E200" s="3"/>
      <c r="F200" s="3"/>
      <c r="G200" s="47"/>
      <c r="H200" s="47"/>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2"/>
      <c r="C201" s="2"/>
      <c r="D201" s="2"/>
      <c r="E201" s="3"/>
      <c r="F201" s="3"/>
      <c r="G201" s="47"/>
      <c r="H201" s="47"/>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2"/>
      <c r="C202" s="2"/>
      <c r="D202" s="2"/>
      <c r="E202" s="3"/>
      <c r="F202" s="3"/>
      <c r="G202" s="47"/>
      <c r="H202" s="47"/>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2"/>
      <c r="C203" s="2"/>
      <c r="D203" s="2"/>
      <c r="E203" s="3"/>
      <c r="F203" s="3"/>
      <c r="G203" s="47"/>
      <c r="H203" s="47"/>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2"/>
      <c r="C204" s="2"/>
      <c r="D204" s="2"/>
      <c r="E204" s="3"/>
      <c r="F204" s="3"/>
      <c r="G204" s="47"/>
      <c r="H204" s="47"/>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2"/>
      <c r="C205" s="2"/>
      <c r="D205" s="2"/>
      <c r="E205" s="3"/>
      <c r="F205" s="3"/>
      <c r="G205" s="47"/>
      <c r="H205" s="47"/>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2"/>
      <c r="C206" s="2"/>
      <c r="D206" s="2"/>
      <c r="E206" s="3"/>
      <c r="F206" s="3"/>
      <c r="G206" s="47"/>
      <c r="H206" s="47"/>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2"/>
      <c r="C207" s="2"/>
      <c r="D207" s="2"/>
      <c r="E207" s="3"/>
      <c r="F207" s="3"/>
      <c r="G207" s="47"/>
      <c r="H207" s="47"/>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2"/>
      <c r="C208" s="2"/>
      <c r="D208" s="2"/>
      <c r="E208" s="3"/>
      <c r="F208" s="3"/>
      <c r="G208" s="47"/>
      <c r="H208" s="47"/>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2"/>
      <c r="C209" s="2"/>
      <c r="D209" s="2"/>
      <c r="E209" s="3"/>
      <c r="F209" s="3"/>
      <c r="G209" s="47"/>
      <c r="H209" s="47"/>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2"/>
      <c r="C210" s="2"/>
      <c r="D210" s="2"/>
      <c r="E210" s="3"/>
      <c r="F210" s="3"/>
      <c r="G210" s="47"/>
      <c r="H210" s="47"/>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2"/>
      <c r="C211" s="2"/>
      <c r="D211" s="2"/>
      <c r="E211" s="3"/>
      <c r="F211" s="3"/>
      <c r="G211" s="47"/>
      <c r="H211" s="47"/>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2"/>
      <c r="C212" s="2"/>
      <c r="D212" s="2"/>
      <c r="E212" s="3"/>
      <c r="F212" s="3"/>
      <c r="G212" s="47"/>
      <c r="H212" s="47"/>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2"/>
      <c r="C213" s="2"/>
      <c r="D213" s="2"/>
      <c r="E213" s="3"/>
      <c r="F213" s="3"/>
      <c r="G213" s="47"/>
      <c r="H213" s="47"/>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2"/>
      <c r="C214" s="2"/>
      <c r="D214" s="2"/>
      <c r="E214" s="3"/>
      <c r="F214" s="3"/>
      <c r="G214" s="47"/>
      <c r="H214" s="47"/>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2"/>
      <c r="C215" s="2"/>
      <c r="D215" s="2"/>
      <c r="E215" s="3"/>
      <c r="F215" s="3"/>
      <c r="G215" s="47"/>
      <c r="H215" s="47"/>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2"/>
      <c r="C216" s="2"/>
      <c r="D216" s="2"/>
      <c r="E216" s="3"/>
      <c r="F216" s="3"/>
      <c r="G216" s="47"/>
      <c r="H216" s="47"/>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2"/>
      <c r="C217" s="2"/>
      <c r="D217" s="2"/>
      <c r="E217" s="3"/>
      <c r="F217" s="3"/>
      <c r="G217" s="47"/>
      <c r="H217" s="47"/>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2"/>
      <c r="C218" s="2"/>
      <c r="D218" s="2"/>
      <c r="E218" s="3"/>
      <c r="F218" s="3"/>
      <c r="G218" s="47"/>
      <c r="H218" s="47"/>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2"/>
      <c r="C219" s="2"/>
      <c r="D219" s="2"/>
      <c r="E219" s="3"/>
      <c r="F219" s="3"/>
      <c r="G219" s="47"/>
      <c r="H219" s="47"/>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2"/>
      <c r="C220" s="2"/>
      <c r="D220" s="2"/>
      <c r="E220" s="3"/>
      <c r="F220" s="3"/>
      <c r="G220" s="47"/>
      <c r="H220" s="47"/>
      <c r="I220" s="47"/>
      <c r="J220" s="47"/>
      <c r="K220" s="47"/>
      <c r="L220" s="47"/>
      <c r="M220" s="47"/>
      <c r="N220" s="47"/>
      <c r="O220" s="47"/>
      <c r="P220" s="47"/>
      <c r="Q220" s="47"/>
      <c r="R220" s="47"/>
      <c r="S220" s="47"/>
      <c r="T220" s="47"/>
      <c r="U220" s="47"/>
      <c r="V220" s="47"/>
      <c r="W220" s="47"/>
      <c r="X220" s="47"/>
      <c r="Y220" s="47"/>
      <c r="Z220" s="47"/>
    </row>
    <row r="221" spans="1:26" ht="15.75" customHeight="1">
      <c r="A221" s="1"/>
      <c r="B221" s="2"/>
      <c r="C221" s="2"/>
      <c r="D221" s="2"/>
      <c r="E221" s="3"/>
      <c r="F221" s="3"/>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1"/>
      <c r="B222" s="2"/>
      <c r="C222" s="2"/>
      <c r="D222" s="2"/>
      <c r="E222" s="3"/>
      <c r="F222" s="3"/>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1"/>
      <c r="B223" s="2"/>
      <c r="C223" s="2"/>
      <c r="D223" s="2"/>
      <c r="E223" s="3"/>
      <c r="F223" s="3"/>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1"/>
      <c r="B224" s="2"/>
      <c r="C224" s="2"/>
      <c r="D224" s="2"/>
      <c r="E224" s="3"/>
      <c r="F224" s="3"/>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1"/>
      <c r="B225" s="2"/>
      <c r="C225" s="2"/>
      <c r="D225" s="2"/>
      <c r="E225" s="3"/>
      <c r="F225" s="3"/>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1"/>
      <c r="B226" s="2"/>
      <c r="C226" s="2"/>
      <c r="D226" s="2"/>
      <c r="E226" s="3"/>
      <c r="F226" s="3"/>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1"/>
      <c r="B227" s="2"/>
      <c r="C227" s="2"/>
      <c r="D227" s="2"/>
      <c r="E227" s="3"/>
      <c r="F227" s="3"/>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1"/>
      <c r="B228" s="2"/>
      <c r="C228" s="2"/>
      <c r="D228" s="2"/>
      <c r="E228" s="3"/>
      <c r="F228" s="3"/>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1"/>
      <c r="B229" s="2"/>
      <c r="C229" s="2"/>
      <c r="D229" s="2"/>
      <c r="E229" s="3"/>
      <c r="F229" s="3"/>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1"/>
      <c r="B230" s="2"/>
      <c r="C230" s="2"/>
      <c r="D230" s="2"/>
      <c r="E230" s="3"/>
      <c r="F230" s="3"/>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1"/>
      <c r="B231" s="2"/>
      <c r="C231" s="2"/>
      <c r="D231" s="2"/>
      <c r="E231" s="3"/>
      <c r="F231" s="3"/>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sheetData>
  <mergeCells count="9">
    <mergeCell ref="A31:F31"/>
    <mergeCell ref="A2:J2"/>
    <mergeCell ref="A4:J4"/>
    <mergeCell ref="A5:J5"/>
    <mergeCell ref="A6:J6"/>
    <mergeCell ref="A7:J7"/>
    <mergeCell ref="A8:J8"/>
    <mergeCell ref="A9:J9"/>
    <mergeCell ref="A10:J10"/>
  </mergeCells>
  <hyperlinks>
    <hyperlink ref="E15" r:id="rId1" display="mailto:FSAA@" xr:uid="{EDA78571-F320-4482-A3C0-1FCE7B5B10FB}"/>
    <hyperlink ref="F15" r:id="rId2" xr:uid="{81CFEC7E-31B9-416B-98AB-A44168270C5B}"/>
  </hyperlinks>
  <pageMargins left="0.75" right="0.75" top="1" bottom="1" header="0" footer="0"/>
  <pageSetup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154"/>
  <sheetViews>
    <sheetView topLeftCell="A157" workbookViewId="0">
      <selection activeCell="L161" sqref="L161"/>
    </sheetView>
  </sheetViews>
  <sheetFormatPr defaultColWidth="14.3984375" defaultRowHeight="15" customHeight="1"/>
  <cols>
    <col min="1" max="1" width="23.73046875" customWidth="1"/>
    <col min="2" max="2" width="10.265625" customWidth="1"/>
    <col min="3" max="3" width="27.73046875" customWidth="1"/>
    <col min="4" max="4" width="23.3984375" customWidth="1"/>
    <col min="5" max="5" width="15.265625" customWidth="1"/>
    <col min="6" max="6" width="26.3984375" customWidth="1"/>
    <col min="7" max="7" width="10.73046875" customWidth="1"/>
    <col min="8" max="8" width="16.1328125" customWidth="1"/>
    <col min="9" max="11" width="8" customWidth="1"/>
    <col min="12" max="12" width="8.73046875" customWidth="1"/>
    <col min="13" max="26" width="8" customWidth="1"/>
  </cols>
  <sheetData>
    <row r="1" spans="1:26" ht="14.25">
      <c r="A1" s="1"/>
      <c r="B1" s="2"/>
      <c r="C1" s="2"/>
      <c r="D1" s="2"/>
      <c r="E1" s="2"/>
      <c r="F1" s="2"/>
      <c r="G1" s="2"/>
      <c r="H1" s="3"/>
      <c r="I1" s="47"/>
      <c r="J1" s="47"/>
      <c r="K1" s="47"/>
      <c r="L1" s="47"/>
      <c r="M1" s="47"/>
      <c r="N1" s="47"/>
      <c r="O1" s="47"/>
      <c r="P1" s="47"/>
      <c r="Q1" s="47"/>
      <c r="R1" s="47"/>
      <c r="S1" s="47"/>
      <c r="T1" s="47"/>
      <c r="U1" s="47"/>
      <c r="V1" s="47"/>
      <c r="W1" s="47"/>
      <c r="X1" s="47"/>
      <c r="Y1" s="47"/>
      <c r="Z1" s="47"/>
    </row>
    <row r="2" spans="1:26" ht="15.75" customHeight="1">
      <c r="A2" s="1205" t="s">
        <v>335</v>
      </c>
      <c r="B2" s="1201"/>
      <c r="C2" s="1201"/>
      <c r="D2" s="1201"/>
      <c r="E2" s="1201"/>
      <c r="F2" s="1201"/>
      <c r="G2" s="1201"/>
      <c r="H2" s="1201"/>
      <c r="I2" s="1201"/>
      <c r="J2" s="1201"/>
      <c r="K2" s="1201"/>
      <c r="L2" s="19"/>
      <c r="M2" s="19"/>
      <c r="N2" s="19"/>
      <c r="O2" s="19"/>
      <c r="P2" s="19"/>
      <c r="Q2" s="19"/>
      <c r="R2" s="19"/>
      <c r="S2" s="19"/>
      <c r="T2" s="19"/>
      <c r="U2" s="19"/>
      <c r="V2" s="19"/>
      <c r="W2" s="19"/>
      <c r="X2" s="19"/>
      <c r="Y2" s="19"/>
      <c r="Z2" s="19"/>
    </row>
    <row r="3" spans="1:26" ht="14.25">
      <c r="A3" s="22"/>
      <c r="B3" s="22"/>
      <c r="C3" s="22"/>
      <c r="D3" s="22"/>
      <c r="E3" s="22"/>
      <c r="F3" s="22"/>
      <c r="G3" s="22"/>
      <c r="H3" s="31"/>
      <c r="I3" s="19"/>
      <c r="J3" s="19"/>
      <c r="K3" s="19"/>
      <c r="L3" s="19"/>
      <c r="M3" s="19"/>
      <c r="N3" s="19"/>
      <c r="O3" s="19"/>
      <c r="P3" s="19"/>
      <c r="Q3" s="19"/>
      <c r="R3" s="19"/>
      <c r="S3" s="19"/>
      <c r="T3" s="19"/>
      <c r="U3" s="19"/>
      <c r="V3" s="19"/>
      <c r="W3" s="19"/>
      <c r="X3" s="19"/>
      <c r="Y3" s="19"/>
      <c r="Z3" s="19"/>
    </row>
    <row r="4" spans="1:26" ht="27.75" customHeight="1">
      <c r="A4" s="1167" t="s">
        <v>181</v>
      </c>
      <c r="B4" s="1167"/>
      <c r="C4" s="1167"/>
      <c r="D4" s="1167"/>
      <c r="E4" s="1167"/>
      <c r="F4" s="1167"/>
      <c r="G4" s="1167"/>
      <c r="H4" s="1167"/>
      <c r="I4" s="1167"/>
      <c r="J4" s="1167"/>
      <c r="K4" s="1167"/>
      <c r="L4" s="43"/>
      <c r="M4" s="43"/>
      <c r="N4" s="43"/>
      <c r="O4" s="43"/>
      <c r="P4" s="43"/>
      <c r="Q4" s="43"/>
      <c r="R4" s="43"/>
      <c r="S4" s="43"/>
      <c r="T4" s="43"/>
      <c r="U4" s="43"/>
      <c r="V4" s="43"/>
      <c r="W4" s="43"/>
      <c r="X4" s="43"/>
      <c r="Y4" s="43"/>
      <c r="Z4" s="43"/>
    </row>
    <row r="5" spans="1:26" ht="28.5" customHeight="1">
      <c r="A5" s="1167" t="s">
        <v>182</v>
      </c>
      <c r="B5" s="1167"/>
      <c r="C5" s="1167"/>
      <c r="D5" s="1167"/>
      <c r="E5" s="1167"/>
      <c r="F5" s="1167"/>
      <c r="G5" s="1167"/>
      <c r="H5" s="1167"/>
      <c r="I5" s="1167"/>
      <c r="J5" s="1167"/>
      <c r="K5" s="1167"/>
      <c r="L5" s="43"/>
      <c r="M5" s="43"/>
      <c r="N5" s="43"/>
      <c r="O5" s="43"/>
      <c r="P5" s="43"/>
      <c r="Q5" s="43"/>
      <c r="R5" s="43"/>
      <c r="S5" s="43"/>
      <c r="T5" s="43"/>
      <c r="U5" s="43"/>
      <c r="V5" s="43"/>
      <c r="W5" s="43"/>
      <c r="X5" s="43"/>
      <c r="Y5" s="43"/>
      <c r="Z5" s="43"/>
    </row>
    <row r="6" spans="1:26" ht="18" customHeight="1">
      <c r="A6" s="1167" t="s">
        <v>183</v>
      </c>
      <c r="B6" s="1167"/>
      <c r="C6" s="1167"/>
      <c r="D6" s="1167"/>
      <c r="E6" s="1167"/>
      <c r="F6" s="1167"/>
      <c r="G6" s="1167"/>
      <c r="H6" s="1167"/>
      <c r="I6" s="1167"/>
      <c r="J6" s="1167"/>
      <c r="K6" s="1167"/>
      <c r="L6" s="43"/>
      <c r="M6" s="43"/>
      <c r="N6" s="43"/>
      <c r="O6" s="43"/>
      <c r="P6" s="43"/>
      <c r="Q6" s="43"/>
      <c r="R6" s="43"/>
      <c r="S6" s="43"/>
      <c r="T6" s="43"/>
      <c r="U6" s="43"/>
      <c r="V6" s="43"/>
      <c r="W6" s="43"/>
      <c r="X6" s="43"/>
      <c r="Y6" s="43"/>
      <c r="Z6" s="43"/>
    </row>
    <row r="7" spans="1:26" ht="14.25" customHeight="1">
      <c r="A7" s="1167" t="s">
        <v>184</v>
      </c>
      <c r="B7" s="1167"/>
      <c r="C7" s="1167"/>
      <c r="D7" s="1167"/>
      <c r="E7" s="1167"/>
      <c r="F7" s="1167"/>
      <c r="G7" s="1167"/>
      <c r="H7" s="1167"/>
      <c r="I7" s="1167"/>
      <c r="J7" s="1167"/>
      <c r="K7" s="1167"/>
      <c r="L7" s="43"/>
      <c r="M7" s="43"/>
      <c r="N7" s="43"/>
      <c r="O7" s="43"/>
      <c r="P7" s="43"/>
      <c r="Q7" s="43"/>
      <c r="R7" s="43"/>
      <c r="S7" s="43"/>
      <c r="T7" s="43"/>
      <c r="U7" s="43"/>
      <c r="V7" s="43"/>
      <c r="W7" s="43"/>
      <c r="X7" s="43"/>
      <c r="Y7" s="43"/>
      <c r="Z7" s="43"/>
    </row>
    <row r="8" spans="1:26" ht="25.5" customHeight="1">
      <c r="A8" s="1167" t="s">
        <v>185</v>
      </c>
      <c r="B8" s="1167"/>
      <c r="C8" s="1167"/>
      <c r="D8" s="1167"/>
      <c r="E8" s="1167"/>
      <c r="F8" s="1167"/>
      <c r="G8" s="1167"/>
      <c r="H8" s="1167"/>
      <c r="I8" s="1167"/>
      <c r="J8" s="1167"/>
      <c r="K8" s="1167"/>
      <c r="L8" s="43"/>
      <c r="M8" s="43"/>
      <c r="N8" s="43"/>
      <c r="O8" s="43"/>
      <c r="P8" s="43"/>
      <c r="Q8" s="43"/>
      <c r="R8" s="43"/>
      <c r="S8" s="43"/>
      <c r="T8" s="43"/>
      <c r="U8" s="43"/>
      <c r="V8" s="43"/>
      <c r="W8" s="43"/>
      <c r="X8" s="43"/>
      <c r="Y8" s="43"/>
      <c r="Z8" s="43"/>
    </row>
    <row r="9" spans="1:26" ht="26.25" customHeight="1">
      <c r="A9" s="1167" t="s">
        <v>186</v>
      </c>
      <c r="B9" s="1167"/>
      <c r="C9" s="1167"/>
      <c r="D9" s="1167"/>
      <c r="E9" s="1167"/>
      <c r="F9" s="1167"/>
      <c r="G9" s="1167"/>
      <c r="H9" s="1167"/>
      <c r="I9" s="1167"/>
      <c r="J9" s="1167"/>
      <c r="K9" s="1167"/>
      <c r="L9" s="43"/>
      <c r="M9" s="43"/>
      <c r="N9" s="43"/>
      <c r="O9" s="43"/>
      <c r="P9" s="43"/>
      <c r="Q9" s="43"/>
      <c r="R9" s="43"/>
      <c r="S9" s="43"/>
      <c r="T9" s="43"/>
      <c r="U9" s="43"/>
      <c r="V9" s="43"/>
      <c r="W9" s="43"/>
      <c r="X9" s="43"/>
      <c r="Y9" s="43"/>
      <c r="Z9" s="43"/>
    </row>
    <row r="10" spans="1:26" ht="15.75" customHeight="1">
      <c r="A10" s="1206" t="s">
        <v>96</v>
      </c>
      <c r="B10" s="1206"/>
      <c r="C10" s="1206"/>
      <c r="D10" s="1206"/>
      <c r="E10" s="1206"/>
      <c r="F10" s="1206"/>
      <c r="G10" s="1206"/>
      <c r="H10" s="1206"/>
      <c r="I10" s="1206"/>
      <c r="J10" s="1206"/>
      <c r="K10" s="1206"/>
      <c r="L10" s="43"/>
      <c r="M10" s="43"/>
      <c r="N10" s="43"/>
      <c r="O10" s="43"/>
      <c r="P10" s="43"/>
      <c r="Q10" s="43"/>
      <c r="R10" s="43"/>
      <c r="S10" s="43"/>
      <c r="T10" s="43"/>
      <c r="U10" s="43"/>
      <c r="V10" s="43"/>
      <c r="W10" s="43"/>
      <c r="X10" s="43"/>
      <c r="Y10" s="43"/>
      <c r="Z10" s="43"/>
    </row>
    <row r="11" spans="1:26" ht="14.25" customHeight="1">
      <c r="A11" s="1204" t="s">
        <v>187</v>
      </c>
      <c r="B11" s="1167"/>
      <c r="C11" s="1167"/>
      <c r="D11" s="1167"/>
      <c r="E11" s="1167"/>
      <c r="F11" s="1167"/>
      <c r="G11" s="1167"/>
      <c r="H11" s="1167"/>
      <c r="I11" s="1167"/>
      <c r="J11" s="1167"/>
      <c r="K11" s="1167"/>
      <c r="L11" s="43"/>
      <c r="M11" s="43"/>
      <c r="N11" s="43"/>
      <c r="O11" s="43"/>
      <c r="P11" s="43"/>
      <c r="Q11" s="43"/>
      <c r="R11" s="43"/>
      <c r="S11" s="43"/>
      <c r="T11" s="43"/>
      <c r="U11" s="43"/>
      <c r="V11" s="43"/>
      <c r="W11" s="43"/>
      <c r="X11" s="43"/>
      <c r="Y11" s="43"/>
      <c r="Z11" s="43"/>
    </row>
    <row r="12" spans="1:26" ht="41.25" customHeight="1">
      <c r="A12" s="1203" t="s">
        <v>188</v>
      </c>
      <c r="B12" s="1203"/>
      <c r="C12" s="1203"/>
      <c r="D12" s="1203"/>
      <c r="E12" s="1203"/>
      <c r="F12" s="1203"/>
      <c r="G12" s="1203"/>
      <c r="H12" s="1203"/>
      <c r="I12" s="1203"/>
      <c r="J12" s="1203"/>
      <c r="K12" s="1203"/>
      <c r="L12" s="43"/>
      <c r="M12" s="43"/>
      <c r="N12" s="43"/>
      <c r="O12" s="43"/>
      <c r="P12" s="43"/>
      <c r="Q12" s="43"/>
      <c r="R12" s="43"/>
      <c r="S12" s="43"/>
      <c r="T12" s="43"/>
      <c r="U12" s="43"/>
      <c r="V12" s="43"/>
      <c r="W12" s="43"/>
      <c r="X12" s="43"/>
      <c r="Y12" s="43"/>
      <c r="Z12" s="43"/>
    </row>
    <row r="13" spans="1:26" ht="14.25">
      <c r="A13" s="7"/>
      <c r="B13" s="8"/>
      <c r="C13" s="8"/>
      <c r="D13" s="8"/>
      <c r="E13" s="8"/>
      <c r="F13" s="8"/>
      <c r="G13" s="8"/>
      <c r="H13" s="31"/>
      <c r="I13" s="19"/>
      <c r="J13" s="19"/>
      <c r="K13" s="19"/>
      <c r="L13" s="19"/>
      <c r="M13" s="19"/>
      <c r="N13" s="19"/>
      <c r="O13" s="19"/>
      <c r="P13" s="19"/>
      <c r="Q13" s="19"/>
      <c r="R13" s="19"/>
      <c r="S13" s="19"/>
      <c r="T13" s="19"/>
      <c r="U13" s="19"/>
      <c r="V13" s="19"/>
      <c r="W13" s="19"/>
      <c r="X13" s="19"/>
      <c r="Y13" s="19"/>
      <c r="Z13" s="19"/>
    </row>
    <row r="14" spans="1:26" ht="61.5" customHeight="1">
      <c r="A14" s="11" t="s">
        <v>100</v>
      </c>
      <c r="B14" s="10" t="s">
        <v>368</v>
      </c>
      <c r="C14" s="10" t="s">
        <v>85</v>
      </c>
      <c r="D14" s="52" t="s">
        <v>369</v>
      </c>
      <c r="E14" s="9" t="s">
        <v>364</v>
      </c>
      <c r="F14" s="52" t="s">
        <v>367</v>
      </c>
      <c r="G14" s="20" t="s">
        <v>102</v>
      </c>
      <c r="H14" s="20" t="s">
        <v>55</v>
      </c>
      <c r="I14" s="20" t="s">
        <v>56</v>
      </c>
      <c r="J14" s="41" t="s">
        <v>71</v>
      </c>
      <c r="K14" s="11" t="s">
        <v>57</v>
      </c>
      <c r="L14" s="140" t="s">
        <v>393</v>
      </c>
      <c r="M14" s="19"/>
      <c r="N14" s="19"/>
      <c r="O14" s="19"/>
      <c r="P14" s="19"/>
      <c r="Q14" s="19"/>
      <c r="R14" s="19"/>
      <c r="S14" s="19"/>
      <c r="T14" s="19"/>
      <c r="U14" s="19"/>
      <c r="V14" s="19"/>
      <c r="W14" s="19"/>
      <c r="X14" s="19"/>
      <c r="Y14" s="19"/>
      <c r="Z14" s="19"/>
    </row>
    <row r="15" spans="1:26" ht="139.5">
      <c r="A15" s="320" t="s">
        <v>890</v>
      </c>
      <c r="B15" s="329" t="s">
        <v>891</v>
      </c>
      <c r="C15" s="330" t="s">
        <v>420</v>
      </c>
      <c r="D15" s="331" t="s">
        <v>892</v>
      </c>
      <c r="E15" s="332" t="s">
        <v>893</v>
      </c>
      <c r="F15" s="331" t="s">
        <v>650</v>
      </c>
      <c r="G15" s="333">
        <v>4</v>
      </c>
      <c r="H15" s="334">
        <v>4</v>
      </c>
      <c r="I15" s="335">
        <v>4</v>
      </c>
      <c r="J15" s="335">
        <v>20</v>
      </c>
      <c r="K15" s="335">
        <v>5</v>
      </c>
      <c r="L15" s="19" t="s">
        <v>858</v>
      </c>
      <c r="M15" s="19"/>
      <c r="N15" s="19"/>
      <c r="O15" s="19"/>
      <c r="P15" s="19"/>
      <c r="Q15" s="19"/>
      <c r="R15" s="19"/>
      <c r="S15" s="19"/>
      <c r="T15" s="19"/>
      <c r="U15" s="19"/>
      <c r="V15" s="19"/>
      <c r="W15" s="19"/>
      <c r="X15" s="19"/>
      <c r="Y15" s="19"/>
      <c r="Z15" s="19"/>
    </row>
    <row r="16" spans="1:26" ht="139.5">
      <c r="A16" s="320" t="s">
        <v>890</v>
      </c>
      <c r="B16" s="329" t="s">
        <v>891</v>
      </c>
      <c r="C16" s="330" t="s">
        <v>420</v>
      </c>
      <c r="D16" s="336" t="s">
        <v>894</v>
      </c>
      <c r="E16" s="332" t="s">
        <v>895</v>
      </c>
      <c r="F16" s="331" t="s">
        <v>650</v>
      </c>
      <c r="G16" s="333">
        <v>4</v>
      </c>
      <c r="H16" s="334">
        <v>4</v>
      </c>
      <c r="I16" s="335">
        <v>4</v>
      </c>
      <c r="J16" s="335">
        <v>20</v>
      </c>
      <c r="K16" s="335">
        <v>5</v>
      </c>
      <c r="L16" s="44" t="s">
        <v>858</v>
      </c>
      <c r="M16" s="44"/>
      <c r="N16" s="44"/>
      <c r="O16" s="44"/>
      <c r="P16" s="44"/>
      <c r="Q16" s="44"/>
      <c r="R16" s="44"/>
      <c r="S16" s="44"/>
      <c r="T16" s="44"/>
      <c r="U16" s="44"/>
      <c r="V16" s="44"/>
      <c r="W16" s="44"/>
      <c r="X16" s="44"/>
      <c r="Y16" s="44"/>
      <c r="Z16" s="44"/>
    </row>
    <row r="17" spans="1:26" ht="151.15">
      <c r="A17" s="320" t="s">
        <v>896</v>
      </c>
      <c r="B17" s="329" t="s">
        <v>897</v>
      </c>
      <c r="C17" s="330" t="s">
        <v>420</v>
      </c>
      <c r="D17" s="331" t="s">
        <v>898</v>
      </c>
      <c r="E17" s="332" t="s">
        <v>899</v>
      </c>
      <c r="F17" s="331" t="s">
        <v>650</v>
      </c>
      <c r="G17" s="333">
        <v>6</v>
      </c>
      <c r="H17" s="334">
        <v>4</v>
      </c>
      <c r="I17" s="335">
        <v>7</v>
      </c>
      <c r="J17" s="335">
        <v>20</v>
      </c>
      <c r="K17" s="335">
        <v>5</v>
      </c>
      <c r="L17" s="44" t="s">
        <v>858</v>
      </c>
      <c r="M17" s="44"/>
      <c r="N17" s="44"/>
      <c r="O17" s="44"/>
      <c r="P17" s="44"/>
      <c r="Q17" s="44"/>
      <c r="R17" s="44"/>
      <c r="S17" s="44"/>
      <c r="T17" s="44"/>
      <c r="U17" s="44"/>
      <c r="V17" s="44"/>
      <c r="W17" s="44"/>
      <c r="X17" s="44"/>
      <c r="Y17" s="44"/>
      <c r="Z17" s="44"/>
    </row>
    <row r="18" spans="1:26" ht="199.5">
      <c r="A18" s="330" t="s">
        <v>900</v>
      </c>
      <c r="B18" s="337" t="s">
        <v>901</v>
      </c>
      <c r="C18" s="330" t="s">
        <v>420</v>
      </c>
      <c r="D18" s="338" t="s">
        <v>902</v>
      </c>
      <c r="E18" s="244" t="s">
        <v>903</v>
      </c>
      <c r="F18" s="338" t="s">
        <v>650</v>
      </c>
      <c r="G18" s="339">
        <v>5</v>
      </c>
      <c r="H18" s="340">
        <v>5</v>
      </c>
      <c r="I18" s="341">
        <v>5</v>
      </c>
      <c r="J18" s="341">
        <v>20</v>
      </c>
      <c r="K18" s="341">
        <v>4</v>
      </c>
      <c r="L18" s="44" t="s">
        <v>858</v>
      </c>
      <c r="M18" s="44"/>
      <c r="N18" s="44"/>
      <c r="O18" s="44"/>
      <c r="P18" s="44"/>
      <c r="Q18" s="44"/>
      <c r="R18" s="44"/>
      <c r="S18" s="44"/>
      <c r="T18" s="44"/>
      <c r="U18" s="44"/>
      <c r="V18" s="44"/>
      <c r="W18" s="44"/>
      <c r="X18" s="44"/>
      <c r="Y18" s="44"/>
      <c r="Z18" s="44"/>
    </row>
    <row r="19" spans="1:26" ht="81.400000000000006">
      <c r="A19" s="342" t="s">
        <v>904</v>
      </c>
      <c r="B19" s="343" t="s">
        <v>905</v>
      </c>
      <c r="C19" s="342" t="s">
        <v>420</v>
      </c>
      <c r="D19" s="344" t="s">
        <v>906</v>
      </c>
      <c r="E19" s="345" t="s">
        <v>907</v>
      </c>
      <c r="F19" s="323" t="s">
        <v>650</v>
      </c>
      <c r="G19" s="339">
        <v>6</v>
      </c>
      <c r="H19" s="340">
        <v>2</v>
      </c>
      <c r="I19" s="341">
        <v>6</v>
      </c>
      <c r="J19" s="341">
        <v>20</v>
      </c>
      <c r="K19" s="341">
        <v>3.33</v>
      </c>
      <c r="L19" s="44" t="s">
        <v>858</v>
      </c>
      <c r="M19" s="44"/>
      <c r="N19" s="44"/>
      <c r="O19" s="44"/>
      <c r="P19" s="44"/>
      <c r="Q19" s="44"/>
      <c r="R19" s="44"/>
      <c r="S19" s="44"/>
      <c r="T19" s="44"/>
      <c r="U19" s="44"/>
      <c r="V19" s="44"/>
      <c r="W19" s="44"/>
      <c r="X19" s="44"/>
      <c r="Y19" s="44"/>
      <c r="Z19" s="44"/>
    </row>
    <row r="20" spans="1:26" ht="99.75">
      <c r="A20" s="346" t="s">
        <v>908</v>
      </c>
      <c r="B20" s="347" t="s">
        <v>909</v>
      </c>
      <c r="C20" s="348" t="s">
        <v>420</v>
      </c>
      <c r="D20" s="349" t="s">
        <v>910</v>
      </c>
      <c r="E20" s="350" t="s">
        <v>911</v>
      </c>
      <c r="F20" s="348" t="s">
        <v>650</v>
      </c>
      <c r="G20" s="351">
        <v>6</v>
      </c>
      <c r="H20" s="352">
        <v>1</v>
      </c>
      <c r="I20" s="341">
        <v>6</v>
      </c>
      <c r="J20" s="341">
        <v>20</v>
      </c>
      <c r="K20" s="341">
        <v>3.33</v>
      </c>
      <c r="L20" s="44" t="s">
        <v>858</v>
      </c>
      <c r="M20" s="44"/>
      <c r="N20" s="44"/>
      <c r="O20" s="44"/>
      <c r="P20" s="44"/>
      <c r="Q20" s="44"/>
      <c r="R20" s="44"/>
      <c r="S20" s="44"/>
      <c r="T20" s="44"/>
      <c r="U20" s="44"/>
      <c r="V20" s="44"/>
      <c r="W20" s="44"/>
      <c r="X20" s="44"/>
      <c r="Y20" s="44"/>
      <c r="Z20" s="44"/>
    </row>
    <row r="21" spans="1:26" ht="128.25">
      <c r="A21" s="353" t="s">
        <v>908</v>
      </c>
      <c r="B21" s="354" t="s">
        <v>909</v>
      </c>
      <c r="C21" s="355" t="s">
        <v>420</v>
      </c>
      <c r="D21" s="356" t="s">
        <v>912</v>
      </c>
      <c r="E21" s="357" t="s">
        <v>913</v>
      </c>
      <c r="F21" s="355" t="s">
        <v>650</v>
      </c>
      <c r="G21" s="358">
        <v>6</v>
      </c>
      <c r="H21" s="359">
        <v>1</v>
      </c>
      <c r="I21" s="360">
        <v>6</v>
      </c>
      <c r="J21" s="360">
        <v>20</v>
      </c>
      <c r="K21" s="360">
        <v>3.33</v>
      </c>
      <c r="L21" s="44" t="s">
        <v>858</v>
      </c>
      <c r="M21" s="44"/>
      <c r="N21" s="44"/>
      <c r="O21" s="44"/>
      <c r="P21" s="44"/>
      <c r="Q21" s="44"/>
      <c r="R21" s="44"/>
      <c r="S21" s="44"/>
      <c r="T21" s="44"/>
      <c r="U21" s="44"/>
      <c r="V21" s="44"/>
      <c r="W21" s="44"/>
      <c r="X21" s="44"/>
      <c r="Y21" s="44"/>
      <c r="Z21" s="44"/>
    </row>
    <row r="22" spans="1:26" ht="105">
      <c r="A22" s="347" t="s">
        <v>914</v>
      </c>
      <c r="B22" s="361" t="s">
        <v>915</v>
      </c>
      <c r="C22" s="348" t="s">
        <v>420</v>
      </c>
      <c r="D22" s="362" t="s">
        <v>916</v>
      </c>
      <c r="E22" s="350" t="s">
        <v>917</v>
      </c>
      <c r="F22" s="348" t="s">
        <v>650</v>
      </c>
      <c r="G22" s="363">
        <v>5</v>
      </c>
      <c r="H22" s="363">
        <v>5</v>
      </c>
      <c r="I22" s="364">
        <v>5</v>
      </c>
      <c r="J22" s="364">
        <v>20</v>
      </c>
      <c r="K22" s="364">
        <v>4</v>
      </c>
      <c r="L22" s="44" t="s">
        <v>858</v>
      </c>
      <c r="M22" s="44"/>
      <c r="N22" s="44"/>
      <c r="O22" s="44"/>
      <c r="P22" s="44"/>
      <c r="Q22" s="44"/>
      <c r="R22" s="44"/>
      <c r="S22" s="44"/>
      <c r="T22" s="44"/>
      <c r="U22" s="44"/>
      <c r="V22" s="44"/>
      <c r="W22" s="44"/>
      <c r="X22" s="44"/>
      <c r="Y22" s="44"/>
      <c r="Z22" s="44"/>
    </row>
    <row r="23" spans="1:26" ht="144.4">
      <c r="A23" s="347" t="s">
        <v>918</v>
      </c>
      <c r="B23" s="361" t="s">
        <v>919</v>
      </c>
      <c r="C23" s="348" t="s">
        <v>420</v>
      </c>
      <c r="D23" s="362" t="s">
        <v>920</v>
      </c>
      <c r="E23" s="350" t="s">
        <v>921</v>
      </c>
      <c r="F23" s="348" t="s">
        <v>650</v>
      </c>
      <c r="G23" s="363">
        <v>3</v>
      </c>
      <c r="H23" s="363">
        <v>3</v>
      </c>
      <c r="I23" s="364">
        <v>3</v>
      </c>
      <c r="J23" s="364">
        <v>20</v>
      </c>
      <c r="K23" s="364">
        <v>6.66</v>
      </c>
      <c r="L23" s="44" t="s">
        <v>858</v>
      </c>
      <c r="M23" s="44"/>
      <c r="N23" s="44"/>
      <c r="O23" s="44"/>
      <c r="P23" s="44"/>
      <c r="Q23" s="44"/>
      <c r="R23" s="44"/>
      <c r="S23" s="44"/>
      <c r="T23" s="44"/>
      <c r="U23" s="44"/>
      <c r="V23" s="44"/>
      <c r="W23" s="44"/>
      <c r="X23" s="44"/>
      <c r="Y23" s="44"/>
      <c r="Z23" s="44"/>
    </row>
    <row r="24" spans="1:26" ht="144.4">
      <c r="A24" s="349" t="s">
        <v>918</v>
      </c>
      <c r="B24" s="361" t="s">
        <v>919</v>
      </c>
      <c r="C24" s="348" t="s">
        <v>420</v>
      </c>
      <c r="D24" s="362" t="s">
        <v>922</v>
      </c>
      <c r="E24" s="350" t="s">
        <v>923</v>
      </c>
      <c r="F24" s="348" t="s">
        <v>650</v>
      </c>
      <c r="G24" s="363">
        <v>3</v>
      </c>
      <c r="H24" s="363">
        <v>3</v>
      </c>
      <c r="I24" s="364">
        <v>3</v>
      </c>
      <c r="J24" s="364">
        <v>20</v>
      </c>
      <c r="K24" s="364">
        <v>6.66</v>
      </c>
      <c r="L24" s="44" t="s">
        <v>858</v>
      </c>
      <c r="M24" s="44"/>
      <c r="N24" s="44"/>
      <c r="O24" s="44"/>
      <c r="P24" s="44"/>
      <c r="Q24" s="44"/>
      <c r="R24" s="44"/>
      <c r="S24" s="44"/>
      <c r="T24" s="44"/>
      <c r="U24" s="44"/>
      <c r="V24" s="44"/>
      <c r="W24" s="44"/>
      <c r="X24" s="44"/>
      <c r="Y24" s="44"/>
      <c r="Z24" s="44"/>
    </row>
    <row r="25" spans="1:26" ht="156.75">
      <c r="A25" s="349" t="s">
        <v>918</v>
      </c>
      <c r="B25" s="365" t="s">
        <v>919</v>
      </c>
      <c r="C25" s="348" t="s">
        <v>420</v>
      </c>
      <c r="D25" s="362" t="s">
        <v>924</v>
      </c>
      <c r="E25" s="350" t="s">
        <v>925</v>
      </c>
      <c r="F25" s="348" t="s">
        <v>650</v>
      </c>
      <c r="G25" s="363">
        <v>3</v>
      </c>
      <c r="H25" s="363">
        <v>3</v>
      </c>
      <c r="I25" s="364">
        <v>3</v>
      </c>
      <c r="J25" s="364">
        <v>20</v>
      </c>
      <c r="K25" s="364">
        <v>6.66</v>
      </c>
      <c r="L25" s="44" t="s">
        <v>858</v>
      </c>
      <c r="M25" s="44"/>
      <c r="N25" s="44"/>
      <c r="O25" s="44"/>
      <c r="P25" s="44"/>
      <c r="Q25" s="44"/>
      <c r="R25" s="44"/>
      <c r="S25" s="44"/>
      <c r="T25" s="44"/>
      <c r="U25" s="44"/>
      <c r="V25" s="44"/>
      <c r="W25" s="44"/>
      <c r="X25" s="44"/>
      <c r="Y25" s="44"/>
      <c r="Z25" s="44"/>
    </row>
    <row r="26" spans="1:26" ht="140.25">
      <c r="A26" s="205" t="s">
        <v>1173</v>
      </c>
      <c r="B26" s="281" t="s">
        <v>1153</v>
      </c>
      <c r="C26" s="207" t="s">
        <v>420</v>
      </c>
      <c r="D26" s="237" t="s">
        <v>1174</v>
      </c>
      <c r="E26" s="244" t="s">
        <v>1175</v>
      </c>
      <c r="F26" s="409" t="s">
        <v>1172</v>
      </c>
      <c r="G26" s="410">
        <v>2</v>
      </c>
      <c r="H26" s="411">
        <v>2</v>
      </c>
      <c r="I26" s="412">
        <v>2</v>
      </c>
      <c r="J26" s="412">
        <v>20</v>
      </c>
      <c r="K26" s="412">
        <f>J26/2</f>
        <v>10</v>
      </c>
      <c r="L26" s="44" t="s">
        <v>1165</v>
      </c>
      <c r="M26" s="44"/>
      <c r="N26" s="44"/>
      <c r="O26" s="44"/>
      <c r="P26" s="44"/>
      <c r="Q26" s="44"/>
      <c r="R26" s="44"/>
      <c r="S26" s="44"/>
      <c r="T26" s="44"/>
      <c r="U26" s="44"/>
      <c r="V26" s="44"/>
      <c r="W26" s="44"/>
      <c r="X26" s="44"/>
      <c r="Y26" s="44"/>
      <c r="Z26" s="44"/>
    </row>
    <row r="27" spans="1:26" ht="178.5">
      <c r="A27" s="205" t="s">
        <v>1152</v>
      </c>
      <c r="B27" s="281" t="s">
        <v>1153</v>
      </c>
      <c r="C27" s="248" t="s">
        <v>420</v>
      </c>
      <c r="D27" s="249" t="s">
        <v>1176</v>
      </c>
      <c r="E27" s="250" t="s">
        <v>1175</v>
      </c>
      <c r="F27" s="413" t="s">
        <v>1172</v>
      </c>
      <c r="G27" s="414">
        <v>2</v>
      </c>
      <c r="H27" s="415">
        <v>2</v>
      </c>
      <c r="I27" s="416">
        <v>2</v>
      </c>
      <c r="J27" s="416">
        <v>20</v>
      </c>
      <c r="K27" s="416">
        <f>J27/2</f>
        <v>10</v>
      </c>
      <c r="L27" s="44" t="s">
        <v>1165</v>
      </c>
      <c r="M27" s="44"/>
      <c r="N27" s="44"/>
      <c r="O27" s="44"/>
      <c r="P27" s="44"/>
      <c r="Q27" s="44"/>
      <c r="R27" s="44"/>
      <c r="S27" s="44"/>
      <c r="T27" s="44"/>
      <c r="U27" s="44"/>
      <c r="V27" s="44"/>
      <c r="W27" s="44"/>
      <c r="X27" s="44"/>
      <c r="Y27" s="44"/>
      <c r="Z27" s="44"/>
    </row>
    <row r="28" spans="1:26" ht="93">
      <c r="A28" s="320" t="s">
        <v>1363</v>
      </c>
      <c r="B28" s="329" t="s">
        <v>1364</v>
      </c>
      <c r="C28" s="320" t="s">
        <v>420</v>
      </c>
      <c r="D28" s="338" t="s">
        <v>1365</v>
      </c>
      <c r="E28" s="460" t="s">
        <v>1366</v>
      </c>
      <c r="F28" s="338" t="s">
        <v>650</v>
      </c>
      <c r="G28" s="461">
        <v>18</v>
      </c>
      <c r="H28" s="462">
        <v>1</v>
      </c>
      <c r="I28" s="335">
        <v>18</v>
      </c>
      <c r="J28" s="335">
        <v>20</v>
      </c>
      <c r="K28" s="335">
        <v>1.1100000000000001</v>
      </c>
      <c r="L28" s="44" t="s">
        <v>994</v>
      </c>
      <c r="M28" s="44"/>
      <c r="N28" s="44"/>
      <c r="O28" s="44"/>
      <c r="P28" s="44"/>
      <c r="Q28" s="44"/>
      <c r="R28" s="44"/>
      <c r="S28" s="44"/>
      <c r="T28" s="44"/>
      <c r="U28" s="44"/>
      <c r="V28" s="44"/>
      <c r="W28" s="44"/>
      <c r="X28" s="44"/>
      <c r="Y28" s="44"/>
      <c r="Z28" s="44"/>
    </row>
    <row r="29" spans="1:26" ht="81.400000000000006">
      <c r="A29" s="320" t="s">
        <v>1363</v>
      </c>
      <c r="B29" s="329" t="s">
        <v>1364</v>
      </c>
      <c r="C29" s="330" t="s">
        <v>420</v>
      </c>
      <c r="D29" s="331" t="s">
        <v>1367</v>
      </c>
      <c r="E29" s="332" t="s">
        <v>1368</v>
      </c>
      <c r="F29" s="331" t="s">
        <v>650</v>
      </c>
      <c r="G29" s="333">
        <v>18</v>
      </c>
      <c r="H29" s="334">
        <v>1</v>
      </c>
      <c r="I29" s="335">
        <v>18</v>
      </c>
      <c r="J29" s="335">
        <v>20</v>
      </c>
      <c r="K29" s="335">
        <v>1.1100000000000001</v>
      </c>
      <c r="L29" s="44" t="s">
        <v>994</v>
      </c>
      <c r="M29" s="44"/>
      <c r="N29" s="44"/>
      <c r="O29" s="44"/>
      <c r="P29" s="44"/>
      <c r="Q29" s="44"/>
      <c r="R29" s="44"/>
      <c r="S29" s="44"/>
      <c r="T29" s="44"/>
      <c r="U29" s="44"/>
      <c r="V29" s="44"/>
      <c r="W29" s="44"/>
      <c r="X29" s="44"/>
      <c r="Y29" s="44"/>
      <c r="Z29" s="44"/>
    </row>
    <row r="30" spans="1:26" ht="139.5">
      <c r="A30" s="320" t="s">
        <v>890</v>
      </c>
      <c r="B30" s="329" t="s">
        <v>891</v>
      </c>
      <c r="C30" s="330" t="s">
        <v>420</v>
      </c>
      <c r="D30" s="331" t="s">
        <v>892</v>
      </c>
      <c r="E30" s="332" t="s">
        <v>893</v>
      </c>
      <c r="F30" s="331" t="s">
        <v>650</v>
      </c>
      <c r="G30" s="333">
        <v>4</v>
      </c>
      <c r="H30" s="334">
        <v>4</v>
      </c>
      <c r="I30" s="335">
        <v>4</v>
      </c>
      <c r="J30" s="335">
        <v>20</v>
      </c>
      <c r="K30" s="335">
        <v>5</v>
      </c>
      <c r="L30" s="44" t="s">
        <v>994</v>
      </c>
      <c r="M30" s="44"/>
      <c r="N30" s="44"/>
      <c r="O30" s="44"/>
      <c r="P30" s="44"/>
      <c r="Q30" s="44"/>
      <c r="R30" s="44"/>
      <c r="S30" s="44"/>
      <c r="T30" s="44"/>
      <c r="U30" s="44"/>
      <c r="V30" s="44"/>
      <c r="W30" s="44"/>
      <c r="X30" s="44"/>
      <c r="Y30" s="44"/>
      <c r="Z30" s="44"/>
    </row>
    <row r="31" spans="1:26" ht="139.5">
      <c r="A31" s="320" t="s">
        <v>890</v>
      </c>
      <c r="B31" s="329" t="s">
        <v>891</v>
      </c>
      <c r="C31" s="330" t="s">
        <v>420</v>
      </c>
      <c r="D31" s="336" t="s">
        <v>894</v>
      </c>
      <c r="E31" s="332" t="s">
        <v>895</v>
      </c>
      <c r="F31" s="331" t="s">
        <v>650</v>
      </c>
      <c r="G31" s="333">
        <v>4</v>
      </c>
      <c r="H31" s="334">
        <v>4</v>
      </c>
      <c r="I31" s="335">
        <v>4</v>
      </c>
      <c r="J31" s="335">
        <v>20</v>
      </c>
      <c r="K31" s="335">
        <v>5</v>
      </c>
      <c r="L31" s="44" t="s">
        <v>994</v>
      </c>
      <c r="M31" s="44"/>
      <c r="N31" s="44"/>
      <c r="O31" s="44"/>
      <c r="P31" s="44"/>
      <c r="Q31" s="44"/>
      <c r="R31" s="44"/>
      <c r="S31" s="44"/>
      <c r="T31" s="44"/>
      <c r="U31" s="44"/>
      <c r="V31" s="44"/>
      <c r="W31" s="44"/>
      <c r="X31" s="44"/>
      <c r="Y31" s="44"/>
      <c r="Z31" s="44"/>
    </row>
    <row r="32" spans="1:26" ht="151.15">
      <c r="A32" s="320" t="s">
        <v>896</v>
      </c>
      <c r="B32" s="329" t="s">
        <v>897</v>
      </c>
      <c r="C32" s="330" t="s">
        <v>420</v>
      </c>
      <c r="D32" s="331" t="s">
        <v>898</v>
      </c>
      <c r="E32" s="332" t="s">
        <v>899</v>
      </c>
      <c r="F32" s="331" t="s">
        <v>650</v>
      </c>
      <c r="G32" s="333">
        <v>6</v>
      </c>
      <c r="H32" s="334">
        <v>4</v>
      </c>
      <c r="I32" s="335">
        <v>7</v>
      </c>
      <c r="J32" s="335">
        <v>20</v>
      </c>
      <c r="K32" s="335">
        <v>5</v>
      </c>
      <c r="L32" s="44" t="s">
        <v>994</v>
      </c>
      <c r="M32" s="44"/>
      <c r="N32" s="44"/>
      <c r="O32" s="44"/>
      <c r="P32" s="44"/>
      <c r="Q32" s="44"/>
      <c r="R32" s="44"/>
      <c r="S32" s="44"/>
      <c r="T32" s="44"/>
      <c r="U32" s="44"/>
      <c r="V32" s="44"/>
      <c r="W32" s="44"/>
      <c r="X32" s="44"/>
      <c r="Y32" s="44"/>
      <c r="Z32" s="44"/>
    </row>
    <row r="33" spans="1:26" ht="151.15">
      <c r="A33" s="320" t="s">
        <v>1369</v>
      </c>
      <c r="B33" s="329" t="s">
        <v>1370</v>
      </c>
      <c r="C33" s="330" t="s">
        <v>420</v>
      </c>
      <c r="D33" s="331" t="s">
        <v>1371</v>
      </c>
      <c r="E33" s="332" t="s">
        <v>1372</v>
      </c>
      <c r="F33" s="331" t="s">
        <v>650</v>
      </c>
      <c r="G33" s="333">
        <v>3</v>
      </c>
      <c r="H33" s="334">
        <v>1</v>
      </c>
      <c r="I33" s="335">
        <v>3</v>
      </c>
      <c r="J33" s="335">
        <v>20</v>
      </c>
      <c r="K33" s="335">
        <v>6.67</v>
      </c>
      <c r="L33" s="44" t="s">
        <v>994</v>
      </c>
      <c r="M33" s="44"/>
      <c r="N33" s="44"/>
      <c r="O33" s="44"/>
      <c r="P33" s="44"/>
      <c r="Q33" s="44"/>
      <c r="R33" s="44"/>
      <c r="S33" s="44"/>
      <c r="T33" s="44"/>
      <c r="U33" s="44"/>
      <c r="V33" s="44"/>
      <c r="W33" s="44"/>
      <c r="X33" s="44"/>
      <c r="Y33" s="44"/>
      <c r="Z33" s="44"/>
    </row>
    <row r="34" spans="1:26" ht="116.25">
      <c r="A34" s="320" t="s">
        <v>1369</v>
      </c>
      <c r="B34" s="329" t="s">
        <v>1370</v>
      </c>
      <c r="C34" s="330" t="s">
        <v>420</v>
      </c>
      <c r="D34" s="338" t="s">
        <v>1373</v>
      </c>
      <c r="E34" s="460" t="s">
        <v>1374</v>
      </c>
      <c r="F34" s="338" t="s">
        <v>650</v>
      </c>
      <c r="G34" s="339">
        <v>3</v>
      </c>
      <c r="H34" s="340">
        <v>1</v>
      </c>
      <c r="I34" s="341">
        <v>3</v>
      </c>
      <c r="J34" s="341">
        <v>20</v>
      </c>
      <c r="K34" s="341">
        <v>6.67</v>
      </c>
      <c r="L34" s="44" t="s">
        <v>994</v>
      </c>
      <c r="M34" s="44"/>
      <c r="N34" s="44"/>
      <c r="O34" s="44"/>
      <c r="P34" s="44"/>
      <c r="Q34" s="44"/>
      <c r="R34" s="44"/>
      <c r="S34" s="44"/>
      <c r="T34" s="44"/>
      <c r="U34" s="44"/>
      <c r="V34" s="44"/>
      <c r="W34" s="44"/>
      <c r="X34" s="44"/>
      <c r="Y34" s="44"/>
      <c r="Z34" s="44"/>
    </row>
    <row r="35" spans="1:26" ht="104.65">
      <c r="A35" s="330" t="s">
        <v>1375</v>
      </c>
      <c r="B35" s="463" t="s">
        <v>1376</v>
      </c>
      <c r="C35" s="330" t="s">
        <v>420</v>
      </c>
      <c r="D35" s="338" t="s">
        <v>1373</v>
      </c>
      <c r="E35" s="460" t="s">
        <v>1374</v>
      </c>
      <c r="F35" s="338" t="s">
        <v>650</v>
      </c>
      <c r="G35" s="339">
        <v>6</v>
      </c>
      <c r="H35" s="340">
        <v>1</v>
      </c>
      <c r="I35" s="341">
        <v>6</v>
      </c>
      <c r="J35" s="341">
        <v>20</v>
      </c>
      <c r="K35" s="341">
        <v>3.33</v>
      </c>
      <c r="L35" s="44" t="s">
        <v>994</v>
      </c>
      <c r="M35" s="44"/>
      <c r="N35" s="44"/>
      <c r="O35" s="44"/>
      <c r="P35" s="44"/>
      <c r="Q35" s="44"/>
      <c r="R35" s="44"/>
      <c r="S35" s="44"/>
      <c r="T35" s="44"/>
      <c r="U35" s="44"/>
      <c r="V35" s="44"/>
      <c r="W35" s="44"/>
      <c r="X35" s="44"/>
      <c r="Y35" s="44"/>
      <c r="Z35" s="44"/>
    </row>
    <row r="36" spans="1:26" ht="174.4">
      <c r="A36" s="330" t="s">
        <v>1377</v>
      </c>
      <c r="B36" s="463" t="s">
        <v>1378</v>
      </c>
      <c r="C36" s="330" t="s">
        <v>420</v>
      </c>
      <c r="D36" s="338" t="s">
        <v>1379</v>
      </c>
      <c r="E36" s="460" t="s">
        <v>1380</v>
      </c>
      <c r="F36" s="338" t="s">
        <v>650</v>
      </c>
      <c r="G36" s="339">
        <v>5</v>
      </c>
      <c r="H36" s="340">
        <v>1</v>
      </c>
      <c r="I36" s="341">
        <v>5</v>
      </c>
      <c r="J36" s="341">
        <v>20</v>
      </c>
      <c r="K36" s="341">
        <v>4</v>
      </c>
      <c r="L36" s="44" t="s">
        <v>994</v>
      </c>
      <c r="M36" s="44"/>
      <c r="N36" s="44"/>
      <c r="O36" s="44"/>
      <c r="P36" s="44"/>
      <c r="Q36" s="44"/>
      <c r="R36" s="44"/>
      <c r="S36" s="44"/>
      <c r="T36" s="44"/>
      <c r="U36" s="44"/>
      <c r="V36" s="44"/>
      <c r="W36" s="44"/>
      <c r="X36" s="44"/>
      <c r="Y36" s="44"/>
      <c r="Z36" s="44"/>
    </row>
    <row r="37" spans="1:26" ht="104.65">
      <c r="A37" s="330" t="s">
        <v>1377</v>
      </c>
      <c r="B37" s="463" t="s">
        <v>1378</v>
      </c>
      <c r="C37" s="330" t="s">
        <v>420</v>
      </c>
      <c r="D37" s="338" t="s">
        <v>1381</v>
      </c>
      <c r="E37" s="460" t="s">
        <v>1382</v>
      </c>
      <c r="F37" s="338" t="s">
        <v>650</v>
      </c>
      <c r="G37" s="339">
        <v>5</v>
      </c>
      <c r="H37" s="340">
        <v>1</v>
      </c>
      <c r="I37" s="341">
        <v>5</v>
      </c>
      <c r="J37" s="341">
        <v>20</v>
      </c>
      <c r="K37" s="341">
        <v>4</v>
      </c>
      <c r="L37" s="44" t="s">
        <v>994</v>
      </c>
      <c r="M37" s="44"/>
      <c r="N37" s="44"/>
      <c r="O37" s="44"/>
      <c r="P37" s="44"/>
      <c r="Q37" s="44"/>
      <c r="R37" s="44"/>
      <c r="S37" s="44"/>
      <c r="T37" s="44"/>
      <c r="U37" s="44"/>
      <c r="V37" s="44"/>
      <c r="W37" s="44"/>
      <c r="X37" s="44"/>
      <c r="Y37" s="44"/>
      <c r="Z37" s="44"/>
    </row>
    <row r="38" spans="1:26" ht="139.5">
      <c r="A38" s="330" t="s">
        <v>1383</v>
      </c>
      <c r="B38" s="463" t="s">
        <v>1384</v>
      </c>
      <c r="C38" s="330" t="s">
        <v>420</v>
      </c>
      <c r="D38" s="338" t="s">
        <v>1385</v>
      </c>
      <c r="E38" s="460" t="s">
        <v>1386</v>
      </c>
      <c r="F38" s="338" t="s">
        <v>650</v>
      </c>
      <c r="G38" s="339">
        <v>3</v>
      </c>
      <c r="H38" s="340">
        <v>1</v>
      </c>
      <c r="I38" s="341">
        <v>3</v>
      </c>
      <c r="J38" s="341">
        <v>20</v>
      </c>
      <c r="K38" s="341">
        <v>6.67</v>
      </c>
      <c r="L38" s="44" t="s">
        <v>994</v>
      </c>
      <c r="M38" s="44"/>
      <c r="N38" s="44"/>
      <c r="O38" s="44"/>
      <c r="P38" s="44"/>
      <c r="Q38" s="44"/>
      <c r="R38" s="44"/>
      <c r="S38" s="44"/>
      <c r="T38" s="44"/>
      <c r="U38" s="44"/>
      <c r="V38" s="44"/>
      <c r="W38" s="44"/>
      <c r="X38" s="44"/>
      <c r="Y38" s="44"/>
      <c r="Z38" s="44"/>
    </row>
    <row r="39" spans="1:26" ht="104.65">
      <c r="A39" s="205" t="s">
        <v>1322</v>
      </c>
      <c r="B39" s="456" t="s">
        <v>1323</v>
      </c>
      <c r="C39" s="207" t="s">
        <v>420</v>
      </c>
      <c r="D39" s="338" t="s">
        <v>1387</v>
      </c>
      <c r="E39" s="460" t="s">
        <v>1388</v>
      </c>
      <c r="F39" s="338" t="s">
        <v>650</v>
      </c>
      <c r="G39" s="339">
        <v>6</v>
      </c>
      <c r="H39" s="340">
        <v>1</v>
      </c>
      <c r="I39" s="341">
        <v>6</v>
      </c>
      <c r="J39" s="341">
        <v>20</v>
      </c>
      <c r="K39" s="341">
        <v>3.33</v>
      </c>
      <c r="L39" s="44" t="s">
        <v>994</v>
      </c>
      <c r="M39" s="44"/>
      <c r="N39" s="44"/>
      <c r="O39" s="44"/>
      <c r="P39" s="44"/>
      <c r="Q39" s="44"/>
      <c r="R39" s="44"/>
      <c r="S39" s="44"/>
      <c r="T39" s="44"/>
      <c r="U39" s="44"/>
      <c r="V39" s="44"/>
      <c r="W39" s="44"/>
      <c r="X39" s="44"/>
      <c r="Y39" s="44"/>
      <c r="Z39" s="44"/>
    </row>
    <row r="40" spans="1:26" ht="162.75">
      <c r="A40" s="330" t="s">
        <v>1389</v>
      </c>
      <c r="B40" s="463" t="s">
        <v>1254</v>
      </c>
      <c r="C40" s="463" t="s">
        <v>420</v>
      </c>
      <c r="D40" s="338" t="s">
        <v>1390</v>
      </c>
      <c r="E40" s="460" t="s">
        <v>1391</v>
      </c>
      <c r="F40" s="338" t="s">
        <v>650</v>
      </c>
      <c r="G40" s="339">
        <v>3</v>
      </c>
      <c r="H40" s="340">
        <v>1</v>
      </c>
      <c r="I40" s="341">
        <v>3</v>
      </c>
      <c r="J40" s="341">
        <v>20</v>
      </c>
      <c r="K40" s="341">
        <v>6.67</v>
      </c>
      <c r="L40" s="44" t="s">
        <v>994</v>
      </c>
      <c r="M40" s="44"/>
      <c r="N40" s="44"/>
      <c r="O40" s="44"/>
      <c r="P40" s="44"/>
      <c r="Q40" s="44"/>
      <c r="R40" s="44"/>
      <c r="S40" s="44"/>
      <c r="T40" s="44"/>
      <c r="U40" s="44"/>
      <c r="V40" s="44"/>
      <c r="W40" s="44"/>
      <c r="X40" s="44"/>
      <c r="Y40" s="44"/>
      <c r="Z40" s="44"/>
    </row>
    <row r="41" spans="1:26" ht="189">
      <c r="A41" s="330" t="s">
        <v>1392</v>
      </c>
      <c r="B41" s="463" t="s">
        <v>1393</v>
      </c>
      <c r="C41" s="463" t="s">
        <v>420</v>
      </c>
      <c r="D41" s="338" t="s">
        <v>1394</v>
      </c>
      <c r="E41" s="460" t="s">
        <v>1395</v>
      </c>
      <c r="F41" s="338" t="s">
        <v>650</v>
      </c>
      <c r="G41" s="339">
        <v>2</v>
      </c>
      <c r="H41" s="340">
        <v>2</v>
      </c>
      <c r="I41" s="341">
        <v>2</v>
      </c>
      <c r="J41" s="341">
        <v>20</v>
      </c>
      <c r="K41" s="341">
        <v>10</v>
      </c>
      <c r="L41" s="44" t="s">
        <v>994</v>
      </c>
      <c r="M41" s="44"/>
      <c r="N41" s="44"/>
      <c r="O41" s="44"/>
      <c r="P41" s="44"/>
      <c r="Q41" s="44"/>
      <c r="R41" s="44"/>
      <c r="S41" s="44"/>
      <c r="T41" s="44"/>
      <c r="U41" s="44"/>
      <c r="V41" s="44"/>
      <c r="W41" s="44"/>
      <c r="X41" s="44"/>
      <c r="Y41" s="44"/>
      <c r="Z41" s="44"/>
    </row>
    <row r="42" spans="1:26" ht="93">
      <c r="A42" s="330" t="s">
        <v>1396</v>
      </c>
      <c r="B42" s="463" t="s">
        <v>1397</v>
      </c>
      <c r="C42" s="330" t="s">
        <v>420</v>
      </c>
      <c r="D42" s="338" t="s">
        <v>1398</v>
      </c>
      <c r="E42" s="244" t="s">
        <v>1399</v>
      </c>
      <c r="F42" s="338" t="s">
        <v>650</v>
      </c>
      <c r="G42" s="339">
        <v>3</v>
      </c>
      <c r="H42" s="340">
        <v>3</v>
      </c>
      <c r="I42" s="341">
        <v>3</v>
      </c>
      <c r="J42" s="341">
        <v>20</v>
      </c>
      <c r="K42" s="341">
        <v>6.67</v>
      </c>
      <c r="L42" s="44" t="s">
        <v>994</v>
      </c>
      <c r="M42" s="44"/>
      <c r="N42" s="44"/>
      <c r="O42" s="44"/>
      <c r="P42" s="44"/>
      <c r="Q42" s="44"/>
      <c r="R42" s="44"/>
      <c r="S42" s="44"/>
      <c r="T42" s="44"/>
      <c r="U42" s="44"/>
      <c r="V42" s="44"/>
      <c r="W42" s="44"/>
      <c r="X42" s="44"/>
      <c r="Y42" s="44"/>
      <c r="Z42" s="44"/>
    </row>
    <row r="43" spans="1:26" ht="114">
      <c r="A43" s="330" t="s">
        <v>1400</v>
      </c>
      <c r="B43" s="463" t="s">
        <v>1401</v>
      </c>
      <c r="C43" s="330" t="s">
        <v>420</v>
      </c>
      <c r="D43" s="338" t="s">
        <v>1402</v>
      </c>
      <c r="E43" s="244" t="s">
        <v>1403</v>
      </c>
      <c r="F43" s="338" t="s">
        <v>1404</v>
      </c>
      <c r="G43" s="339">
        <v>5</v>
      </c>
      <c r="H43" s="340">
        <v>3</v>
      </c>
      <c r="I43" s="341">
        <v>5</v>
      </c>
      <c r="J43" s="341">
        <v>10</v>
      </c>
      <c r="K43" s="341">
        <v>2</v>
      </c>
      <c r="L43" s="44" t="s">
        <v>994</v>
      </c>
      <c r="M43" s="44"/>
      <c r="N43" s="44"/>
      <c r="O43" s="44"/>
      <c r="P43" s="44"/>
      <c r="Q43" s="44"/>
      <c r="R43" s="44"/>
      <c r="S43" s="44"/>
      <c r="T43" s="44"/>
      <c r="U43" s="44"/>
      <c r="V43" s="44"/>
      <c r="W43" s="44"/>
      <c r="X43" s="44"/>
      <c r="Y43" s="44"/>
      <c r="Z43" s="44"/>
    </row>
    <row r="44" spans="1:26" ht="199.5">
      <c r="A44" s="330" t="s">
        <v>900</v>
      </c>
      <c r="B44" s="337" t="s">
        <v>901</v>
      </c>
      <c r="C44" s="330" t="s">
        <v>420</v>
      </c>
      <c r="D44" s="338" t="s">
        <v>902</v>
      </c>
      <c r="E44" s="244" t="s">
        <v>903</v>
      </c>
      <c r="F44" s="338" t="s">
        <v>650</v>
      </c>
      <c r="G44" s="339">
        <v>5</v>
      </c>
      <c r="H44" s="340">
        <v>5</v>
      </c>
      <c r="I44" s="341">
        <v>5</v>
      </c>
      <c r="J44" s="341">
        <v>20</v>
      </c>
      <c r="K44" s="341">
        <v>4</v>
      </c>
      <c r="L44" s="44" t="s">
        <v>994</v>
      </c>
      <c r="M44" s="44"/>
      <c r="N44" s="44"/>
      <c r="O44" s="44"/>
      <c r="P44" s="44"/>
      <c r="Q44" s="44"/>
      <c r="R44" s="44"/>
      <c r="S44" s="44"/>
      <c r="T44" s="44"/>
      <c r="U44" s="44"/>
      <c r="V44" s="44"/>
      <c r="W44" s="44"/>
      <c r="X44" s="44"/>
      <c r="Y44" s="44"/>
      <c r="Z44" s="44"/>
    </row>
    <row r="45" spans="1:26" ht="153">
      <c r="A45" s="202" t="s">
        <v>1505</v>
      </c>
      <c r="B45" s="192" t="s">
        <v>1522</v>
      </c>
      <c r="C45" s="192" t="s">
        <v>420</v>
      </c>
      <c r="D45" s="270" t="s">
        <v>1523</v>
      </c>
      <c r="E45" s="244" t="s">
        <v>1524</v>
      </c>
      <c r="F45" s="237" t="s">
        <v>1525</v>
      </c>
      <c r="G45" s="270">
        <v>1</v>
      </c>
      <c r="H45" s="471">
        <v>1</v>
      </c>
      <c r="I45" s="472">
        <v>1</v>
      </c>
      <c r="J45" s="472">
        <v>10</v>
      </c>
      <c r="K45" s="472">
        <v>10</v>
      </c>
      <c r="L45" s="44" t="s">
        <v>1485</v>
      </c>
      <c r="M45" s="44"/>
      <c r="N45" s="44"/>
      <c r="O45" s="44"/>
      <c r="P45" s="44"/>
      <c r="Q45" s="44"/>
      <c r="R45" s="44"/>
      <c r="S45" s="44"/>
      <c r="T45" s="44"/>
      <c r="U45" s="44"/>
      <c r="V45" s="44"/>
      <c r="W45" s="44"/>
      <c r="X45" s="44"/>
      <c r="Y45" s="44"/>
      <c r="Z45" s="44"/>
    </row>
    <row r="46" spans="1:26" ht="175.5">
      <c r="A46" s="258" t="s">
        <v>1526</v>
      </c>
      <c r="B46" s="247" t="s">
        <v>1527</v>
      </c>
      <c r="C46" s="473" t="s">
        <v>420</v>
      </c>
      <c r="D46" s="474" t="s">
        <v>1528</v>
      </c>
      <c r="E46" s="475" t="s">
        <v>893</v>
      </c>
      <c r="F46" s="249" t="s">
        <v>1529</v>
      </c>
      <c r="G46" s="476">
        <v>4</v>
      </c>
      <c r="H46" s="477">
        <v>4</v>
      </c>
      <c r="I46" s="478">
        <v>4</v>
      </c>
      <c r="J46" s="478">
        <v>20</v>
      </c>
      <c r="K46" s="478">
        <v>5</v>
      </c>
      <c r="L46" s="44" t="s">
        <v>1485</v>
      </c>
      <c r="M46" s="44"/>
      <c r="N46" s="44"/>
      <c r="O46" s="44"/>
      <c r="P46" s="44"/>
      <c r="Q46" s="44"/>
      <c r="R46" s="44"/>
      <c r="S46" s="44"/>
      <c r="T46" s="44"/>
      <c r="U46" s="44"/>
      <c r="V46" s="44"/>
      <c r="W46" s="44"/>
      <c r="X46" s="44"/>
      <c r="Y46" s="44"/>
      <c r="Z46" s="44"/>
    </row>
    <row r="47" spans="1:26" ht="165.75">
      <c r="A47" s="479" t="s">
        <v>1526</v>
      </c>
      <c r="B47" s="480" t="s">
        <v>1527</v>
      </c>
      <c r="C47" s="248" t="s">
        <v>420</v>
      </c>
      <c r="D47" s="237" t="s">
        <v>1530</v>
      </c>
      <c r="E47" s="270" t="s">
        <v>1531</v>
      </c>
      <c r="F47" s="237" t="s">
        <v>1532</v>
      </c>
      <c r="G47" s="481">
        <v>4</v>
      </c>
      <c r="H47" s="268">
        <v>4</v>
      </c>
      <c r="I47" s="478">
        <v>4</v>
      </c>
      <c r="J47" s="478">
        <v>20</v>
      </c>
      <c r="K47" s="478">
        <v>5</v>
      </c>
      <c r="L47" s="44" t="s">
        <v>1485</v>
      </c>
      <c r="M47" s="44"/>
      <c r="N47" s="44"/>
      <c r="O47" s="44"/>
      <c r="P47" s="44"/>
      <c r="Q47" s="44"/>
      <c r="R47" s="44"/>
      <c r="S47" s="44"/>
      <c r="T47" s="44"/>
      <c r="U47" s="44"/>
      <c r="V47" s="44"/>
      <c r="W47" s="44"/>
      <c r="X47" s="44"/>
      <c r="Y47" s="44"/>
      <c r="Z47" s="44"/>
    </row>
    <row r="48" spans="1:26" ht="102">
      <c r="A48" s="258" t="s">
        <v>1533</v>
      </c>
      <c r="B48" s="480" t="s">
        <v>1534</v>
      </c>
      <c r="C48" s="248" t="s">
        <v>420</v>
      </c>
      <c r="D48" s="237" t="s">
        <v>1535</v>
      </c>
      <c r="E48" s="270" t="s">
        <v>1536</v>
      </c>
      <c r="F48" s="270" t="s">
        <v>1525</v>
      </c>
      <c r="G48" s="481">
        <v>5</v>
      </c>
      <c r="H48" s="268">
        <v>3</v>
      </c>
      <c r="I48" s="478">
        <v>5</v>
      </c>
      <c r="J48" s="478">
        <v>10</v>
      </c>
      <c r="K48" s="478">
        <v>2</v>
      </c>
      <c r="L48" s="44" t="s">
        <v>1485</v>
      </c>
      <c r="M48" s="44"/>
      <c r="N48" s="44"/>
      <c r="O48" s="44"/>
      <c r="P48" s="44"/>
      <c r="Q48" s="44"/>
      <c r="R48" s="44"/>
      <c r="S48" s="44"/>
      <c r="T48" s="44"/>
      <c r="U48" s="44"/>
      <c r="V48" s="44"/>
      <c r="W48" s="44"/>
      <c r="X48" s="44"/>
      <c r="Y48" s="44"/>
      <c r="Z48" s="44"/>
    </row>
    <row r="49" spans="1:26" ht="140.25">
      <c r="A49" s="205" t="s">
        <v>1715</v>
      </c>
      <c r="B49" s="281" t="s">
        <v>1153</v>
      </c>
      <c r="C49" s="207" t="s">
        <v>420</v>
      </c>
      <c r="D49" s="237" t="s">
        <v>1174</v>
      </c>
      <c r="E49" s="244" t="s">
        <v>1175</v>
      </c>
      <c r="F49" s="409" t="s">
        <v>1172</v>
      </c>
      <c r="G49" s="410">
        <v>2</v>
      </c>
      <c r="H49" s="411">
        <v>2</v>
      </c>
      <c r="I49" s="412">
        <v>2</v>
      </c>
      <c r="J49" s="412">
        <v>20</v>
      </c>
      <c r="K49" s="412">
        <f>J49/2</f>
        <v>10</v>
      </c>
      <c r="L49" s="44" t="s">
        <v>1707</v>
      </c>
      <c r="M49" s="44"/>
      <c r="N49" s="44"/>
      <c r="O49" s="44"/>
      <c r="P49" s="44"/>
      <c r="Q49" s="44"/>
      <c r="R49" s="44"/>
      <c r="S49" s="44"/>
      <c r="T49" s="44"/>
      <c r="U49" s="44"/>
      <c r="V49" s="44"/>
      <c r="W49" s="44"/>
      <c r="X49" s="44"/>
      <c r="Y49" s="44"/>
      <c r="Z49" s="44"/>
    </row>
    <row r="50" spans="1:26" ht="178.9" thickBot="1">
      <c r="A50" s="205" t="s">
        <v>1715</v>
      </c>
      <c r="B50" s="281" t="s">
        <v>1153</v>
      </c>
      <c r="C50" s="248" t="s">
        <v>420</v>
      </c>
      <c r="D50" s="249" t="s">
        <v>1176</v>
      </c>
      <c r="E50" s="250" t="s">
        <v>1175</v>
      </c>
      <c r="F50" s="413" t="s">
        <v>1172</v>
      </c>
      <c r="G50" s="414">
        <v>2</v>
      </c>
      <c r="H50" s="415">
        <v>2</v>
      </c>
      <c r="I50" s="416">
        <v>2</v>
      </c>
      <c r="J50" s="416">
        <v>20</v>
      </c>
      <c r="K50" s="416">
        <f>J50/2</f>
        <v>10</v>
      </c>
      <c r="L50" s="44" t="s">
        <v>1707</v>
      </c>
      <c r="M50" s="44"/>
      <c r="N50" s="44"/>
      <c r="O50" s="44"/>
      <c r="P50" s="44"/>
      <c r="Q50" s="44"/>
      <c r="R50" s="44"/>
      <c r="S50" s="44"/>
      <c r="T50" s="44"/>
      <c r="U50" s="44"/>
      <c r="V50" s="44"/>
      <c r="W50" s="44"/>
      <c r="X50" s="44"/>
      <c r="Y50" s="44"/>
      <c r="Z50" s="44"/>
    </row>
    <row r="51" spans="1:26" ht="127.9" thickBot="1">
      <c r="A51" s="205" t="s">
        <v>1866</v>
      </c>
      <c r="B51" s="207" t="s">
        <v>1867</v>
      </c>
      <c r="C51" s="207" t="s">
        <v>420</v>
      </c>
      <c r="D51" s="237" t="s">
        <v>1932</v>
      </c>
      <c r="E51" s="237" t="s">
        <v>1933</v>
      </c>
      <c r="F51" s="634" t="s">
        <v>1934</v>
      </c>
      <c r="G51" s="635">
        <v>3</v>
      </c>
      <c r="H51" s="636">
        <v>3</v>
      </c>
      <c r="I51" s="636">
        <v>3</v>
      </c>
      <c r="J51" s="637">
        <v>20</v>
      </c>
      <c r="K51" s="638">
        <v>6.66</v>
      </c>
      <c r="L51" s="44" t="s">
        <v>1919</v>
      </c>
      <c r="M51" s="44"/>
      <c r="N51" s="44"/>
      <c r="O51" s="44"/>
      <c r="P51" s="44"/>
      <c r="Q51" s="44"/>
      <c r="R51" s="44"/>
      <c r="S51" s="44"/>
      <c r="T51" s="44"/>
      <c r="U51" s="44"/>
      <c r="V51" s="44"/>
      <c r="W51" s="44"/>
      <c r="X51" s="44"/>
      <c r="Y51" s="44"/>
      <c r="Z51" s="44"/>
    </row>
    <row r="52" spans="1:26" ht="127.9" thickBot="1">
      <c r="A52" s="639" t="s">
        <v>1866</v>
      </c>
      <c r="B52" s="640" t="s">
        <v>1867</v>
      </c>
      <c r="C52" s="641" t="s">
        <v>420</v>
      </c>
      <c r="D52" s="641" t="s">
        <v>1935</v>
      </c>
      <c r="E52" s="642" t="s">
        <v>1936</v>
      </c>
      <c r="F52" s="634" t="s">
        <v>1937</v>
      </c>
      <c r="G52" s="643">
        <v>3</v>
      </c>
      <c r="H52" s="636">
        <v>3</v>
      </c>
      <c r="I52" s="636">
        <v>3</v>
      </c>
      <c r="J52" s="637">
        <v>20</v>
      </c>
      <c r="K52" s="638">
        <v>6.66</v>
      </c>
      <c r="L52" s="44" t="s">
        <v>1919</v>
      </c>
      <c r="M52" s="44"/>
      <c r="N52" s="44"/>
      <c r="O52" s="44"/>
      <c r="P52" s="44"/>
      <c r="Q52" s="44"/>
      <c r="R52" s="44"/>
      <c r="S52" s="44"/>
      <c r="T52" s="44"/>
      <c r="U52" s="44"/>
      <c r="V52" s="44"/>
      <c r="W52" s="44"/>
      <c r="X52" s="44"/>
      <c r="Y52" s="44"/>
      <c r="Z52" s="44"/>
    </row>
    <row r="53" spans="1:26" ht="127.9" thickBot="1">
      <c r="A53" s="639" t="s">
        <v>1866</v>
      </c>
      <c r="B53" s="640" t="s">
        <v>1867</v>
      </c>
      <c r="C53" s="641" t="s">
        <v>420</v>
      </c>
      <c r="D53" s="641" t="s">
        <v>1938</v>
      </c>
      <c r="E53" s="644" t="s">
        <v>1939</v>
      </c>
      <c r="F53" s="644" t="s">
        <v>1940</v>
      </c>
      <c r="G53" s="645">
        <v>3</v>
      </c>
      <c r="H53" s="646">
        <v>3</v>
      </c>
      <c r="I53" s="636">
        <v>3</v>
      </c>
      <c r="J53" s="637">
        <v>20</v>
      </c>
      <c r="K53" s="638">
        <v>6.66</v>
      </c>
      <c r="L53" s="44" t="s">
        <v>1919</v>
      </c>
      <c r="M53" s="44"/>
      <c r="N53" s="44"/>
      <c r="O53" s="44"/>
      <c r="P53" s="44"/>
      <c r="Q53" s="44"/>
      <c r="R53" s="44"/>
      <c r="S53" s="44"/>
      <c r="T53" s="44"/>
      <c r="U53" s="44"/>
      <c r="V53" s="44"/>
      <c r="W53" s="44"/>
      <c r="X53" s="44"/>
      <c r="Y53" s="44"/>
      <c r="Z53" s="44"/>
    </row>
    <row r="54" spans="1:26" ht="127.9" thickBot="1">
      <c r="A54" s="647" t="s">
        <v>1866</v>
      </c>
      <c r="B54" s="648" t="s">
        <v>1867</v>
      </c>
      <c r="C54" s="649" t="s">
        <v>420</v>
      </c>
      <c r="D54" s="649" t="s">
        <v>1941</v>
      </c>
      <c r="E54" s="650"/>
      <c r="F54" s="651" t="s">
        <v>1942</v>
      </c>
      <c r="G54" s="652">
        <v>3</v>
      </c>
      <c r="H54" s="653">
        <v>3</v>
      </c>
      <c r="I54" s="653">
        <v>3</v>
      </c>
      <c r="J54" s="654">
        <v>20</v>
      </c>
      <c r="K54" s="655">
        <v>6.66</v>
      </c>
      <c r="L54" s="44" t="s">
        <v>1919</v>
      </c>
      <c r="M54" s="44"/>
      <c r="N54" s="44"/>
      <c r="O54" s="44"/>
      <c r="P54" s="44"/>
      <c r="Q54" s="44"/>
      <c r="R54" s="44"/>
      <c r="S54" s="44"/>
      <c r="T54" s="44"/>
      <c r="U54" s="44"/>
      <c r="V54" s="44"/>
      <c r="W54" s="44"/>
      <c r="X54" s="44"/>
      <c r="Y54" s="44"/>
      <c r="Z54" s="44"/>
    </row>
    <row r="55" spans="1:26" ht="89.65" thickBot="1">
      <c r="A55" s="656" t="s">
        <v>1877</v>
      </c>
      <c r="B55" s="657" t="s">
        <v>1878</v>
      </c>
      <c r="C55" s="658" t="s">
        <v>420</v>
      </c>
      <c r="D55" s="658" t="s">
        <v>1943</v>
      </c>
      <c r="E55" s="659" t="s">
        <v>1944</v>
      </c>
      <c r="F55" s="660" t="s">
        <v>1945</v>
      </c>
      <c r="G55" s="661">
        <v>2</v>
      </c>
      <c r="H55" s="662">
        <v>2</v>
      </c>
      <c r="I55" s="662">
        <v>2</v>
      </c>
      <c r="J55" s="663">
        <v>20</v>
      </c>
      <c r="K55" s="664">
        <v>10</v>
      </c>
      <c r="L55" s="44" t="s">
        <v>1919</v>
      </c>
      <c r="M55" s="44"/>
      <c r="N55" s="44"/>
      <c r="O55" s="44"/>
      <c r="P55" s="44"/>
      <c r="Q55" s="44"/>
      <c r="R55" s="44"/>
      <c r="S55" s="44"/>
      <c r="T55" s="44"/>
      <c r="U55" s="44"/>
      <c r="V55" s="44"/>
      <c r="W55" s="44"/>
      <c r="X55" s="44"/>
      <c r="Y55" s="44"/>
      <c r="Z55" s="44"/>
    </row>
    <row r="56" spans="1:26" ht="89.25">
      <c r="A56" s="656" t="s">
        <v>1877</v>
      </c>
      <c r="B56" s="657" t="s">
        <v>1878</v>
      </c>
      <c r="C56" s="658" t="s">
        <v>420</v>
      </c>
      <c r="D56" s="658" t="s">
        <v>1946</v>
      </c>
      <c r="E56" s="659" t="s">
        <v>1947</v>
      </c>
      <c r="F56" s="660" t="s">
        <v>1948</v>
      </c>
      <c r="G56" s="661">
        <v>2</v>
      </c>
      <c r="H56" s="662">
        <v>2</v>
      </c>
      <c r="I56" s="662">
        <v>2</v>
      </c>
      <c r="J56" s="663">
        <v>20</v>
      </c>
      <c r="K56" s="664">
        <v>10</v>
      </c>
      <c r="L56" s="44" t="s">
        <v>1919</v>
      </c>
      <c r="M56" s="44"/>
      <c r="N56" s="44"/>
      <c r="O56" s="44"/>
      <c r="P56" s="44"/>
      <c r="Q56" s="44"/>
      <c r="R56" s="44"/>
      <c r="S56" s="44"/>
      <c r="T56" s="44"/>
      <c r="U56" s="44"/>
      <c r="V56" s="44"/>
      <c r="W56" s="44"/>
      <c r="X56" s="44"/>
      <c r="Y56" s="44"/>
      <c r="Z56" s="44"/>
    </row>
    <row r="57" spans="1:26" ht="76.5">
      <c r="A57" s="665" t="s">
        <v>1877</v>
      </c>
      <c r="B57" s="666" t="s">
        <v>1949</v>
      </c>
      <c r="C57" s="665" t="s">
        <v>420</v>
      </c>
      <c r="D57" s="665" t="s">
        <v>1950</v>
      </c>
      <c r="E57" s="591" t="s">
        <v>1951</v>
      </c>
      <c r="F57" s="591" t="s">
        <v>1952</v>
      </c>
      <c r="G57" s="652">
        <v>2</v>
      </c>
      <c r="H57" s="667">
        <v>2</v>
      </c>
      <c r="I57" s="667">
        <v>2</v>
      </c>
      <c r="J57" s="668">
        <v>20</v>
      </c>
      <c r="K57" s="669">
        <v>10</v>
      </c>
      <c r="L57" s="44" t="s">
        <v>1919</v>
      </c>
      <c r="M57" s="44"/>
      <c r="N57" s="44"/>
      <c r="O57" s="44"/>
      <c r="P57" s="44"/>
      <c r="Q57" s="44"/>
      <c r="R57" s="44"/>
      <c r="S57" s="44"/>
      <c r="T57" s="44"/>
      <c r="U57" s="44"/>
      <c r="V57" s="44"/>
      <c r="W57" s="44"/>
      <c r="X57" s="44"/>
      <c r="Y57" s="44"/>
      <c r="Z57" s="44"/>
    </row>
    <row r="58" spans="1:26" ht="127.5">
      <c r="A58" s="665" t="s">
        <v>1877</v>
      </c>
      <c r="B58" s="228" t="s">
        <v>1886</v>
      </c>
      <c r="C58" s="670" t="s">
        <v>420</v>
      </c>
      <c r="D58" s="665" t="s">
        <v>1890</v>
      </c>
      <c r="E58" s="591" t="s">
        <v>1891</v>
      </c>
      <c r="F58" s="591" t="s">
        <v>1892</v>
      </c>
      <c r="G58" s="652">
        <v>2</v>
      </c>
      <c r="H58" s="667">
        <v>2</v>
      </c>
      <c r="I58" s="667">
        <v>2</v>
      </c>
      <c r="J58" s="671">
        <v>20</v>
      </c>
      <c r="K58" s="669">
        <v>10</v>
      </c>
      <c r="L58" s="44" t="s">
        <v>1919</v>
      </c>
      <c r="M58" s="44"/>
      <c r="N58" s="44"/>
      <c r="O58" s="44"/>
      <c r="P58" s="44"/>
      <c r="Q58" s="44"/>
      <c r="R58" s="44"/>
      <c r="S58" s="44"/>
      <c r="T58" s="44"/>
      <c r="U58" s="44"/>
      <c r="V58" s="44"/>
      <c r="W58" s="44"/>
      <c r="X58" s="44"/>
      <c r="Y58" s="44"/>
      <c r="Z58" s="44"/>
    </row>
    <row r="59" spans="1:26" ht="89.25">
      <c r="A59" s="665" t="s">
        <v>1899</v>
      </c>
      <c r="B59" s="666" t="s">
        <v>1900</v>
      </c>
      <c r="C59" s="665" t="s">
        <v>420</v>
      </c>
      <c r="D59" s="665" t="s">
        <v>1904</v>
      </c>
      <c r="E59" s="591" t="s">
        <v>1905</v>
      </c>
      <c r="F59" s="665" t="s">
        <v>1906</v>
      </c>
      <c r="G59" s="652">
        <v>2</v>
      </c>
      <c r="H59" s="667">
        <v>2</v>
      </c>
      <c r="I59" s="667">
        <v>3</v>
      </c>
      <c r="J59" s="671">
        <v>20</v>
      </c>
      <c r="K59" s="669">
        <v>10</v>
      </c>
      <c r="L59" s="44" t="s">
        <v>1919</v>
      </c>
      <c r="M59" s="44"/>
      <c r="N59" s="44"/>
      <c r="O59" s="44"/>
      <c r="P59" s="44"/>
      <c r="Q59" s="44"/>
      <c r="R59" s="44"/>
      <c r="S59" s="44"/>
      <c r="T59" s="44"/>
      <c r="U59" s="44"/>
      <c r="V59" s="44"/>
      <c r="W59" s="44"/>
      <c r="X59" s="44"/>
      <c r="Y59" s="44"/>
      <c r="Z59" s="44"/>
    </row>
    <row r="60" spans="1:26" ht="114.75">
      <c r="A60" s="665" t="s">
        <v>1877</v>
      </c>
      <c r="B60" s="666" t="s">
        <v>1882</v>
      </c>
      <c r="C60" s="665" t="s">
        <v>420</v>
      </c>
      <c r="D60" s="665" t="s">
        <v>1953</v>
      </c>
      <c r="E60" s="591" t="s">
        <v>1954</v>
      </c>
      <c r="F60" s="672" t="s">
        <v>1955</v>
      </c>
      <c r="G60" s="652">
        <v>2</v>
      </c>
      <c r="H60" s="667">
        <v>2</v>
      </c>
      <c r="I60" s="667">
        <v>2</v>
      </c>
      <c r="J60" s="668">
        <v>20</v>
      </c>
      <c r="K60" s="669">
        <v>10</v>
      </c>
      <c r="L60" s="44" t="s">
        <v>1919</v>
      </c>
      <c r="M60" s="44"/>
      <c r="N60" s="44"/>
      <c r="O60" s="44"/>
      <c r="P60" s="44"/>
      <c r="Q60" s="44"/>
      <c r="R60" s="44"/>
      <c r="S60" s="44"/>
      <c r="T60" s="44"/>
      <c r="U60" s="44"/>
      <c r="V60" s="44"/>
      <c r="W60" s="44"/>
      <c r="X60" s="44"/>
      <c r="Y60" s="44"/>
      <c r="Z60" s="44"/>
    </row>
    <row r="61" spans="1:26" ht="89.25">
      <c r="A61" s="1207" t="s">
        <v>1877</v>
      </c>
      <c r="B61" s="1208" t="s">
        <v>1882</v>
      </c>
      <c r="C61" s="1207" t="s">
        <v>420</v>
      </c>
      <c r="D61" s="665" t="s">
        <v>1956</v>
      </c>
      <c r="E61" s="1209" t="s">
        <v>1957</v>
      </c>
      <c r="F61" s="1209" t="s">
        <v>1958</v>
      </c>
      <c r="G61" s="1210">
        <v>2</v>
      </c>
      <c r="H61" s="1211">
        <v>2</v>
      </c>
      <c r="I61" s="1211">
        <v>2</v>
      </c>
      <c r="J61" s="1212">
        <v>20</v>
      </c>
      <c r="K61" s="1213">
        <v>10</v>
      </c>
      <c r="L61" s="44"/>
      <c r="M61" s="44"/>
      <c r="N61" s="44"/>
      <c r="O61" s="44"/>
      <c r="P61" s="44"/>
      <c r="Q61" s="44"/>
      <c r="R61" s="44"/>
      <c r="S61" s="44"/>
      <c r="T61" s="44"/>
      <c r="U61" s="44"/>
      <c r="V61" s="44"/>
      <c r="W61" s="44"/>
      <c r="X61" s="44"/>
      <c r="Y61" s="44"/>
      <c r="Z61" s="44"/>
    </row>
    <row r="62" spans="1:26" ht="28.5">
      <c r="A62" s="1207"/>
      <c r="B62" s="1208"/>
      <c r="C62" s="1207"/>
      <c r="D62" s="665" t="s">
        <v>1959</v>
      </c>
      <c r="E62" s="1209"/>
      <c r="F62" s="1209"/>
      <c r="G62" s="1210"/>
      <c r="H62" s="1211"/>
      <c r="I62" s="1211"/>
      <c r="J62" s="1212"/>
      <c r="K62" s="1213"/>
      <c r="L62" s="44" t="s">
        <v>1919</v>
      </c>
      <c r="M62" s="44"/>
      <c r="N62" s="44"/>
      <c r="O62" s="44"/>
      <c r="P62" s="44"/>
      <c r="Q62" s="44"/>
      <c r="R62" s="44"/>
      <c r="S62" s="44"/>
      <c r="T62" s="44"/>
      <c r="U62" s="44"/>
      <c r="V62" s="44"/>
      <c r="W62" s="44"/>
      <c r="X62" s="44"/>
      <c r="Y62" s="44"/>
      <c r="Z62" s="44"/>
    </row>
    <row r="63" spans="1:26" ht="127.5">
      <c r="A63" s="205" t="s">
        <v>1993</v>
      </c>
      <c r="B63" s="205" t="s">
        <v>1994</v>
      </c>
      <c r="C63" s="237" t="s">
        <v>420</v>
      </c>
      <c r="D63" s="205" t="s">
        <v>2040</v>
      </c>
      <c r="E63" s="680" t="s">
        <v>2041</v>
      </c>
      <c r="F63" s="681" t="s">
        <v>2042</v>
      </c>
      <c r="G63" s="674">
        <v>3</v>
      </c>
      <c r="H63" s="674">
        <v>2</v>
      </c>
      <c r="I63" s="674">
        <v>5</v>
      </c>
      <c r="J63" s="612">
        <v>20</v>
      </c>
      <c r="K63" s="264">
        <v>6.67</v>
      </c>
      <c r="L63" s="44" t="s">
        <v>2039</v>
      </c>
      <c r="M63" s="44"/>
      <c r="N63" s="44"/>
      <c r="O63" s="44"/>
      <c r="P63" s="44"/>
      <c r="Q63" s="44"/>
      <c r="R63" s="44"/>
      <c r="S63" s="44"/>
      <c r="T63" s="44"/>
      <c r="U63" s="44"/>
      <c r="V63" s="44"/>
      <c r="W63" s="44"/>
      <c r="X63" s="44"/>
      <c r="Y63" s="44"/>
      <c r="Z63" s="44"/>
    </row>
    <row r="64" spans="1:26" ht="140.25">
      <c r="A64" s="205" t="s">
        <v>2043</v>
      </c>
      <c r="B64" s="205" t="s">
        <v>2044</v>
      </c>
      <c r="C64" s="237" t="s">
        <v>420</v>
      </c>
      <c r="D64" s="205" t="s">
        <v>2045</v>
      </c>
      <c r="E64" s="680" t="s">
        <v>2046</v>
      </c>
      <c r="F64" s="681" t="s">
        <v>2047</v>
      </c>
      <c r="G64" s="207">
        <v>4</v>
      </c>
      <c r="H64" s="207">
        <v>1</v>
      </c>
      <c r="I64" s="207">
        <v>4</v>
      </c>
      <c r="J64" s="318">
        <v>20</v>
      </c>
      <c r="K64" s="677">
        <f>J64/4</f>
        <v>5</v>
      </c>
      <c r="L64" s="44" t="s">
        <v>2039</v>
      </c>
      <c r="M64" s="44"/>
      <c r="N64" s="44"/>
      <c r="O64" s="44"/>
      <c r="P64" s="44"/>
      <c r="Q64" s="44"/>
      <c r="R64" s="44"/>
      <c r="S64" s="44"/>
      <c r="T64" s="44"/>
      <c r="U64" s="44"/>
      <c r="V64" s="44"/>
      <c r="W64" s="44"/>
      <c r="X64" s="44"/>
      <c r="Y64" s="44"/>
      <c r="Z64" s="44"/>
    </row>
    <row r="65" spans="1:26" ht="344.25">
      <c r="A65" s="205" t="s">
        <v>2154</v>
      </c>
      <c r="B65" s="207" t="s">
        <v>2155</v>
      </c>
      <c r="C65" s="207" t="s">
        <v>420</v>
      </c>
      <c r="D65" s="237" t="s">
        <v>2173</v>
      </c>
      <c r="E65" s="244" t="s">
        <v>2174</v>
      </c>
      <c r="F65" s="237" t="s">
        <v>2175</v>
      </c>
      <c r="G65" s="237">
        <v>9</v>
      </c>
      <c r="H65" s="245">
        <v>4</v>
      </c>
      <c r="I65" s="708">
        <v>9</v>
      </c>
      <c r="J65" s="708">
        <v>20</v>
      </c>
      <c r="K65" s="708">
        <v>2.2200000000000002</v>
      </c>
      <c r="L65" s="44" t="s">
        <v>2153</v>
      </c>
      <c r="M65" s="44"/>
      <c r="N65" s="44"/>
      <c r="O65" s="44"/>
      <c r="P65" s="44"/>
      <c r="Q65" s="44"/>
      <c r="R65" s="44"/>
      <c r="S65" s="44"/>
      <c r="T65" s="44"/>
      <c r="U65" s="44"/>
      <c r="V65" s="44"/>
      <c r="W65" s="44"/>
      <c r="X65" s="44"/>
      <c r="Y65" s="44"/>
      <c r="Z65" s="44"/>
    </row>
    <row r="66" spans="1:26" ht="76.5">
      <c r="A66" s="205" t="s">
        <v>2231</v>
      </c>
      <c r="B66" s="207" t="s">
        <v>2232</v>
      </c>
      <c r="C66" s="207" t="s">
        <v>2218</v>
      </c>
      <c r="D66" s="237" t="s">
        <v>2233</v>
      </c>
      <c r="E66" s="244" t="s">
        <v>2234</v>
      </c>
      <c r="F66" s="237" t="s">
        <v>2235</v>
      </c>
      <c r="G66" s="377">
        <v>4</v>
      </c>
      <c r="H66" s="712">
        <v>4</v>
      </c>
      <c r="I66" s="713">
        <v>4</v>
      </c>
      <c r="J66" s="714">
        <v>20</v>
      </c>
      <c r="K66" s="714">
        <v>5</v>
      </c>
      <c r="L66" s="44" t="s">
        <v>2226</v>
      </c>
      <c r="M66" s="44"/>
      <c r="N66" s="44"/>
      <c r="O66" s="44"/>
      <c r="P66" s="44"/>
      <c r="Q66" s="44"/>
      <c r="R66" s="44"/>
      <c r="S66" s="44"/>
      <c r="T66" s="44"/>
      <c r="U66" s="44"/>
      <c r="V66" s="44"/>
      <c r="W66" s="44"/>
      <c r="X66" s="44"/>
      <c r="Y66" s="44"/>
      <c r="Z66" s="44"/>
    </row>
    <row r="67" spans="1:26" ht="156.75">
      <c r="A67" s="258" t="s">
        <v>2236</v>
      </c>
      <c r="B67" s="247" t="s">
        <v>2237</v>
      </c>
      <c r="C67" s="248" t="s">
        <v>2218</v>
      </c>
      <c r="D67" s="249" t="s">
        <v>2238</v>
      </c>
      <c r="E67" s="250" t="s">
        <v>2239</v>
      </c>
      <c r="F67" s="249" t="s">
        <v>2240</v>
      </c>
      <c r="G67" s="715">
        <v>6</v>
      </c>
      <c r="H67" s="716">
        <v>5</v>
      </c>
      <c r="I67" s="717">
        <v>6</v>
      </c>
      <c r="J67" s="718">
        <v>20</v>
      </c>
      <c r="K67" s="718">
        <v>3.33</v>
      </c>
      <c r="L67" s="44" t="s">
        <v>2226</v>
      </c>
      <c r="M67" s="44"/>
      <c r="N67" s="44"/>
      <c r="O67" s="44"/>
      <c r="P67" s="44"/>
      <c r="Q67" s="44"/>
      <c r="R67" s="44"/>
      <c r="S67" s="44"/>
      <c r="T67" s="44"/>
      <c r="U67" s="44"/>
      <c r="V67" s="44"/>
      <c r="W67" s="44"/>
      <c r="X67" s="44"/>
      <c r="Y67" s="44"/>
      <c r="Z67" s="44"/>
    </row>
    <row r="68" spans="1:26" ht="89.25">
      <c r="A68" s="258" t="s">
        <v>2241</v>
      </c>
      <c r="B68" s="247" t="s">
        <v>2242</v>
      </c>
      <c r="C68" s="248" t="s">
        <v>2218</v>
      </c>
      <c r="D68" s="237" t="s">
        <v>2243</v>
      </c>
      <c r="E68" s="244" t="s">
        <v>2244</v>
      </c>
      <c r="F68" s="237" t="s">
        <v>2235</v>
      </c>
      <c r="G68" s="719">
        <v>1</v>
      </c>
      <c r="H68" s="720">
        <v>1</v>
      </c>
      <c r="I68" s="717">
        <v>1</v>
      </c>
      <c r="J68" s="718">
        <v>20</v>
      </c>
      <c r="K68" s="718">
        <v>20</v>
      </c>
      <c r="L68" s="44" t="s">
        <v>2226</v>
      </c>
      <c r="M68" s="44"/>
      <c r="N68" s="44"/>
      <c r="O68" s="44"/>
      <c r="P68" s="44"/>
      <c r="Q68" s="44"/>
      <c r="R68" s="44"/>
      <c r="S68" s="44"/>
      <c r="T68" s="44"/>
      <c r="U68" s="44"/>
      <c r="V68" s="44"/>
      <c r="W68" s="44"/>
      <c r="X68" s="44"/>
      <c r="Y68" s="44"/>
      <c r="Z68" s="44"/>
    </row>
    <row r="69" spans="1:26" ht="127.5">
      <c r="A69" s="205" t="s">
        <v>2364</v>
      </c>
      <c r="B69" s="207" t="s">
        <v>2365</v>
      </c>
      <c r="C69" s="207" t="s">
        <v>420</v>
      </c>
      <c r="D69" s="237" t="s">
        <v>2366</v>
      </c>
      <c r="E69" s="738" t="s">
        <v>2362</v>
      </c>
      <c r="F69" s="702" t="s">
        <v>2367</v>
      </c>
      <c r="G69" s="237">
        <v>2</v>
      </c>
      <c r="H69" s="245">
        <v>2</v>
      </c>
      <c r="I69" s="585">
        <v>2</v>
      </c>
      <c r="J69" s="585">
        <v>20</v>
      </c>
      <c r="K69" s="585">
        <v>10</v>
      </c>
      <c r="L69" s="44" t="s">
        <v>2358</v>
      </c>
      <c r="M69" s="44"/>
      <c r="N69" s="44"/>
      <c r="O69" s="44"/>
      <c r="P69" s="44"/>
      <c r="Q69" s="44"/>
      <c r="R69" s="44"/>
      <c r="S69" s="44"/>
      <c r="T69" s="44"/>
      <c r="U69" s="44"/>
      <c r="V69" s="44"/>
      <c r="W69" s="44"/>
      <c r="X69" s="44"/>
      <c r="Y69" s="44"/>
      <c r="Z69" s="44"/>
    </row>
    <row r="70" spans="1:26" ht="178.5">
      <c r="A70" s="258" t="s">
        <v>2368</v>
      </c>
      <c r="B70" s="247" t="s">
        <v>2369</v>
      </c>
      <c r="C70" s="248" t="s">
        <v>420</v>
      </c>
      <c r="D70" s="249" t="s">
        <v>2370</v>
      </c>
      <c r="E70" s="739" t="s">
        <v>2371</v>
      </c>
      <c r="F70" s="739" t="s">
        <v>2372</v>
      </c>
      <c r="G70" s="740">
        <v>1</v>
      </c>
      <c r="H70" s="733">
        <v>1</v>
      </c>
      <c r="I70" s="741">
        <v>3</v>
      </c>
      <c r="J70" s="741">
        <v>20</v>
      </c>
      <c r="K70" s="741">
        <v>20</v>
      </c>
      <c r="L70" s="44" t="s">
        <v>2358</v>
      </c>
      <c r="M70" s="44"/>
      <c r="N70" s="44"/>
      <c r="O70" s="44"/>
      <c r="P70" s="44"/>
      <c r="Q70" s="44"/>
      <c r="R70" s="44"/>
      <c r="S70" s="44"/>
      <c r="T70" s="44"/>
      <c r="U70" s="44"/>
      <c r="V70" s="44"/>
      <c r="W70" s="44"/>
      <c r="X70" s="44"/>
      <c r="Y70" s="44"/>
      <c r="Z70" s="44"/>
    </row>
    <row r="71" spans="1:26" ht="77.25">
      <c r="A71" s="764" t="s">
        <v>2406</v>
      </c>
      <c r="B71" s="765" t="s">
        <v>2410</v>
      </c>
      <c r="C71" s="766" t="s">
        <v>420</v>
      </c>
      <c r="D71" s="764" t="s">
        <v>2442</v>
      </c>
      <c r="E71" s="767" t="s">
        <v>2443</v>
      </c>
      <c r="F71" s="768" t="s">
        <v>2444</v>
      </c>
      <c r="G71" s="242">
        <v>2</v>
      </c>
      <c r="H71" s="366">
        <v>2</v>
      </c>
      <c r="I71" s="769">
        <v>3</v>
      </c>
      <c r="J71" s="769">
        <v>20</v>
      </c>
      <c r="K71" s="769">
        <f>J71/2</f>
        <v>10</v>
      </c>
      <c r="L71" s="44" t="s">
        <v>2441</v>
      </c>
      <c r="M71" s="44"/>
      <c r="N71" s="44"/>
      <c r="O71" s="44"/>
      <c r="P71" s="44"/>
      <c r="Q71" s="44"/>
      <c r="R71" s="44"/>
      <c r="S71" s="44"/>
      <c r="T71" s="44"/>
      <c r="U71" s="44"/>
      <c r="V71" s="44"/>
      <c r="W71" s="44"/>
      <c r="X71" s="44"/>
      <c r="Y71" s="44"/>
      <c r="Z71" s="44"/>
    </row>
    <row r="72" spans="1:26" ht="89.25">
      <c r="A72" s="205" t="s">
        <v>2417</v>
      </c>
      <c r="B72" s="205" t="s">
        <v>2418</v>
      </c>
      <c r="C72" s="237" t="s">
        <v>420</v>
      </c>
      <c r="D72" s="205" t="s">
        <v>2445</v>
      </c>
      <c r="E72" s="207" t="s">
        <v>2446</v>
      </c>
      <c r="F72" s="768" t="s">
        <v>2444</v>
      </c>
      <c r="G72" s="770">
        <v>1</v>
      </c>
      <c r="H72" s="771">
        <v>1</v>
      </c>
      <c r="I72" s="772">
        <v>1</v>
      </c>
      <c r="J72" s="772">
        <v>20</v>
      </c>
      <c r="K72" s="772">
        <f>J72/I72</f>
        <v>20</v>
      </c>
      <c r="L72" s="44" t="s">
        <v>2441</v>
      </c>
      <c r="M72" s="44"/>
      <c r="N72" s="44"/>
      <c r="O72" s="44"/>
      <c r="P72" s="44"/>
      <c r="Q72" s="44"/>
      <c r="R72" s="44"/>
      <c r="S72" s="44"/>
      <c r="T72" s="44"/>
      <c r="U72" s="44"/>
      <c r="V72" s="44"/>
      <c r="W72" s="44"/>
      <c r="X72" s="44"/>
      <c r="Y72" s="44"/>
      <c r="Z72" s="44"/>
    </row>
    <row r="73" spans="1:26" ht="77.25">
      <c r="A73" s="764" t="s">
        <v>2406</v>
      </c>
      <c r="B73" s="765" t="s">
        <v>2410</v>
      </c>
      <c r="C73" s="766" t="s">
        <v>420</v>
      </c>
      <c r="D73" s="764" t="s">
        <v>2447</v>
      </c>
      <c r="E73" s="764" t="s">
        <v>2448</v>
      </c>
      <c r="F73" s="768" t="s">
        <v>2444</v>
      </c>
      <c r="G73" s="242">
        <v>2</v>
      </c>
      <c r="H73" s="366">
        <v>2</v>
      </c>
      <c r="I73" s="769">
        <v>3</v>
      </c>
      <c r="J73" s="769">
        <v>20</v>
      </c>
      <c r="K73" s="769">
        <f>J73/2</f>
        <v>10</v>
      </c>
      <c r="L73" s="44" t="s">
        <v>2441</v>
      </c>
      <c r="M73" s="44"/>
      <c r="N73" s="44"/>
      <c r="O73" s="44"/>
      <c r="P73" s="44"/>
      <c r="Q73" s="44"/>
      <c r="R73" s="44"/>
      <c r="S73" s="44"/>
      <c r="T73" s="44"/>
      <c r="U73" s="44"/>
      <c r="V73" s="44"/>
      <c r="W73" s="44"/>
      <c r="X73" s="44"/>
      <c r="Y73" s="44"/>
      <c r="Z73" s="44"/>
    </row>
    <row r="74" spans="1:26" ht="127.5">
      <c r="A74" s="773" t="s">
        <v>2406</v>
      </c>
      <c r="B74" s="774" t="s">
        <v>2410</v>
      </c>
      <c r="C74" s="775" t="s">
        <v>420</v>
      </c>
      <c r="D74" s="773" t="s">
        <v>2449</v>
      </c>
      <c r="E74" s="773" t="s">
        <v>2450</v>
      </c>
      <c r="F74" s="776" t="s">
        <v>2444</v>
      </c>
      <c r="G74" s="777">
        <v>2</v>
      </c>
      <c r="H74" s="778">
        <v>2</v>
      </c>
      <c r="I74" s="779">
        <v>3</v>
      </c>
      <c r="J74" s="779">
        <v>20</v>
      </c>
      <c r="K74" s="779">
        <f>J74/2</f>
        <v>10</v>
      </c>
      <c r="L74" s="44" t="s">
        <v>2441</v>
      </c>
      <c r="M74" s="44"/>
      <c r="N74" s="44"/>
      <c r="O74" s="44"/>
      <c r="P74" s="44"/>
      <c r="Q74" s="44"/>
      <c r="R74" s="44"/>
      <c r="S74" s="44"/>
      <c r="T74" s="44"/>
      <c r="U74" s="44"/>
      <c r="V74" s="44"/>
      <c r="W74" s="44"/>
      <c r="X74" s="44"/>
      <c r="Y74" s="44"/>
      <c r="Z74" s="44"/>
    </row>
    <row r="75" spans="1:26" ht="77.25">
      <c r="A75" s="764" t="s">
        <v>2406</v>
      </c>
      <c r="B75" s="765" t="s">
        <v>2410</v>
      </c>
      <c r="C75" s="766" t="s">
        <v>420</v>
      </c>
      <c r="D75" s="764" t="s">
        <v>2451</v>
      </c>
      <c r="E75" s="764" t="s">
        <v>2452</v>
      </c>
      <c r="F75" s="768" t="s">
        <v>2444</v>
      </c>
      <c r="G75" s="242">
        <v>2</v>
      </c>
      <c r="H75" s="366">
        <v>2</v>
      </c>
      <c r="I75" s="769">
        <v>3</v>
      </c>
      <c r="J75" s="769">
        <v>20</v>
      </c>
      <c r="K75" s="769">
        <f>J75/2</f>
        <v>10</v>
      </c>
      <c r="L75" s="44" t="s">
        <v>2441</v>
      </c>
      <c r="M75" s="44"/>
      <c r="N75" s="44"/>
      <c r="O75" s="44"/>
      <c r="P75" s="44"/>
      <c r="Q75" s="44"/>
      <c r="R75" s="44"/>
      <c r="S75" s="44"/>
      <c r="T75" s="44"/>
      <c r="U75" s="44"/>
      <c r="V75" s="44"/>
      <c r="W75" s="44"/>
      <c r="X75" s="44"/>
      <c r="Y75" s="44"/>
      <c r="Z75" s="44"/>
    </row>
    <row r="76" spans="1:26" ht="127.5">
      <c r="A76" s="205" t="s">
        <v>2453</v>
      </c>
      <c r="B76" s="205" t="s">
        <v>2454</v>
      </c>
      <c r="C76" s="237" t="s">
        <v>420</v>
      </c>
      <c r="D76" s="205" t="s">
        <v>2455</v>
      </c>
      <c r="E76" s="207" t="s">
        <v>2456</v>
      </c>
      <c r="F76" s="768" t="s">
        <v>2444</v>
      </c>
      <c r="G76" s="242">
        <v>4</v>
      </c>
      <c r="H76" s="366">
        <v>1</v>
      </c>
      <c r="I76" s="242">
        <v>4</v>
      </c>
      <c r="J76" s="772">
        <v>20</v>
      </c>
      <c r="K76" s="772">
        <f>J76/I76</f>
        <v>5</v>
      </c>
      <c r="L76" s="44" t="s">
        <v>2441</v>
      </c>
      <c r="M76" s="44"/>
      <c r="N76" s="44"/>
      <c r="O76" s="44"/>
      <c r="P76" s="44"/>
      <c r="Q76" s="44"/>
      <c r="R76" s="44"/>
      <c r="S76" s="44"/>
      <c r="T76" s="44"/>
      <c r="U76" s="44"/>
      <c r="V76" s="44"/>
      <c r="W76" s="44"/>
      <c r="X76" s="44"/>
      <c r="Y76" s="44"/>
      <c r="Z76" s="44"/>
    </row>
    <row r="77" spans="1:26" ht="153">
      <c r="A77" s="205" t="s">
        <v>2435</v>
      </c>
      <c r="B77" s="205" t="s">
        <v>2436</v>
      </c>
      <c r="C77" s="237" t="s">
        <v>420</v>
      </c>
      <c r="D77" s="205" t="s">
        <v>2457</v>
      </c>
      <c r="E77" s="207" t="s">
        <v>2458</v>
      </c>
      <c r="F77" s="768" t="s">
        <v>2444</v>
      </c>
      <c r="G77" s="770">
        <v>4</v>
      </c>
      <c r="H77" s="780">
        <v>4</v>
      </c>
      <c r="I77" s="772">
        <v>4</v>
      </c>
      <c r="J77" s="772">
        <v>20</v>
      </c>
      <c r="K77" s="772">
        <f>J77/I77</f>
        <v>5</v>
      </c>
      <c r="L77" s="44" t="s">
        <v>2441</v>
      </c>
      <c r="M77" s="44"/>
      <c r="N77" s="44"/>
      <c r="O77" s="44"/>
      <c r="P77" s="44"/>
      <c r="Q77" s="44"/>
      <c r="R77" s="44"/>
      <c r="S77" s="44"/>
      <c r="T77" s="44"/>
      <c r="U77" s="44"/>
      <c r="V77" s="44"/>
      <c r="W77" s="44"/>
      <c r="X77" s="44"/>
      <c r="Y77" s="44"/>
      <c r="Z77" s="44"/>
    </row>
    <row r="78" spans="1:26" ht="114.75">
      <c r="A78" s="205" t="s">
        <v>2417</v>
      </c>
      <c r="B78" s="205" t="s">
        <v>2418</v>
      </c>
      <c r="C78" s="237" t="s">
        <v>420</v>
      </c>
      <c r="D78" s="205" t="s">
        <v>2459</v>
      </c>
      <c r="E78" s="259" t="s">
        <v>2460</v>
      </c>
      <c r="F78" s="768" t="s">
        <v>2444</v>
      </c>
      <c r="G78" s="770">
        <v>1</v>
      </c>
      <c r="H78" s="780">
        <v>1</v>
      </c>
      <c r="I78" s="772">
        <v>1</v>
      </c>
      <c r="J78" s="772">
        <v>20</v>
      </c>
      <c r="K78" s="772">
        <f>J78/I78</f>
        <v>20</v>
      </c>
      <c r="L78" s="44" t="s">
        <v>2441</v>
      </c>
      <c r="M78" s="44"/>
      <c r="N78" s="44"/>
      <c r="O78" s="44"/>
      <c r="P78" s="44"/>
      <c r="Q78" s="44"/>
      <c r="R78" s="44"/>
      <c r="S78" s="44"/>
      <c r="T78" s="44"/>
      <c r="U78" s="44"/>
      <c r="V78" s="44"/>
      <c r="W78" s="44"/>
      <c r="X78" s="44"/>
      <c r="Y78" s="44"/>
      <c r="Z78" s="44"/>
    </row>
    <row r="79" spans="1:26" ht="128.25">
      <c r="A79" s="205" t="s">
        <v>2498</v>
      </c>
      <c r="B79" s="814" t="s">
        <v>2538</v>
      </c>
      <c r="C79" s="207" t="s">
        <v>420</v>
      </c>
      <c r="D79" s="679" t="s">
        <v>2539</v>
      </c>
      <c r="E79" s="805" t="s">
        <v>2540</v>
      </c>
      <c r="F79" s="237" t="s">
        <v>2541</v>
      </c>
      <c r="G79" s="805">
        <v>1</v>
      </c>
      <c r="H79" s="815">
        <v>1</v>
      </c>
      <c r="I79" s="816">
        <v>1</v>
      </c>
      <c r="J79" s="816">
        <v>10</v>
      </c>
      <c r="K79" s="816">
        <v>10</v>
      </c>
      <c r="L79" s="44" t="s">
        <v>2492</v>
      </c>
      <c r="M79" s="44"/>
      <c r="N79" s="44"/>
      <c r="O79" s="44"/>
      <c r="P79" s="44"/>
      <c r="Q79" s="44"/>
      <c r="R79" s="44"/>
      <c r="S79" s="44"/>
      <c r="T79" s="44"/>
      <c r="U79" s="44"/>
      <c r="V79" s="44"/>
      <c r="W79" s="44"/>
      <c r="X79" s="44"/>
      <c r="Y79" s="44"/>
      <c r="Z79" s="44"/>
    </row>
    <row r="80" spans="1:26" ht="185.25">
      <c r="A80" s="205" t="s">
        <v>2498</v>
      </c>
      <c r="B80" s="679" t="s">
        <v>2542</v>
      </c>
      <c r="C80" s="207" t="s">
        <v>420</v>
      </c>
      <c r="D80" s="679" t="s">
        <v>2543</v>
      </c>
      <c r="E80" s="817" t="s">
        <v>2544</v>
      </c>
      <c r="F80" s="249" t="s">
        <v>650</v>
      </c>
      <c r="G80" s="818">
        <v>1</v>
      </c>
      <c r="H80" s="819">
        <v>1</v>
      </c>
      <c r="I80" s="820">
        <v>1</v>
      </c>
      <c r="J80" s="820">
        <v>20</v>
      </c>
      <c r="K80" s="820">
        <v>20</v>
      </c>
      <c r="L80" s="44" t="s">
        <v>2492</v>
      </c>
      <c r="M80" s="44"/>
      <c r="N80" s="44"/>
      <c r="O80" s="44"/>
      <c r="P80" s="44"/>
      <c r="Q80" s="44"/>
      <c r="R80" s="44"/>
      <c r="S80" s="44"/>
      <c r="T80" s="44"/>
      <c r="U80" s="44"/>
      <c r="V80" s="44"/>
      <c r="W80" s="44"/>
      <c r="X80" s="44"/>
      <c r="Y80" s="44"/>
      <c r="Z80" s="44"/>
    </row>
    <row r="81" spans="1:26" ht="213">
      <c r="A81" s="679" t="s">
        <v>2502</v>
      </c>
      <c r="B81" s="679" t="s">
        <v>2503</v>
      </c>
      <c r="C81" s="207" t="s">
        <v>420</v>
      </c>
      <c r="D81" s="803" t="s">
        <v>2545</v>
      </c>
      <c r="E81" s="805" t="s">
        <v>2546</v>
      </c>
      <c r="F81" s="237" t="s">
        <v>2547</v>
      </c>
      <c r="G81" s="806">
        <v>5</v>
      </c>
      <c r="H81" s="807">
        <v>1</v>
      </c>
      <c r="I81" s="820">
        <v>5</v>
      </c>
      <c r="J81" s="820">
        <v>20</v>
      </c>
      <c r="K81" s="820">
        <v>4</v>
      </c>
      <c r="L81" s="44" t="s">
        <v>2492</v>
      </c>
      <c r="M81" s="44"/>
      <c r="N81" s="44"/>
      <c r="O81" s="44"/>
      <c r="P81" s="44"/>
      <c r="Q81" s="44"/>
      <c r="R81" s="44"/>
      <c r="S81" s="44"/>
      <c r="T81" s="44"/>
      <c r="U81" s="44"/>
      <c r="V81" s="44"/>
      <c r="W81" s="44"/>
      <c r="X81" s="44"/>
      <c r="Y81" s="44"/>
      <c r="Z81" s="44"/>
    </row>
    <row r="82" spans="1:26" ht="128.25">
      <c r="A82" s="803" t="s">
        <v>2506</v>
      </c>
      <c r="B82" s="803" t="s">
        <v>2507</v>
      </c>
      <c r="C82" s="248" t="s">
        <v>2487</v>
      </c>
      <c r="D82" s="800" t="s">
        <v>2548</v>
      </c>
      <c r="E82" s="805" t="s">
        <v>2549</v>
      </c>
      <c r="F82" s="237" t="s">
        <v>650</v>
      </c>
      <c r="G82" s="806">
        <v>7</v>
      </c>
      <c r="H82" s="807">
        <v>6</v>
      </c>
      <c r="I82" s="820">
        <v>7</v>
      </c>
      <c r="J82" s="820">
        <v>20</v>
      </c>
      <c r="K82" s="820">
        <v>2.85</v>
      </c>
      <c r="L82" s="44" t="s">
        <v>2492</v>
      </c>
      <c r="M82" s="44"/>
      <c r="N82" s="44"/>
      <c r="O82" s="44"/>
      <c r="P82" s="44"/>
      <c r="Q82" s="44"/>
      <c r="R82" s="44"/>
      <c r="S82" s="44"/>
      <c r="T82" s="44"/>
      <c r="U82" s="44"/>
      <c r="V82" s="44"/>
      <c r="W82" s="44"/>
      <c r="X82" s="44"/>
      <c r="Y82" s="44"/>
      <c r="Z82" s="44"/>
    </row>
    <row r="83" spans="1:26" ht="128.25">
      <c r="A83" s="804" t="s">
        <v>2510</v>
      </c>
      <c r="B83" s="800" t="s">
        <v>2511</v>
      </c>
      <c r="C83" s="248" t="s">
        <v>420</v>
      </c>
      <c r="D83" s="800" t="s">
        <v>2550</v>
      </c>
      <c r="E83" s="821" t="s">
        <v>2551</v>
      </c>
      <c r="F83" s="248" t="s">
        <v>650</v>
      </c>
      <c r="G83" s="822">
        <v>1</v>
      </c>
      <c r="H83" s="823">
        <v>1</v>
      </c>
      <c r="I83" s="808">
        <v>2</v>
      </c>
      <c r="J83" s="808">
        <v>20</v>
      </c>
      <c r="K83" s="808">
        <v>20</v>
      </c>
      <c r="L83" s="44" t="s">
        <v>2492</v>
      </c>
      <c r="M83" s="44"/>
      <c r="N83" s="44"/>
      <c r="O83" s="44"/>
      <c r="P83" s="44"/>
      <c r="Q83" s="44"/>
      <c r="R83" s="44"/>
      <c r="S83" s="44"/>
      <c r="T83" s="44"/>
      <c r="U83" s="44"/>
      <c r="V83" s="44"/>
      <c r="W83" s="44"/>
      <c r="X83" s="44"/>
      <c r="Y83" s="44"/>
      <c r="Z83" s="44"/>
    </row>
    <row r="84" spans="1:26" ht="102.75">
      <c r="A84" s="800" t="s">
        <v>2552</v>
      </c>
      <c r="B84" s="800" t="s">
        <v>2553</v>
      </c>
      <c r="C84" s="248" t="s">
        <v>420</v>
      </c>
      <c r="D84" s="803" t="s">
        <v>2554</v>
      </c>
      <c r="E84" s="821" t="s">
        <v>2555</v>
      </c>
      <c r="F84" s="248" t="s">
        <v>2556</v>
      </c>
      <c r="G84" s="822">
        <v>1</v>
      </c>
      <c r="H84" s="823">
        <v>1</v>
      </c>
      <c r="I84" s="808">
        <v>2</v>
      </c>
      <c r="J84" s="808">
        <v>20</v>
      </c>
      <c r="K84" s="808">
        <v>20</v>
      </c>
      <c r="L84" s="44" t="s">
        <v>2492</v>
      </c>
      <c r="M84" s="44"/>
      <c r="N84" s="44"/>
      <c r="O84" s="44"/>
      <c r="P84" s="44"/>
      <c r="Q84" s="44"/>
      <c r="R84" s="44"/>
      <c r="S84" s="44"/>
      <c r="T84" s="44"/>
      <c r="U84" s="44"/>
      <c r="V84" s="44"/>
      <c r="W84" s="44"/>
      <c r="X84" s="44"/>
      <c r="Y84" s="44"/>
      <c r="Z84" s="44"/>
    </row>
    <row r="85" spans="1:26" ht="153">
      <c r="A85" s="800" t="s">
        <v>2552</v>
      </c>
      <c r="B85" s="800" t="s">
        <v>2553</v>
      </c>
      <c r="C85" s="248" t="s">
        <v>420</v>
      </c>
      <c r="D85" s="803" t="s">
        <v>2557</v>
      </c>
      <c r="E85" s="821" t="s">
        <v>2558</v>
      </c>
      <c r="F85" s="248" t="s">
        <v>2556</v>
      </c>
      <c r="G85" s="822">
        <v>1</v>
      </c>
      <c r="H85" s="823">
        <v>1</v>
      </c>
      <c r="I85" s="824">
        <v>2</v>
      </c>
      <c r="J85" s="824">
        <v>20</v>
      </c>
      <c r="K85" s="824">
        <v>20</v>
      </c>
      <c r="L85" s="44" t="s">
        <v>2492</v>
      </c>
      <c r="M85" s="44"/>
      <c r="N85" s="44"/>
      <c r="O85" s="44"/>
      <c r="P85" s="44"/>
      <c r="Q85" s="44"/>
      <c r="R85" s="44"/>
      <c r="S85" s="44"/>
      <c r="T85" s="44"/>
      <c r="U85" s="44"/>
      <c r="V85" s="44"/>
      <c r="W85" s="44"/>
      <c r="X85" s="44"/>
      <c r="Y85" s="44"/>
      <c r="Z85" s="44"/>
    </row>
    <row r="86" spans="1:26" ht="140.25">
      <c r="A86" s="281" t="s">
        <v>2619</v>
      </c>
      <c r="B86" s="257" t="s">
        <v>2632</v>
      </c>
      <c r="C86" s="388" t="s">
        <v>420</v>
      </c>
      <c r="D86" s="237" t="s">
        <v>2656</v>
      </c>
      <c r="E86" s="237" t="s">
        <v>2657</v>
      </c>
      <c r="F86" s="237" t="s">
        <v>2658</v>
      </c>
      <c r="G86" s="237">
        <v>3</v>
      </c>
      <c r="H86" s="245">
        <v>3</v>
      </c>
      <c r="I86" s="708">
        <v>3</v>
      </c>
      <c r="J86" s="585">
        <v>20</v>
      </c>
      <c r="K86" s="585">
        <v>6.66</v>
      </c>
      <c r="L86" s="44" t="s">
        <v>2649</v>
      </c>
      <c r="M86" s="44"/>
      <c r="N86" s="44"/>
      <c r="O86" s="44"/>
      <c r="P86" s="44"/>
      <c r="Q86" s="44"/>
      <c r="R86" s="44"/>
      <c r="S86" s="44"/>
      <c r="T86" s="44"/>
      <c r="U86" s="44"/>
      <c r="V86" s="44"/>
      <c r="W86" s="44"/>
      <c r="X86" s="44"/>
      <c r="Y86" s="44"/>
      <c r="Z86" s="44"/>
    </row>
    <row r="87" spans="1:26" ht="140.25">
      <c r="A87" s="281" t="s">
        <v>2619</v>
      </c>
      <c r="B87" s="257" t="s">
        <v>2632</v>
      </c>
      <c r="C87" s="388" t="s">
        <v>420</v>
      </c>
      <c r="D87" s="249" t="s">
        <v>2659</v>
      </c>
      <c r="E87" s="249" t="s">
        <v>2660</v>
      </c>
      <c r="F87" s="249" t="s">
        <v>2661</v>
      </c>
      <c r="G87" s="237">
        <v>3</v>
      </c>
      <c r="H87" s="245">
        <v>3</v>
      </c>
      <c r="I87" s="708">
        <v>3</v>
      </c>
      <c r="J87" s="585">
        <v>20</v>
      </c>
      <c r="K87" s="585">
        <v>6.66</v>
      </c>
      <c r="L87" s="44" t="s">
        <v>2649</v>
      </c>
      <c r="M87" s="44"/>
      <c r="N87" s="44"/>
      <c r="O87" s="44"/>
      <c r="P87" s="44"/>
      <c r="Q87" s="44"/>
      <c r="R87" s="44"/>
      <c r="S87" s="44"/>
      <c r="T87" s="44"/>
      <c r="U87" s="44"/>
      <c r="V87" s="44"/>
      <c r="W87" s="44"/>
      <c r="X87" s="44"/>
      <c r="Y87" s="44"/>
      <c r="Z87" s="44"/>
    </row>
    <row r="88" spans="1:26" ht="140.25">
      <c r="A88" s="281" t="s">
        <v>2619</v>
      </c>
      <c r="B88" s="257" t="s">
        <v>2632</v>
      </c>
      <c r="C88" s="388" t="s">
        <v>420</v>
      </c>
      <c r="D88" s="237" t="s">
        <v>2662</v>
      </c>
      <c r="E88" s="237" t="s">
        <v>2663</v>
      </c>
      <c r="F88" s="237" t="s">
        <v>2658</v>
      </c>
      <c r="G88" s="237">
        <v>3</v>
      </c>
      <c r="H88" s="245">
        <v>3</v>
      </c>
      <c r="I88" s="708">
        <v>3</v>
      </c>
      <c r="J88" s="718">
        <v>20</v>
      </c>
      <c r="K88" s="585">
        <v>6.66</v>
      </c>
      <c r="L88" s="44" t="s">
        <v>2649</v>
      </c>
      <c r="M88" s="44"/>
      <c r="N88" s="44"/>
      <c r="O88" s="44"/>
      <c r="P88" s="44"/>
      <c r="Q88" s="44"/>
      <c r="R88" s="44"/>
      <c r="S88" s="44"/>
      <c r="T88" s="44"/>
      <c r="U88" s="44"/>
      <c r="V88" s="44"/>
      <c r="W88" s="44"/>
      <c r="X88" s="44"/>
      <c r="Y88" s="44"/>
      <c r="Z88" s="44"/>
    </row>
    <row r="89" spans="1:26" ht="242.25">
      <c r="A89" s="258" t="s">
        <v>2664</v>
      </c>
      <c r="B89" s="257" t="s">
        <v>2665</v>
      </c>
      <c r="C89" s="388"/>
      <c r="D89" s="237" t="s">
        <v>2666</v>
      </c>
      <c r="E89" s="244" t="s">
        <v>2667</v>
      </c>
      <c r="F89" s="237" t="s">
        <v>2668</v>
      </c>
      <c r="G89" s="237">
        <v>3</v>
      </c>
      <c r="H89" s="245">
        <v>3</v>
      </c>
      <c r="I89" s="708">
        <v>3</v>
      </c>
      <c r="J89" s="718">
        <v>20</v>
      </c>
      <c r="K89" s="585">
        <v>6.66</v>
      </c>
      <c r="L89" s="44" t="s">
        <v>2649</v>
      </c>
      <c r="M89" s="44"/>
      <c r="N89" s="44"/>
      <c r="O89" s="44"/>
      <c r="P89" s="44"/>
      <c r="Q89" s="44"/>
      <c r="R89" s="44"/>
      <c r="S89" s="44"/>
      <c r="T89" s="44"/>
      <c r="U89" s="44"/>
      <c r="V89" s="44"/>
      <c r="W89" s="44"/>
      <c r="X89" s="44"/>
      <c r="Y89" s="44"/>
      <c r="Z89" s="44"/>
    </row>
    <row r="90" spans="1:26" ht="140.25">
      <c r="A90" s="281" t="s">
        <v>2619</v>
      </c>
      <c r="B90" s="257" t="s">
        <v>2632</v>
      </c>
      <c r="C90" s="388" t="s">
        <v>420</v>
      </c>
      <c r="D90" s="237" t="s">
        <v>2656</v>
      </c>
      <c r="E90" s="237" t="s">
        <v>2657</v>
      </c>
      <c r="F90" s="237" t="s">
        <v>2658</v>
      </c>
      <c r="G90" s="237">
        <v>3</v>
      </c>
      <c r="H90" s="245">
        <v>3</v>
      </c>
      <c r="I90" s="708">
        <v>3</v>
      </c>
      <c r="J90" s="585">
        <v>20</v>
      </c>
      <c r="K90" s="585">
        <v>6.66</v>
      </c>
      <c r="L90" s="44" t="s">
        <v>2712</v>
      </c>
      <c r="M90" s="44"/>
      <c r="N90" s="44"/>
      <c r="O90" s="44"/>
      <c r="P90" s="44"/>
      <c r="Q90" s="44"/>
      <c r="R90" s="44"/>
      <c r="S90" s="44"/>
      <c r="T90" s="44"/>
      <c r="U90" s="44"/>
      <c r="V90" s="44"/>
      <c r="W90" s="44"/>
      <c r="X90" s="44"/>
      <c r="Y90" s="44"/>
      <c r="Z90" s="44"/>
    </row>
    <row r="91" spans="1:26" ht="140.25">
      <c r="A91" s="281" t="s">
        <v>2619</v>
      </c>
      <c r="B91" s="257" t="s">
        <v>2632</v>
      </c>
      <c r="C91" s="388" t="s">
        <v>420</v>
      </c>
      <c r="D91" s="249" t="s">
        <v>2659</v>
      </c>
      <c r="E91" s="249" t="s">
        <v>2660</v>
      </c>
      <c r="F91" s="249" t="s">
        <v>2661</v>
      </c>
      <c r="G91" s="237">
        <v>3</v>
      </c>
      <c r="H91" s="245">
        <v>3</v>
      </c>
      <c r="I91" s="708">
        <v>3</v>
      </c>
      <c r="J91" s="585">
        <v>20</v>
      </c>
      <c r="K91" s="585">
        <v>6.66</v>
      </c>
      <c r="L91" s="44" t="s">
        <v>2712</v>
      </c>
      <c r="M91" s="44"/>
      <c r="N91" s="44"/>
      <c r="O91" s="44"/>
      <c r="P91" s="44"/>
      <c r="Q91" s="44"/>
      <c r="R91" s="44"/>
      <c r="S91" s="44"/>
      <c r="T91" s="44"/>
      <c r="U91" s="44"/>
      <c r="V91" s="44"/>
      <c r="W91" s="44"/>
      <c r="X91" s="44"/>
      <c r="Y91" s="44"/>
      <c r="Z91" s="44"/>
    </row>
    <row r="92" spans="1:26" ht="140.25">
      <c r="A92" s="281" t="s">
        <v>2619</v>
      </c>
      <c r="B92" s="257" t="s">
        <v>2632</v>
      </c>
      <c r="C92" s="388" t="s">
        <v>420</v>
      </c>
      <c r="D92" s="237" t="s">
        <v>2662</v>
      </c>
      <c r="E92" s="237" t="s">
        <v>2663</v>
      </c>
      <c r="F92" s="237" t="s">
        <v>2658</v>
      </c>
      <c r="G92" s="237">
        <v>3</v>
      </c>
      <c r="H92" s="245">
        <v>3</v>
      </c>
      <c r="I92" s="708">
        <v>3</v>
      </c>
      <c r="J92" s="718">
        <v>20</v>
      </c>
      <c r="K92" s="585">
        <v>6.66</v>
      </c>
      <c r="L92" s="44" t="s">
        <v>2712</v>
      </c>
      <c r="M92" s="44"/>
      <c r="N92" s="44"/>
      <c r="O92" s="44"/>
      <c r="P92" s="44"/>
      <c r="Q92" s="44"/>
      <c r="R92" s="44"/>
      <c r="S92" s="44"/>
      <c r="T92" s="44"/>
      <c r="U92" s="44"/>
      <c r="V92" s="44"/>
      <c r="W92" s="44"/>
      <c r="X92" s="44"/>
      <c r="Y92" s="44"/>
      <c r="Z92" s="44"/>
    </row>
    <row r="93" spans="1:26" ht="242.25">
      <c r="A93" s="258" t="s">
        <v>2664</v>
      </c>
      <c r="B93" s="257" t="s">
        <v>2665</v>
      </c>
      <c r="C93" s="388"/>
      <c r="D93" s="237" t="s">
        <v>2666</v>
      </c>
      <c r="E93" s="244" t="s">
        <v>2667</v>
      </c>
      <c r="F93" s="237" t="s">
        <v>2668</v>
      </c>
      <c r="G93" s="237">
        <v>3</v>
      </c>
      <c r="H93" s="245">
        <v>3</v>
      </c>
      <c r="I93" s="708">
        <v>3</v>
      </c>
      <c r="J93" s="718">
        <v>20</v>
      </c>
      <c r="K93" s="585">
        <v>6.66</v>
      </c>
      <c r="L93" s="44" t="s">
        <v>2712</v>
      </c>
      <c r="M93" s="44"/>
      <c r="N93" s="44"/>
      <c r="O93" s="44"/>
      <c r="P93" s="44"/>
      <c r="Q93" s="44"/>
      <c r="R93" s="44"/>
      <c r="S93" s="44"/>
      <c r="T93" s="44"/>
      <c r="U93" s="44"/>
      <c r="V93" s="44"/>
      <c r="W93" s="44"/>
      <c r="X93" s="44"/>
      <c r="Y93" s="44"/>
      <c r="Z93" s="44"/>
    </row>
    <row r="94" spans="1:26" ht="127.5">
      <c r="A94" s="258" t="s">
        <v>2702</v>
      </c>
      <c r="B94" s="257" t="s">
        <v>2703</v>
      </c>
      <c r="C94" s="388" t="s">
        <v>420</v>
      </c>
      <c r="D94" s="237" t="s">
        <v>2713</v>
      </c>
      <c r="E94" s="244" t="s">
        <v>2714</v>
      </c>
      <c r="F94" s="237" t="s">
        <v>2715</v>
      </c>
      <c r="G94" s="237">
        <v>2</v>
      </c>
      <c r="H94" s="245">
        <v>2</v>
      </c>
      <c r="I94" s="708">
        <v>2</v>
      </c>
      <c r="J94" s="718">
        <v>20</v>
      </c>
      <c r="K94" s="708">
        <f t="shared" ref="K94" si="0">J94/I94</f>
        <v>10</v>
      </c>
      <c r="L94" s="44" t="s">
        <v>2712</v>
      </c>
      <c r="M94" s="44"/>
      <c r="N94" s="44"/>
      <c r="O94" s="44"/>
      <c r="P94" s="44"/>
      <c r="Q94" s="44"/>
      <c r="R94" s="44"/>
      <c r="S94" s="44"/>
      <c r="T94" s="44"/>
      <c r="U94" s="44"/>
      <c r="V94" s="44"/>
      <c r="W94" s="44"/>
      <c r="X94" s="44"/>
      <c r="Y94" s="44"/>
      <c r="Z94" s="44"/>
    </row>
    <row r="95" spans="1:26" ht="76.5">
      <c r="A95" s="205" t="s">
        <v>2821</v>
      </c>
      <c r="B95" s="207" t="s">
        <v>2822</v>
      </c>
      <c r="C95" s="207" t="s">
        <v>420</v>
      </c>
      <c r="D95" s="237" t="s">
        <v>2846</v>
      </c>
      <c r="E95" s="244" t="s">
        <v>2847</v>
      </c>
      <c r="F95" s="237" t="s">
        <v>650</v>
      </c>
      <c r="G95" s="237">
        <v>1</v>
      </c>
      <c r="H95" s="245">
        <v>1</v>
      </c>
      <c r="I95" s="585">
        <v>1</v>
      </c>
      <c r="J95" s="585">
        <v>20</v>
      </c>
      <c r="K95" s="585">
        <f>J95/G95</f>
        <v>20</v>
      </c>
      <c r="L95" s="44" t="s">
        <v>2820</v>
      </c>
      <c r="M95" s="44"/>
      <c r="N95" s="44"/>
      <c r="O95" s="44"/>
      <c r="P95" s="44"/>
      <c r="Q95" s="44"/>
      <c r="R95" s="44"/>
      <c r="S95" s="44"/>
      <c r="T95" s="44"/>
      <c r="U95" s="44"/>
      <c r="V95" s="44"/>
      <c r="W95" s="44"/>
      <c r="X95" s="44"/>
      <c r="Y95" s="44"/>
      <c r="Z95" s="44"/>
    </row>
    <row r="96" spans="1:26" ht="165.75">
      <c r="A96" s="205" t="s">
        <v>2950</v>
      </c>
      <c r="B96" s="205" t="s">
        <v>2951</v>
      </c>
      <c r="C96" s="207" t="s">
        <v>420</v>
      </c>
      <c r="D96" s="237" t="s">
        <v>2963</v>
      </c>
      <c r="E96" s="903" t="s">
        <v>2964</v>
      </c>
      <c r="F96" s="237" t="s">
        <v>2965</v>
      </c>
      <c r="G96" s="805">
        <v>3</v>
      </c>
      <c r="H96" s="815">
        <v>2</v>
      </c>
      <c r="I96" s="908">
        <v>3</v>
      </c>
      <c r="J96" s="908">
        <v>10</v>
      </c>
      <c r="K96" s="908">
        <v>3.33</v>
      </c>
      <c r="L96" s="44" t="s">
        <v>2957</v>
      </c>
      <c r="M96" s="44"/>
      <c r="N96" s="44"/>
      <c r="O96" s="44"/>
      <c r="P96" s="44"/>
      <c r="Q96" s="44"/>
      <c r="R96" s="44"/>
      <c r="S96" s="44"/>
      <c r="T96" s="44"/>
      <c r="U96" s="44"/>
      <c r="V96" s="44"/>
      <c r="W96" s="44"/>
      <c r="X96" s="44"/>
      <c r="Y96" s="44"/>
      <c r="Z96" s="44"/>
    </row>
    <row r="97" spans="1:26" ht="165.75">
      <c r="A97" s="205" t="s">
        <v>2950</v>
      </c>
      <c r="B97" s="205" t="s">
        <v>2951</v>
      </c>
      <c r="C97" s="207" t="s">
        <v>420</v>
      </c>
      <c r="D97" s="249" t="s">
        <v>2966</v>
      </c>
      <c r="E97" s="903" t="s">
        <v>2967</v>
      </c>
      <c r="F97" s="249" t="s">
        <v>2968</v>
      </c>
      <c r="G97" s="251">
        <v>3</v>
      </c>
      <c r="H97" s="252">
        <v>2</v>
      </c>
      <c r="I97" s="909">
        <v>3</v>
      </c>
      <c r="J97" s="909">
        <v>10</v>
      </c>
      <c r="K97" s="909">
        <v>3.33</v>
      </c>
      <c r="L97" s="44" t="s">
        <v>2957</v>
      </c>
      <c r="M97" s="44"/>
      <c r="N97" s="44"/>
      <c r="O97" s="44"/>
      <c r="P97" s="44"/>
      <c r="Q97" s="44"/>
      <c r="R97" s="44"/>
      <c r="S97" s="44"/>
      <c r="T97" s="44"/>
      <c r="U97" s="44"/>
      <c r="V97" s="44"/>
      <c r="W97" s="44"/>
      <c r="X97" s="44"/>
      <c r="Y97" s="44"/>
      <c r="Z97" s="44"/>
    </row>
    <row r="98" spans="1:26" ht="127.5">
      <c r="A98" s="205" t="s">
        <v>3011</v>
      </c>
      <c r="B98" s="281" t="s">
        <v>3012</v>
      </c>
      <c r="C98" s="207"/>
      <c r="D98" s="237" t="s">
        <v>3089</v>
      </c>
      <c r="E98" s="244" t="s">
        <v>3090</v>
      </c>
      <c r="F98" s="237"/>
      <c r="G98" s="237">
        <v>2</v>
      </c>
      <c r="H98" s="245">
        <v>2</v>
      </c>
      <c r="I98" s="585">
        <v>2</v>
      </c>
      <c r="J98" s="585">
        <v>10</v>
      </c>
      <c r="K98" s="585">
        <f>J98/I98</f>
        <v>5</v>
      </c>
      <c r="L98" s="44" t="s">
        <v>3010</v>
      </c>
      <c r="M98" s="44"/>
      <c r="N98" s="44"/>
      <c r="O98" s="44"/>
      <c r="P98" s="44"/>
      <c r="Q98" s="44"/>
      <c r="R98" s="44"/>
      <c r="S98" s="44"/>
      <c r="T98" s="44"/>
      <c r="U98" s="44"/>
      <c r="V98" s="44"/>
      <c r="W98" s="44"/>
      <c r="X98" s="44"/>
      <c r="Y98" s="44"/>
      <c r="Z98" s="44"/>
    </row>
    <row r="99" spans="1:26" ht="165.75">
      <c r="A99" s="281" t="s">
        <v>3042</v>
      </c>
      <c r="B99" s="281" t="s">
        <v>3043</v>
      </c>
      <c r="C99" s="248"/>
      <c r="D99" s="249" t="s">
        <v>3091</v>
      </c>
      <c r="E99" s="250" t="s">
        <v>3092</v>
      </c>
      <c r="F99" s="249"/>
      <c r="G99" s="740">
        <v>3</v>
      </c>
      <c r="H99" s="733">
        <v>3</v>
      </c>
      <c r="I99" s="741">
        <v>3</v>
      </c>
      <c r="J99" s="741">
        <v>10</v>
      </c>
      <c r="K99" s="585">
        <v>3.33</v>
      </c>
      <c r="L99" s="44" t="s">
        <v>3010</v>
      </c>
      <c r="M99" s="44"/>
      <c r="N99" s="44"/>
      <c r="O99" s="44"/>
      <c r="P99" s="44"/>
      <c r="Q99" s="44"/>
      <c r="R99" s="44"/>
      <c r="S99" s="44"/>
      <c r="T99" s="44"/>
      <c r="U99" s="44"/>
      <c r="V99" s="44"/>
      <c r="W99" s="44"/>
      <c r="X99" s="44"/>
      <c r="Y99" s="44"/>
      <c r="Z99" s="44"/>
    </row>
    <row r="100" spans="1:26" ht="165.75">
      <c r="A100" s="281" t="s">
        <v>3042</v>
      </c>
      <c r="B100" s="281" t="s">
        <v>3043</v>
      </c>
      <c r="C100" s="248"/>
      <c r="D100" s="237" t="s">
        <v>3093</v>
      </c>
      <c r="E100" s="244" t="s">
        <v>3094</v>
      </c>
      <c r="F100" s="237"/>
      <c r="G100" s="740">
        <v>3</v>
      </c>
      <c r="H100" s="733">
        <v>3</v>
      </c>
      <c r="I100" s="741">
        <v>3</v>
      </c>
      <c r="J100" s="741">
        <v>20</v>
      </c>
      <c r="K100" s="585">
        <v>6.67</v>
      </c>
      <c r="L100" s="44" t="s">
        <v>3010</v>
      </c>
      <c r="M100" s="44"/>
      <c r="N100" s="44"/>
      <c r="O100" s="44"/>
      <c r="P100" s="44"/>
      <c r="Q100" s="44"/>
      <c r="R100" s="44"/>
      <c r="S100" s="44"/>
      <c r="T100" s="44"/>
      <c r="U100" s="44"/>
      <c r="V100" s="44"/>
      <c r="W100" s="44"/>
      <c r="X100" s="44"/>
      <c r="Y100" s="44"/>
      <c r="Z100" s="44"/>
    </row>
    <row r="101" spans="1:26" ht="165.75">
      <c r="A101" s="205" t="s">
        <v>3202</v>
      </c>
      <c r="B101" s="960" t="s">
        <v>3203</v>
      </c>
      <c r="C101" s="207" t="s">
        <v>420</v>
      </c>
      <c r="D101" s="237" t="s">
        <v>3444</v>
      </c>
      <c r="E101" s="244" t="s">
        <v>3445</v>
      </c>
      <c r="F101" s="207" t="s">
        <v>2444</v>
      </c>
      <c r="G101" s="207">
        <v>6</v>
      </c>
      <c r="H101" s="207">
        <v>1</v>
      </c>
      <c r="I101" s="207">
        <v>6</v>
      </c>
      <c r="J101" s="318">
        <v>10</v>
      </c>
      <c r="K101" s="905">
        <v>1.67</v>
      </c>
      <c r="L101" s="44" t="s">
        <v>3167</v>
      </c>
      <c r="M101" s="44"/>
      <c r="N101" s="44"/>
      <c r="O101" s="44"/>
      <c r="P101" s="44"/>
      <c r="Q101" s="44"/>
      <c r="R101" s="44"/>
      <c r="S101" s="44"/>
      <c r="T101" s="44"/>
      <c r="U101" s="44"/>
      <c r="V101" s="44"/>
      <c r="W101" s="44"/>
      <c r="X101" s="44"/>
      <c r="Y101" s="44"/>
      <c r="Z101" s="44"/>
    </row>
    <row r="102" spans="1:26" ht="165.75">
      <c r="A102" s="258" t="s">
        <v>3202</v>
      </c>
      <c r="B102" s="248" t="s">
        <v>3203</v>
      </c>
      <c r="C102" s="247" t="s">
        <v>420</v>
      </c>
      <c r="D102" s="377" t="s">
        <v>3446</v>
      </c>
      <c r="E102" s="244" t="s">
        <v>3447</v>
      </c>
      <c r="F102" s="388" t="s">
        <v>2444</v>
      </c>
      <c r="G102" s="207">
        <v>6</v>
      </c>
      <c r="H102" s="207">
        <v>1</v>
      </c>
      <c r="I102" s="207">
        <v>6</v>
      </c>
      <c r="J102" s="318">
        <v>10</v>
      </c>
      <c r="K102" s="905">
        <v>1.67</v>
      </c>
      <c r="L102" s="44" t="s">
        <v>3167</v>
      </c>
      <c r="M102" s="44"/>
      <c r="N102" s="44"/>
      <c r="O102" s="44"/>
      <c r="P102" s="44"/>
      <c r="Q102" s="44"/>
      <c r="R102" s="44"/>
      <c r="S102" s="44"/>
      <c r="T102" s="44"/>
      <c r="U102" s="44"/>
      <c r="V102" s="44"/>
      <c r="W102" s="44"/>
      <c r="X102" s="44"/>
      <c r="Y102" s="44"/>
      <c r="Z102" s="44"/>
    </row>
    <row r="103" spans="1:26" ht="165.75">
      <c r="A103" s="258" t="s">
        <v>3202</v>
      </c>
      <c r="B103" s="248" t="s">
        <v>3203</v>
      </c>
      <c r="C103" s="247" t="s">
        <v>420</v>
      </c>
      <c r="D103" s="377" t="s">
        <v>3448</v>
      </c>
      <c r="E103" s="244" t="s">
        <v>3449</v>
      </c>
      <c r="F103" s="388" t="s">
        <v>2444</v>
      </c>
      <c r="G103" s="207">
        <v>6</v>
      </c>
      <c r="H103" s="207">
        <v>1</v>
      </c>
      <c r="I103" s="207">
        <v>6</v>
      </c>
      <c r="J103" s="318">
        <v>10</v>
      </c>
      <c r="K103" s="905">
        <v>1.67</v>
      </c>
      <c r="L103" s="44" t="s">
        <v>3167</v>
      </c>
      <c r="M103" s="44"/>
      <c r="N103" s="44"/>
      <c r="O103" s="44"/>
      <c r="P103" s="44"/>
      <c r="Q103" s="44"/>
      <c r="R103" s="44"/>
      <c r="S103" s="44"/>
      <c r="T103" s="44"/>
      <c r="U103" s="44"/>
      <c r="V103" s="44"/>
      <c r="W103" s="44"/>
      <c r="X103" s="44"/>
      <c r="Y103" s="44"/>
      <c r="Z103" s="44"/>
    </row>
    <row r="104" spans="1:26" ht="165.75">
      <c r="A104" s="258" t="s">
        <v>3202</v>
      </c>
      <c r="B104" s="248" t="s">
        <v>3203</v>
      </c>
      <c r="C104" s="247" t="s">
        <v>420</v>
      </c>
      <c r="D104" s="248" t="s">
        <v>3450</v>
      </c>
      <c r="E104" s="244" t="s">
        <v>3451</v>
      </c>
      <c r="F104" s="388" t="s">
        <v>2444</v>
      </c>
      <c r="G104" s="207">
        <v>6</v>
      </c>
      <c r="H104" s="207">
        <v>1</v>
      </c>
      <c r="I104" s="207">
        <v>6</v>
      </c>
      <c r="J104" s="318">
        <v>10</v>
      </c>
      <c r="K104" s="905">
        <v>1.67</v>
      </c>
      <c r="L104" s="44" t="s">
        <v>3167</v>
      </c>
      <c r="M104" s="44"/>
      <c r="N104" s="44"/>
      <c r="O104" s="44"/>
      <c r="P104" s="44"/>
      <c r="Q104" s="44"/>
      <c r="R104" s="44"/>
      <c r="S104" s="44"/>
      <c r="T104" s="44"/>
      <c r="U104" s="44"/>
      <c r="V104" s="44"/>
      <c r="W104" s="44"/>
      <c r="X104" s="44"/>
      <c r="Y104" s="44"/>
      <c r="Z104" s="44"/>
    </row>
    <row r="105" spans="1:26" ht="165.75">
      <c r="A105" s="258" t="s">
        <v>3202</v>
      </c>
      <c r="B105" s="248" t="s">
        <v>3203</v>
      </c>
      <c r="C105" s="247" t="s">
        <v>420</v>
      </c>
      <c r="D105" s="377" t="s">
        <v>3452</v>
      </c>
      <c r="E105" s="244" t="s">
        <v>3453</v>
      </c>
      <c r="F105" s="388" t="s">
        <v>2444</v>
      </c>
      <c r="G105" s="207">
        <v>6</v>
      </c>
      <c r="H105" s="207">
        <v>1</v>
      </c>
      <c r="I105" s="207">
        <v>6</v>
      </c>
      <c r="J105" s="318">
        <v>10</v>
      </c>
      <c r="K105" s="905">
        <v>1.67</v>
      </c>
      <c r="L105" s="44" t="s">
        <v>3167</v>
      </c>
      <c r="M105" s="44"/>
      <c r="N105" s="44"/>
      <c r="O105" s="44"/>
      <c r="P105" s="44"/>
      <c r="Q105" s="44"/>
      <c r="R105" s="44"/>
      <c r="S105" s="44"/>
      <c r="T105" s="44"/>
      <c r="U105" s="44"/>
      <c r="V105" s="44"/>
      <c r="W105" s="44"/>
      <c r="X105" s="44"/>
      <c r="Y105" s="44"/>
      <c r="Z105" s="44"/>
    </row>
    <row r="106" spans="1:26" ht="165.75">
      <c r="A106" s="258" t="s">
        <v>3202</v>
      </c>
      <c r="B106" s="248" t="s">
        <v>3203</v>
      </c>
      <c r="C106" s="247" t="s">
        <v>420</v>
      </c>
      <c r="D106" s="248" t="s">
        <v>3454</v>
      </c>
      <c r="E106" s="244" t="s">
        <v>3455</v>
      </c>
      <c r="F106" s="388" t="s">
        <v>2444</v>
      </c>
      <c r="G106" s="207">
        <v>6</v>
      </c>
      <c r="H106" s="207">
        <v>1</v>
      </c>
      <c r="I106" s="207">
        <v>6</v>
      </c>
      <c r="J106" s="318">
        <v>10</v>
      </c>
      <c r="K106" s="905">
        <v>1.67</v>
      </c>
      <c r="L106" s="44" t="s">
        <v>3167</v>
      </c>
      <c r="M106" s="44"/>
      <c r="N106" s="44"/>
      <c r="O106" s="44"/>
      <c r="P106" s="44"/>
      <c r="Q106" s="44"/>
      <c r="R106" s="44"/>
      <c r="S106" s="44"/>
      <c r="T106" s="44"/>
      <c r="U106" s="44"/>
      <c r="V106" s="44"/>
      <c r="W106" s="44"/>
      <c r="X106" s="44"/>
      <c r="Y106" s="44"/>
      <c r="Z106" s="44"/>
    </row>
    <row r="107" spans="1:26" ht="165.75">
      <c r="A107" s="258" t="s">
        <v>3202</v>
      </c>
      <c r="B107" s="248" t="s">
        <v>3203</v>
      </c>
      <c r="C107" s="247" t="s">
        <v>420</v>
      </c>
      <c r="D107" s="248" t="s">
        <v>3456</v>
      </c>
      <c r="E107" s="244" t="s">
        <v>3457</v>
      </c>
      <c r="F107" s="388" t="s">
        <v>2444</v>
      </c>
      <c r="G107" s="207">
        <v>6</v>
      </c>
      <c r="H107" s="207">
        <v>1</v>
      </c>
      <c r="I107" s="207">
        <v>6</v>
      </c>
      <c r="J107" s="318">
        <v>10</v>
      </c>
      <c r="K107" s="905">
        <v>1.67</v>
      </c>
      <c r="L107" s="44" t="s">
        <v>3167</v>
      </c>
      <c r="M107" s="44"/>
      <c r="N107" s="44"/>
      <c r="O107" s="44"/>
      <c r="P107" s="44"/>
      <c r="Q107" s="44"/>
      <c r="R107" s="44"/>
      <c r="S107" s="44"/>
      <c r="T107" s="44"/>
      <c r="U107" s="44"/>
      <c r="V107" s="44"/>
      <c r="W107" s="44"/>
      <c r="X107" s="44"/>
      <c r="Y107" s="44"/>
      <c r="Z107" s="44"/>
    </row>
    <row r="108" spans="1:26" ht="165.75">
      <c r="A108" s="258" t="s">
        <v>3202</v>
      </c>
      <c r="B108" s="248" t="s">
        <v>3203</v>
      </c>
      <c r="C108" s="247" t="s">
        <v>420</v>
      </c>
      <c r="D108" s="377" t="s">
        <v>3458</v>
      </c>
      <c r="E108" s="244" t="s">
        <v>3459</v>
      </c>
      <c r="F108" s="388" t="s">
        <v>2444</v>
      </c>
      <c r="G108" s="207">
        <v>6</v>
      </c>
      <c r="H108" s="207">
        <v>1</v>
      </c>
      <c r="I108" s="207">
        <v>6</v>
      </c>
      <c r="J108" s="318">
        <v>10</v>
      </c>
      <c r="K108" s="905">
        <v>1.67</v>
      </c>
      <c r="L108" s="44" t="s">
        <v>3167</v>
      </c>
      <c r="M108" s="44"/>
      <c r="N108" s="44"/>
      <c r="O108" s="44"/>
      <c r="P108" s="44"/>
      <c r="Q108" s="44"/>
      <c r="R108" s="44"/>
      <c r="S108" s="44"/>
      <c r="T108" s="44"/>
      <c r="U108" s="44"/>
      <c r="V108" s="44"/>
      <c r="W108" s="44"/>
      <c r="X108" s="44"/>
      <c r="Y108" s="44"/>
      <c r="Z108" s="44"/>
    </row>
    <row r="109" spans="1:26" ht="165.75">
      <c r="A109" s="258" t="s">
        <v>3202</v>
      </c>
      <c r="B109" s="248" t="s">
        <v>3203</v>
      </c>
      <c r="C109" s="247" t="s">
        <v>420</v>
      </c>
      <c r="D109" s="248" t="s">
        <v>3460</v>
      </c>
      <c r="E109" s="244" t="s">
        <v>3461</v>
      </c>
      <c r="F109" s="388" t="s">
        <v>2444</v>
      </c>
      <c r="G109" s="207">
        <v>6</v>
      </c>
      <c r="H109" s="207">
        <v>1</v>
      </c>
      <c r="I109" s="207">
        <v>6</v>
      </c>
      <c r="J109" s="318">
        <v>10</v>
      </c>
      <c r="K109" s="905">
        <v>1.67</v>
      </c>
      <c r="L109" s="44" t="s">
        <v>3167</v>
      </c>
      <c r="M109" s="44"/>
      <c r="N109" s="44"/>
      <c r="O109" s="44"/>
      <c r="P109" s="44"/>
      <c r="Q109" s="44"/>
      <c r="R109" s="44"/>
      <c r="S109" s="44"/>
      <c r="T109" s="44"/>
      <c r="U109" s="44"/>
      <c r="V109" s="44"/>
      <c r="W109" s="44"/>
      <c r="X109" s="44"/>
      <c r="Y109" s="44"/>
      <c r="Z109" s="44"/>
    </row>
    <row r="110" spans="1:26" ht="165.75">
      <c r="A110" s="258" t="s">
        <v>3202</v>
      </c>
      <c r="B110" s="248" t="s">
        <v>3203</v>
      </c>
      <c r="C110" s="247" t="s">
        <v>420</v>
      </c>
      <c r="D110" s="377" t="s">
        <v>3462</v>
      </c>
      <c r="E110" s="244" t="s">
        <v>3463</v>
      </c>
      <c r="F110" s="388" t="s">
        <v>2444</v>
      </c>
      <c r="G110" s="207">
        <v>6</v>
      </c>
      <c r="H110" s="207">
        <v>1</v>
      </c>
      <c r="I110" s="207">
        <v>6</v>
      </c>
      <c r="J110" s="318">
        <v>10</v>
      </c>
      <c r="K110" s="905">
        <v>1.67</v>
      </c>
      <c r="L110" s="44" t="s">
        <v>3167</v>
      </c>
      <c r="M110" s="44"/>
      <c r="N110" s="44"/>
      <c r="O110" s="44"/>
      <c r="P110" s="44"/>
      <c r="Q110" s="44"/>
      <c r="R110" s="44"/>
      <c r="S110" s="44"/>
      <c r="T110" s="44"/>
      <c r="U110" s="44"/>
      <c r="V110" s="44"/>
      <c r="W110" s="44"/>
      <c r="X110" s="44"/>
      <c r="Y110" s="44"/>
      <c r="Z110" s="44"/>
    </row>
    <row r="111" spans="1:26" ht="165.75">
      <c r="A111" s="258" t="s">
        <v>3202</v>
      </c>
      <c r="B111" s="248" t="s">
        <v>3203</v>
      </c>
      <c r="C111" s="247" t="s">
        <v>420</v>
      </c>
      <c r="D111" s="248" t="s">
        <v>3464</v>
      </c>
      <c r="E111" s="244" t="s">
        <v>3465</v>
      </c>
      <c r="F111" s="388" t="s">
        <v>2444</v>
      </c>
      <c r="G111" s="207">
        <v>6</v>
      </c>
      <c r="H111" s="207">
        <v>1</v>
      </c>
      <c r="I111" s="207">
        <v>6</v>
      </c>
      <c r="J111" s="318">
        <v>10</v>
      </c>
      <c r="K111" s="905">
        <v>1.67</v>
      </c>
      <c r="L111" s="44" t="s">
        <v>3167</v>
      </c>
      <c r="M111" s="44"/>
      <c r="N111" s="44"/>
      <c r="O111" s="44"/>
      <c r="P111" s="44"/>
      <c r="Q111" s="44"/>
      <c r="R111" s="44"/>
      <c r="S111" s="44"/>
      <c r="T111" s="44"/>
      <c r="U111" s="44"/>
      <c r="V111" s="44"/>
      <c r="W111" s="44"/>
      <c r="X111" s="44"/>
      <c r="Y111" s="44"/>
      <c r="Z111" s="44"/>
    </row>
    <row r="112" spans="1:26" ht="178.5">
      <c r="A112" s="959" t="s">
        <v>3343</v>
      </c>
      <c r="B112" s="960" t="s">
        <v>3344</v>
      </c>
      <c r="C112" s="247" t="s">
        <v>420</v>
      </c>
      <c r="D112" s="377" t="s">
        <v>3466</v>
      </c>
      <c r="E112" s="244" t="s">
        <v>3467</v>
      </c>
      <c r="F112" s="388" t="s">
        <v>2444</v>
      </c>
      <c r="G112" s="207">
        <v>2</v>
      </c>
      <c r="H112" s="731">
        <v>2</v>
      </c>
      <c r="I112" s="207">
        <v>2</v>
      </c>
      <c r="J112" s="318">
        <v>10</v>
      </c>
      <c r="K112" s="905">
        <f t="shared" ref="K112:K135" si="1">J112/G112</f>
        <v>5</v>
      </c>
      <c r="L112" s="44" t="s">
        <v>3167</v>
      </c>
      <c r="M112" s="44"/>
      <c r="N112" s="44"/>
      <c r="O112" s="44"/>
      <c r="P112" s="44"/>
      <c r="Q112" s="44"/>
      <c r="R112" s="44"/>
      <c r="S112" s="44"/>
      <c r="T112" s="44"/>
      <c r="U112" s="44"/>
      <c r="V112" s="44"/>
      <c r="W112" s="44"/>
      <c r="X112" s="44"/>
      <c r="Y112" s="44"/>
      <c r="Z112" s="44"/>
    </row>
    <row r="113" spans="1:26" ht="102">
      <c r="A113" s="258" t="s">
        <v>3343</v>
      </c>
      <c r="B113" s="960" t="s">
        <v>3344</v>
      </c>
      <c r="C113" s="247" t="s">
        <v>420</v>
      </c>
      <c r="D113" s="248" t="s">
        <v>3468</v>
      </c>
      <c r="E113" s="244" t="s">
        <v>3469</v>
      </c>
      <c r="F113" s="388" t="s">
        <v>2444</v>
      </c>
      <c r="G113" s="207">
        <v>2</v>
      </c>
      <c r="H113" s="731">
        <v>2</v>
      </c>
      <c r="I113" s="207">
        <v>2</v>
      </c>
      <c r="J113" s="318">
        <v>10</v>
      </c>
      <c r="K113" s="905">
        <f t="shared" si="1"/>
        <v>5</v>
      </c>
      <c r="L113" s="44" t="s">
        <v>3167</v>
      </c>
      <c r="M113" s="44"/>
      <c r="N113" s="44"/>
      <c r="O113" s="44"/>
      <c r="P113" s="44"/>
      <c r="Q113" s="44"/>
      <c r="R113" s="44"/>
      <c r="S113" s="44"/>
      <c r="T113" s="44"/>
      <c r="U113" s="44"/>
      <c r="V113" s="44"/>
      <c r="W113" s="44"/>
      <c r="X113" s="44"/>
      <c r="Y113" s="44"/>
      <c r="Z113" s="44"/>
    </row>
    <row r="114" spans="1:26" ht="102">
      <c r="A114" s="258" t="s">
        <v>3343</v>
      </c>
      <c r="B114" s="960" t="s">
        <v>3344</v>
      </c>
      <c r="C114" s="247" t="s">
        <v>420</v>
      </c>
      <c r="D114" s="248" t="s">
        <v>3470</v>
      </c>
      <c r="E114" s="244" t="s">
        <v>3471</v>
      </c>
      <c r="F114" s="388" t="s">
        <v>2444</v>
      </c>
      <c r="G114" s="207">
        <v>2</v>
      </c>
      <c r="H114" s="731">
        <v>2</v>
      </c>
      <c r="I114" s="207">
        <v>2</v>
      </c>
      <c r="J114" s="318">
        <v>10</v>
      </c>
      <c r="K114" s="905">
        <f t="shared" si="1"/>
        <v>5</v>
      </c>
      <c r="L114" s="44" t="s">
        <v>3167</v>
      </c>
      <c r="M114" s="44"/>
      <c r="N114" s="44"/>
      <c r="O114" s="44"/>
      <c r="P114" s="44"/>
      <c r="Q114" s="44"/>
      <c r="R114" s="44"/>
      <c r="S114" s="44"/>
      <c r="T114" s="44"/>
      <c r="U114" s="44"/>
      <c r="V114" s="44"/>
      <c r="W114" s="44"/>
      <c r="X114" s="44"/>
      <c r="Y114" s="44"/>
      <c r="Z114" s="44"/>
    </row>
    <row r="115" spans="1:26" ht="102">
      <c r="A115" s="258" t="s">
        <v>3343</v>
      </c>
      <c r="B115" s="960" t="s">
        <v>3344</v>
      </c>
      <c r="C115" s="247" t="s">
        <v>420</v>
      </c>
      <c r="D115" s="248" t="s">
        <v>3472</v>
      </c>
      <c r="E115" s="244" t="s">
        <v>3473</v>
      </c>
      <c r="F115" s="388" t="s">
        <v>2444</v>
      </c>
      <c r="G115" s="207">
        <v>2</v>
      </c>
      <c r="H115" s="731">
        <v>2</v>
      </c>
      <c r="I115" s="207">
        <v>2</v>
      </c>
      <c r="J115" s="318">
        <v>10</v>
      </c>
      <c r="K115" s="905">
        <f t="shared" si="1"/>
        <v>5</v>
      </c>
      <c r="L115" s="44" t="s">
        <v>3167</v>
      </c>
      <c r="M115" s="44"/>
      <c r="N115" s="44"/>
      <c r="O115" s="44"/>
      <c r="P115" s="44"/>
      <c r="Q115" s="44"/>
      <c r="R115" s="44"/>
      <c r="S115" s="44"/>
      <c r="T115" s="44"/>
      <c r="U115" s="44"/>
      <c r="V115" s="44"/>
      <c r="W115" s="44"/>
      <c r="X115" s="44"/>
      <c r="Y115" s="44"/>
      <c r="Z115" s="44"/>
    </row>
    <row r="116" spans="1:26" ht="213.75">
      <c r="A116" s="258" t="s">
        <v>3343</v>
      </c>
      <c r="B116" s="965" t="s">
        <v>3344</v>
      </c>
      <c r="C116" s="247" t="s">
        <v>420</v>
      </c>
      <c r="D116" s="248" t="s">
        <v>3474</v>
      </c>
      <c r="E116" s="244" t="s">
        <v>3475</v>
      </c>
      <c r="F116" s="388" t="s">
        <v>2444</v>
      </c>
      <c r="G116" s="207">
        <v>2</v>
      </c>
      <c r="H116" s="731">
        <v>2</v>
      </c>
      <c r="I116" s="207">
        <v>2</v>
      </c>
      <c r="J116" s="318">
        <v>10</v>
      </c>
      <c r="K116" s="905">
        <f t="shared" si="1"/>
        <v>5</v>
      </c>
      <c r="L116" s="44" t="s">
        <v>3167</v>
      </c>
      <c r="M116" s="44"/>
      <c r="N116" s="44"/>
      <c r="O116" s="44"/>
      <c r="P116" s="44"/>
      <c r="Q116" s="44"/>
      <c r="R116" s="44"/>
      <c r="S116" s="44"/>
      <c r="T116" s="44"/>
      <c r="U116" s="44"/>
      <c r="V116" s="44"/>
      <c r="W116" s="44"/>
      <c r="X116" s="44"/>
      <c r="Y116" s="44"/>
      <c r="Z116" s="44"/>
    </row>
    <row r="117" spans="1:26" ht="267.75">
      <c r="A117" s="959" t="s">
        <v>3179</v>
      </c>
      <c r="B117" s="960" t="s">
        <v>3180</v>
      </c>
      <c r="C117" s="207" t="s">
        <v>420</v>
      </c>
      <c r="D117" s="248" t="s">
        <v>3476</v>
      </c>
      <c r="E117" s="244" t="s">
        <v>3477</v>
      </c>
      <c r="F117" s="388" t="s">
        <v>2444</v>
      </c>
      <c r="G117" s="207">
        <v>8</v>
      </c>
      <c r="H117" s="207">
        <v>3</v>
      </c>
      <c r="I117" s="207">
        <v>12</v>
      </c>
      <c r="J117" s="318">
        <v>10</v>
      </c>
      <c r="K117" s="905">
        <f t="shared" si="1"/>
        <v>1.25</v>
      </c>
      <c r="L117" s="44" t="s">
        <v>3167</v>
      </c>
      <c r="M117" s="44"/>
      <c r="N117" s="44"/>
      <c r="O117" s="44"/>
      <c r="P117" s="44"/>
      <c r="Q117" s="44"/>
      <c r="R117" s="44"/>
      <c r="S117" s="44"/>
      <c r="T117" s="44"/>
      <c r="U117" s="44"/>
      <c r="V117" s="44"/>
      <c r="W117" s="44"/>
      <c r="X117" s="44"/>
      <c r="Y117" s="44"/>
      <c r="Z117" s="44"/>
    </row>
    <row r="118" spans="1:26" ht="267.75">
      <c r="A118" s="959" t="s">
        <v>3179</v>
      </c>
      <c r="B118" s="960" t="s">
        <v>3180</v>
      </c>
      <c r="C118" s="207" t="s">
        <v>420</v>
      </c>
      <c r="D118" s="248" t="s">
        <v>3478</v>
      </c>
      <c r="E118" s="244" t="s">
        <v>3479</v>
      </c>
      <c r="F118" s="388" t="s">
        <v>2444</v>
      </c>
      <c r="G118" s="207">
        <v>8</v>
      </c>
      <c r="H118" s="207">
        <v>3</v>
      </c>
      <c r="I118" s="207">
        <v>12</v>
      </c>
      <c r="J118" s="318">
        <v>10</v>
      </c>
      <c r="K118" s="905">
        <f t="shared" si="1"/>
        <v>1.25</v>
      </c>
      <c r="L118" s="44" t="s">
        <v>3167</v>
      </c>
      <c r="M118" s="44"/>
      <c r="N118" s="44"/>
      <c r="O118" s="44"/>
      <c r="P118" s="44"/>
      <c r="Q118" s="44"/>
      <c r="R118" s="44"/>
      <c r="S118" s="44"/>
      <c r="T118" s="44"/>
      <c r="U118" s="44"/>
      <c r="V118" s="44"/>
      <c r="W118" s="44"/>
      <c r="X118" s="44"/>
      <c r="Y118" s="44"/>
      <c r="Z118" s="44"/>
    </row>
    <row r="119" spans="1:26" ht="102">
      <c r="A119" s="959" t="s">
        <v>3480</v>
      </c>
      <c r="B119" s="960" t="s">
        <v>3481</v>
      </c>
      <c r="C119" s="633" t="s">
        <v>420</v>
      </c>
      <c r="D119" s="377" t="s">
        <v>3482</v>
      </c>
      <c r="E119" s="244" t="s">
        <v>3483</v>
      </c>
      <c r="F119" s="388" t="s">
        <v>2444</v>
      </c>
      <c r="G119" s="207">
        <v>2</v>
      </c>
      <c r="H119" s="731">
        <v>2</v>
      </c>
      <c r="I119" s="207">
        <v>2</v>
      </c>
      <c r="J119" s="318">
        <v>10</v>
      </c>
      <c r="K119" s="905">
        <f t="shared" si="1"/>
        <v>5</v>
      </c>
      <c r="L119" s="44" t="s">
        <v>3167</v>
      </c>
      <c r="M119" s="44"/>
      <c r="N119" s="44"/>
      <c r="O119" s="44"/>
      <c r="P119" s="44"/>
      <c r="Q119" s="44"/>
      <c r="R119" s="44"/>
      <c r="S119" s="44"/>
      <c r="T119" s="44"/>
      <c r="U119" s="44"/>
      <c r="V119" s="44"/>
      <c r="W119" s="44"/>
      <c r="X119" s="44"/>
      <c r="Y119" s="44"/>
      <c r="Z119" s="44"/>
    </row>
    <row r="120" spans="1:26" ht="213.75">
      <c r="A120" s="205" t="s">
        <v>3171</v>
      </c>
      <c r="B120" s="205" t="s">
        <v>3172</v>
      </c>
      <c r="C120" s="207" t="s">
        <v>420</v>
      </c>
      <c r="D120" s="248" t="s">
        <v>3484</v>
      </c>
      <c r="E120" s="244" t="s">
        <v>3485</v>
      </c>
      <c r="F120" s="388" t="s">
        <v>2444</v>
      </c>
      <c r="G120" s="207">
        <v>6</v>
      </c>
      <c r="H120" s="207">
        <v>3</v>
      </c>
      <c r="I120" s="207">
        <v>7</v>
      </c>
      <c r="J120" s="318">
        <v>10</v>
      </c>
      <c r="K120" s="905">
        <v>1.67</v>
      </c>
      <c r="L120" s="44" t="s">
        <v>3167</v>
      </c>
      <c r="M120" s="44"/>
      <c r="N120" s="44"/>
      <c r="O120" s="44"/>
      <c r="P120" s="44"/>
      <c r="Q120" s="44"/>
      <c r="R120" s="44"/>
      <c r="S120" s="44"/>
      <c r="T120" s="44"/>
      <c r="U120" s="44"/>
      <c r="V120" s="44"/>
      <c r="W120" s="44"/>
      <c r="X120" s="44"/>
      <c r="Y120" s="44"/>
      <c r="Z120" s="44"/>
    </row>
    <row r="121" spans="1:26" ht="228">
      <c r="A121" s="959" t="s">
        <v>3198</v>
      </c>
      <c r="B121" s="960" t="s">
        <v>3199</v>
      </c>
      <c r="C121" s="207" t="s">
        <v>420</v>
      </c>
      <c r="D121" s="377" t="s">
        <v>3486</v>
      </c>
      <c r="E121" s="244" t="s">
        <v>2171</v>
      </c>
      <c r="F121" s="388" t="s">
        <v>2444</v>
      </c>
      <c r="G121" s="207">
        <v>4</v>
      </c>
      <c r="H121" s="207">
        <v>4</v>
      </c>
      <c r="I121" s="207">
        <v>4</v>
      </c>
      <c r="J121" s="318">
        <v>10</v>
      </c>
      <c r="K121" s="905">
        <f t="shared" si="1"/>
        <v>2.5</v>
      </c>
      <c r="L121" s="44" t="s">
        <v>3167</v>
      </c>
      <c r="M121" s="44"/>
      <c r="N121" s="44"/>
      <c r="O121" s="44"/>
      <c r="P121" s="44"/>
      <c r="Q121" s="44"/>
      <c r="R121" s="44"/>
      <c r="S121" s="44"/>
      <c r="T121" s="44"/>
      <c r="U121" s="44"/>
      <c r="V121" s="44"/>
      <c r="W121" s="44"/>
      <c r="X121" s="44"/>
      <c r="Y121" s="44"/>
      <c r="Z121" s="44"/>
    </row>
    <row r="122" spans="1:26" ht="191.25">
      <c r="A122" s="959" t="s">
        <v>3198</v>
      </c>
      <c r="B122" s="960" t="s">
        <v>3199</v>
      </c>
      <c r="C122" s="247" t="s">
        <v>420</v>
      </c>
      <c r="D122" s="248" t="s">
        <v>3487</v>
      </c>
      <c r="E122" s="244" t="s">
        <v>3488</v>
      </c>
      <c r="F122" s="388" t="s">
        <v>2444</v>
      </c>
      <c r="G122" s="207">
        <v>4</v>
      </c>
      <c r="H122" s="207">
        <v>4</v>
      </c>
      <c r="I122" s="207">
        <v>4</v>
      </c>
      <c r="J122" s="318">
        <v>10</v>
      </c>
      <c r="K122" s="905">
        <f t="shared" si="1"/>
        <v>2.5</v>
      </c>
      <c r="L122" s="44" t="s">
        <v>3167</v>
      </c>
      <c r="M122" s="44"/>
      <c r="N122" s="44"/>
      <c r="O122" s="44"/>
      <c r="P122" s="44"/>
      <c r="Q122" s="44"/>
      <c r="R122" s="44"/>
      <c r="S122" s="44"/>
      <c r="T122" s="44"/>
      <c r="U122" s="44"/>
      <c r="V122" s="44"/>
      <c r="W122" s="44"/>
      <c r="X122" s="44"/>
      <c r="Y122" s="44"/>
      <c r="Z122" s="44"/>
    </row>
    <row r="123" spans="1:26" ht="140.25">
      <c r="A123" s="959" t="s">
        <v>3349</v>
      </c>
      <c r="B123" s="960" t="s">
        <v>3350</v>
      </c>
      <c r="C123" s="968" t="s">
        <v>420</v>
      </c>
      <c r="D123" s="248" t="s">
        <v>3489</v>
      </c>
      <c r="E123" s="244" t="s">
        <v>3490</v>
      </c>
      <c r="F123" s="388" t="s">
        <v>2444</v>
      </c>
      <c r="G123" s="207">
        <v>2</v>
      </c>
      <c r="H123" s="731">
        <v>1</v>
      </c>
      <c r="I123" s="207">
        <v>5</v>
      </c>
      <c r="J123" s="318">
        <v>10</v>
      </c>
      <c r="K123" s="905">
        <f t="shared" si="1"/>
        <v>5</v>
      </c>
      <c r="L123" s="44" t="s">
        <v>3167</v>
      </c>
      <c r="M123" s="44"/>
      <c r="N123" s="44"/>
      <c r="O123" s="44"/>
      <c r="P123" s="44"/>
      <c r="Q123" s="44"/>
      <c r="R123" s="44"/>
      <c r="S123" s="44"/>
      <c r="T123" s="44"/>
      <c r="U123" s="44"/>
      <c r="V123" s="44"/>
      <c r="W123" s="44"/>
      <c r="X123" s="44"/>
      <c r="Y123" s="44"/>
      <c r="Z123" s="44"/>
    </row>
    <row r="124" spans="1:26" ht="89.25">
      <c r="A124" s="959" t="s">
        <v>3491</v>
      </c>
      <c r="B124" s="960" t="s">
        <v>3492</v>
      </c>
      <c r="C124" s="968" t="s">
        <v>420</v>
      </c>
      <c r="D124" s="969" t="s">
        <v>3493</v>
      </c>
      <c r="E124" s="244" t="s">
        <v>3494</v>
      </c>
      <c r="F124" s="388" t="s">
        <v>2444</v>
      </c>
      <c r="G124" s="207">
        <v>2</v>
      </c>
      <c r="H124" s="731">
        <v>2</v>
      </c>
      <c r="I124" s="207">
        <v>5</v>
      </c>
      <c r="J124" s="318">
        <v>10</v>
      </c>
      <c r="K124" s="905">
        <f t="shared" si="1"/>
        <v>5</v>
      </c>
      <c r="L124" s="44" t="s">
        <v>3167</v>
      </c>
      <c r="M124" s="44"/>
      <c r="N124" s="44"/>
      <c r="O124" s="44"/>
      <c r="P124" s="44"/>
      <c r="Q124" s="44"/>
      <c r="R124" s="44"/>
      <c r="S124" s="44"/>
      <c r="T124" s="44"/>
      <c r="U124" s="44"/>
      <c r="V124" s="44"/>
      <c r="W124" s="44"/>
      <c r="X124" s="44"/>
      <c r="Y124" s="44"/>
      <c r="Z124" s="44"/>
    </row>
    <row r="125" spans="1:26" ht="102">
      <c r="A125" s="959" t="s">
        <v>3495</v>
      </c>
      <c r="B125" s="960" t="s">
        <v>3496</v>
      </c>
      <c r="C125" s="968" t="s">
        <v>420</v>
      </c>
      <c r="D125" s="970" t="s">
        <v>3497</v>
      </c>
      <c r="E125" s="244" t="s">
        <v>3498</v>
      </c>
      <c r="F125" s="388" t="s">
        <v>2444</v>
      </c>
      <c r="G125" s="207">
        <v>6</v>
      </c>
      <c r="H125" s="731">
        <v>6</v>
      </c>
      <c r="I125" s="207">
        <v>6</v>
      </c>
      <c r="J125" s="318">
        <v>10</v>
      </c>
      <c r="K125" s="905">
        <v>1.67</v>
      </c>
      <c r="L125" s="44" t="s">
        <v>3167</v>
      </c>
      <c r="M125" s="44"/>
      <c r="N125" s="44"/>
      <c r="O125" s="44"/>
      <c r="P125" s="44"/>
      <c r="Q125" s="44"/>
      <c r="R125" s="44"/>
      <c r="S125" s="44"/>
      <c r="T125" s="44"/>
      <c r="U125" s="44"/>
      <c r="V125" s="44"/>
      <c r="W125" s="44"/>
      <c r="X125" s="44"/>
      <c r="Y125" s="44"/>
      <c r="Z125" s="44"/>
    </row>
    <row r="126" spans="1:26" ht="102">
      <c r="A126" s="959" t="s">
        <v>3499</v>
      </c>
      <c r="B126" s="960" t="s">
        <v>3500</v>
      </c>
      <c r="C126" s="971" t="s">
        <v>420</v>
      </c>
      <c r="D126" s="970" t="s">
        <v>3501</v>
      </c>
      <c r="E126" s="244" t="s">
        <v>3502</v>
      </c>
      <c r="F126" s="388" t="s">
        <v>2444</v>
      </c>
      <c r="G126" s="207">
        <v>5</v>
      </c>
      <c r="H126" s="731">
        <v>5</v>
      </c>
      <c r="I126" s="207">
        <v>7</v>
      </c>
      <c r="J126" s="318">
        <v>10</v>
      </c>
      <c r="K126" s="905">
        <f t="shared" si="1"/>
        <v>2</v>
      </c>
      <c r="L126" s="44" t="s">
        <v>3167</v>
      </c>
      <c r="M126" s="44"/>
      <c r="N126" s="44"/>
      <c r="O126" s="44"/>
      <c r="P126" s="44"/>
      <c r="Q126" s="44"/>
      <c r="R126" s="44"/>
      <c r="S126" s="44"/>
      <c r="T126" s="44"/>
      <c r="U126" s="44"/>
      <c r="V126" s="44"/>
      <c r="W126" s="44"/>
      <c r="X126" s="44"/>
      <c r="Y126" s="44"/>
      <c r="Z126" s="44"/>
    </row>
    <row r="127" spans="1:26" ht="229.5">
      <c r="A127" s="959" t="s">
        <v>3503</v>
      </c>
      <c r="B127" s="960" t="s">
        <v>3504</v>
      </c>
      <c r="C127" s="972" t="s">
        <v>420</v>
      </c>
      <c r="D127" s="377" t="s">
        <v>3505</v>
      </c>
      <c r="E127" s="244" t="s">
        <v>3506</v>
      </c>
      <c r="F127" s="388" t="s">
        <v>2444</v>
      </c>
      <c r="G127" s="207">
        <v>4</v>
      </c>
      <c r="H127" s="731">
        <v>4</v>
      </c>
      <c r="I127" s="207">
        <v>5</v>
      </c>
      <c r="J127" s="318">
        <v>10</v>
      </c>
      <c r="K127" s="905">
        <f t="shared" si="1"/>
        <v>2.5</v>
      </c>
      <c r="L127" s="44" t="s">
        <v>3167</v>
      </c>
      <c r="M127" s="44"/>
      <c r="N127" s="44"/>
      <c r="O127" s="44"/>
      <c r="P127" s="44"/>
      <c r="Q127" s="44"/>
      <c r="R127" s="44"/>
      <c r="S127" s="44"/>
      <c r="T127" s="44"/>
      <c r="U127" s="44"/>
      <c r="V127" s="44"/>
      <c r="W127" s="44"/>
      <c r="X127" s="44"/>
      <c r="Y127" s="44"/>
      <c r="Z127" s="44"/>
    </row>
    <row r="128" spans="1:26" ht="229.5">
      <c r="A128" s="959" t="s">
        <v>3503</v>
      </c>
      <c r="B128" s="965" t="s">
        <v>3504</v>
      </c>
      <c r="C128" s="495" t="s">
        <v>420</v>
      </c>
      <c r="D128" s="969" t="s">
        <v>3507</v>
      </c>
      <c r="E128" s="244" t="s">
        <v>3508</v>
      </c>
      <c r="F128" s="388" t="s">
        <v>2444</v>
      </c>
      <c r="G128" s="207">
        <v>4</v>
      </c>
      <c r="H128" s="731">
        <v>4</v>
      </c>
      <c r="I128" s="207">
        <v>5</v>
      </c>
      <c r="J128" s="318">
        <v>10</v>
      </c>
      <c r="K128" s="905">
        <f t="shared" si="1"/>
        <v>2.5</v>
      </c>
      <c r="L128" s="44" t="s">
        <v>3167</v>
      </c>
      <c r="M128" s="44"/>
      <c r="N128" s="44"/>
      <c r="O128" s="44"/>
      <c r="P128" s="44"/>
      <c r="Q128" s="44"/>
      <c r="R128" s="44"/>
      <c r="S128" s="44"/>
      <c r="T128" s="44"/>
      <c r="U128" s="44"/>
      <c r="V128" s="44"/>
      <c r="W128" s="44"/>
      <c r="X128" s="44"/>
      <c r="Y128" s="44"/>
      <c r="Z128" s="44"/>
    </row>
    <row r="129" spans="1:26" ht="153">
      <c r="A129" s="212" t="s">
        <v>3369</v>
      </c>
      <c r="B129" s="212" t="s">
        <v>3370</v>
      </c>
      <c r="C129" s="242" t="s">
        <v>420</v>
      </c>
      <c r="D129" s="237" t="s">
        <v>3509</v>
      </c>
      <c r="E129" s="244" t="s">
        <v>3510</v>
      </c>
      <c r="F129" s="242" t="s">
        <v>3511</v>
      </c>
      <c r="G129" s="242">
        <v>5</v>
      </c>
      <c r="H129" s="366">
        <v>5</v>
      </c>
      <c r="I129" s="973">
        <v>5</v>
      </c>
      <c r="J129" s="973">
        <v>10</v>
      </c>
      <c r="K129" s="974">
        <f t="shared" si="1"/>
        <v>2</v>
      </c>
      <c r="L129" s="44" t="s">
        <v>3167</v>
      </c>
      <c r="M129" s="44"/>
      <c r="N129" s="44"/>
      <c r="O129" s="44"/>
      <c r="P129" s="44"/>
      <c r="Q129" s="44"/>
      <c r="R129" s="44"/>
      <c r="S129" s="44"/>
      <c r="T129" s="44"/>
      <c r="U129" s="44"/>
      <c r="V129" s="44"/>
      <c r="W129" s="44"/>
      <c r="X129" s="44"/>
      <c r="Y129" s="44"/>
      <c r="Z129" s="44"/>
    </row>
    <row r="130" spans="1:26" ht="89.25">
      <c r="A130" s="959" t="s">
        <v>3357</v>
      </c>
      <c r="B130" s="960" t="s">
        <v>3358</v>
      </c>
      <c r="C130" s="972" t="s">
        <v>420</v>
      </c>
      <c r="D130" s="975" t="s">
        <v>3512</v>
      </c>
      <c r="E130" s="345" t="s">
        <v>3513</v>
      </c>
      <c r="F130" s="283" t="s">
        <v>2444</v>
      </c>
      <c r="G130" s="290">
        <v>5</v>
      </c>
      <c r="H130" s="976">
        <v>5</v>
      </c>
      <c r="I130" s="290">
        <v>5</v>
      </c>
      <c r="J130" s="925">
        <v>10</v>
      </c>
      <c r="K130" s="977">
        <f t="shared" si="1"/>
        <v>2</v>
      </c>
      <c r="L130" s="44" t="s">
        <v>3167</v>
      </c>
      <c r="M130" s="44"/>
      <c r="N130" s="44"/>
      <c r="O130" s="44"/>
      <c r="P130" s="44"/>
      <c r="Q130" s="44"/>
      <c r="R130" s="44"/>
      <c r="S130" s="44"/>
      <c r="T130" s="44"/>
      <c r="U130" s="44"/>
      <c r="V130" s="44"/>
      <c r="W130" s="44"/>
      <c r="X130" s="44"/>
      <c r="Y130" s="44"/>
      <c r="Z130" s="44"/>
    </row>
    <row r="131" spans="1:26" ht="153">
      <c r="A131" s="212" t="s">
        <v>3369</v>
      </c>
      <c r="B131" s="212" t="s">
        <v>3370</v>
      </c>
      <c r="C131" s="495" t="s">
        <v>420</v>
      </c>
      <c r="D131" s="910" t="s">
        <v>3514</v>
      </c>
      <c r="E131" s="350" t="s">
        <v>3515</v>
      </c>
      <c r="F131" s="295" t="s">
        <v>2444</v>
      </c>
      <c r="G131" s="299">
        <v>5</v>
      </c>
      <c r="H131" s="299">
        <v>5</v>
      </c>
      <c r="I131" s="299">
        <v>5</v>
      </c>
      <c r="J131" s="582">
        <v>10</v>
      </c>
      <c r="K131" s="211">
        <f t="shared" si="1"/>
        <v>2</v>
      </c>
      <c r="L131" s="44" t="s">
        <v>3167</v>
      </c>
      <c r="M131" s="44"/>
      <c r="N131" s="44"/>
      <c r="O131" s="44"/>
      <c r="P131" s="44"/>
      <c r="Q131" s="44"/>
      <c r="R131" s="44"/>
      <c r="S131" s="44"/>
      <c r="T131" s="44"/>
      <c r="U131" s="44"/>
      <c r="V131" s="44"/>
      <c r="W131" s="44"/>
      <c r="X131" s="44"/>
      <c r="Y131" s="44"/>
      <c r="Z131" s="44"/>
    </row>
    <row r="132" spans="1:26" ht="153">
      <c r="A132" s="212" t="s">
        <v>3369</v>
      </c>
      <c r="B132" s="212" t="s">
        <v>3370</v>
      </c>
      <c r="C132" s="495" t="s">
        <v>420</v>
      </c>
      <c r="D132" s="910" t="s">
        <v>3516</v>
      </c>
      <c r="E132" s="350" t="s">
        <v>3510</v>
      </c>
      <c r="F132" s="295" t="s">
        <v>2444</v>
      </c>
      <c r="G132" s="299">
        <v>5</v>
      </c>
      <c r="H132" s="299">
        <v>5</v>
      </c>
      <c r="I132" s="299">
        <v>5</v>
      </c>
      <c r="J132" s="582">
        <v>10</v>
      </c>
      <c r="K132" s="211">
        <f t="shared" si="1"/>
        <v>2</v>
      </c>
      <c r="L132" s="44" t="s">
        <v>3167</v>
      </c>
      <c r="M132" s="44"/>
      <c r="N132" s="44"/>
      <c r="O132" s="44"/>
      <c r="P132" s="44"/>
      <c r="Q132" s="44"/>
      <c r="R132" s="44"/>
      <c r="S132" s="44"/>
      <c r="T132" s="44"/>
      <c r="U132" s="44"/>
      <c r="V132" s="44"/>
      <c r="W132" s="44"/>
      <c r="X132" s="44"/>
      <c r="Y132" s="44"/>
      <c r="Z132" s="44"/>
    </row>
    <row r="133" spans="1:26" ht="153">
      <c r="A133" s="212" t="s">
        <v>3369</v>
      </c>
      <c r="B133" s="212" t="s">
        <v>3370</v>
      </c>
      <c r="C133" s="978" t="s">
        <v>420</v>
      </c>
      <c r="D133" s="979" t="s">
        <v>3517</v>
      </c>
      <c r="E133" s="980" t="s">
        <v>3518</v>
      </c>
      <c r="F133" s="981" t="s">
        <v>2444</v>
      </c>
      <c r="G133" s="299">
        <v>5</v>
      </c>
      <c r="H133" s="299">
        <v>5</v>
      </c>
      <c r="I133" s="299">
        <v>5</v>
      </c>
      <c r="J133" s="582">
        <v>10</v>
      </c>
      <c r="K133" s="211">
        <f t="shared" si="1"/>
        <v>2</v>
      </c>
      <c r="L133" s="44" t="s">
        <v>3167</v>
      </c>
      <c r="M133" s="44"/>
      <c r="N133" s="44"/>
      <c r="O133" s="44"/>
      <c r="P133" s="44"/>
      <c r="Q133" s="44"/>
      <c r="R133" s="44"/>
      <c r="S133" s="44"/>
      <c r="T133" s="44"/>
      <c r="U133" s="44"/>
      <c r="V133" s="44"/>
      <c r="W133" s="44"/>
      <c r="X133" s="44"/>
      <c r="Y133" s="44"/>
      <c r="Z133" s="44"/>
    </row>
    <row r="134" spans="1:26" ht="310.5">
      <c r="A134" s="212" t="s">
        <v>3369</v>
      </c>
      <c r="B134" s="212" t="s">
        <v>3370</v>
      </c>
      <c r="C134" s="978" t="s">
        <v>420</v>
      </c>
      <c r="D134" s="979" t="s">
        <v>3519</v>
      </c>
      <c r="E134" s="980" t="s">
        <v>3520</v>
      </c>
      <c r="F134" s="981" t="s">
        <v>2444</v>
      </c>
      <c r="G134" s="299">
        <v>5</v>
      </c>
      <c r="H134" s="299">
        <v>5</v>
      </c>
      <c r="I134" s="299">
        <v>5</v>
      </c>
      <c r="J134" s="582">
        <v>10</v>
      </c>
      <c r="K134" s="211">
        <f t="shared" si="1"/>
        <v>2</v>
      </c>
      <c r="L134" s="44" t="s">
        <v>3167</v>
      </c>
      <c r="M134" s="44"/>
      <c r="N134" s="44"/>
      <c r="O134" s="44"/>
      <c r="P134" s="44"/>
      <c r="Q134" s="44"/>
      <c r="R134" s="44"/>
      <c r="S134" s="44"/>
      <c r="T134" s="44"/>
      <c r="U134" s="44"/>
      <c r="V134" s="44"/>
      <c r="W134" s="44"/>
      <c r="X134" s="44"/>
      <c r="Y134" s="44"/>
      <c r="Z134" s="44"/>
    </row>
    <row r="135" spans="1:26" ht="102">
      <c r="A135" s="1006" t="s">
        <v>3499</v>
      </c>
      <c r="B135" s="1007" t="s">
        <v>3500</v>
      </c>
      <c r="C135" s="1008" t="s">
        <v>420</v>
      </c>
      <c r="D135" s="1009" t="s">
        <v>3599</v>
      </c>
      <c r="E135" s="345" t="s">
        <v>3502</v>
      </c>
      <c r="F135" s="283" t="s">
        <v>2444</v>
      </c>
      <c r="G135" s="290">
        <v>5</v>
      </c>
      <c r="H135" s="976">
        <v>5</v>
      </c>
      <c r="I135" s="290">
        <v>7</v>
      </c>
      <c r="J135" s="925">
        <v>20</v>
      </c>
      <c r="K135" s="977">
        <f t="shared" si="1"/>
        <v>4</v>
      </c>
      <c r="L135" s="44" t="s">
        <v>3598</v>
      </c>
      <c r="M135" s="44"/>
      <c r="N135" s="44"/>
      <c r="O135" s="44"/>
      <c r="P135" s="44"/>
      <c r="Q135" s="44"/>
      <c r="R135" s="44"/>
      <c r="S135" s="44"/>
      <c r="T135" s="44"/>
      <c r="U135" s="44"/>
      <c r="V135" s="44"/>
      <c r="W135" s="44"/>
      <c r="X135" s="44"/>
      <c r="Y135" s="44"/>
      <c r="Z135" s="44"/>
    </row>
    <row r="136" spans="1:26" ht="142.5">
      <c r="A136" s="723" t="s">
        <v>3600</v>
      </c>
      <c r="B136" s="723" t="s">
        <v>3601</v>
      </c>
      <c r="C136" s="1003" t="s">
        <v>420</v>
      </c>
      <c r="D136" s="723" t="s">
        <v>3602</v>
      </c>
      <c r="E136" s="723" t="s">
        <v>3603</v>
      </c>
      <c r="F136" s="981" t="s">
        <v>3604</v>
      </c>
      <c r="G136" s="299">
        <v>3</v>
      </c>
      <c r="H136" s="299">
        <v>3</v>
      </c>
      <c r="I136" s="299">
        <v>3</v>
      </c>
      <c r="J136" s="1010">
        <v>10</v>
      </c>
      <c r="K136" s="211">
        <v>3.33</v>
      </c>
      <c r="L136" s="44" t="s">
        <v>3598</v>
      </c>
      <c r="M136" s="44"/>
      <c r="N136" s="44"/>
      <c r="O136" s="44"/>
      <c r="P136" s="44"/>
      <c r="Q136" s="44"/>
      <c r="R136" s="44"/>
      <c r="S136" s="44"/>
      <c r="T136" s="44"/>
      <c r="U136" s="44"/>
      <c r="V136" s="44"/>
      <c r="W136" s="44"/>
      <c r="X136" s="44"/>
      <c r="Y136" s="44"/>
      <c r="Z136" s="44"/>
    </row>
    <row r="137" spans="1:26" ht="102">
      <c r="A137" s="959" t="s">
        <v>3480</v>
      </c>
      <c r="B137" s="960" t="s">
        <v>3481</v>
      </c>
      <c r="C137" s="633" t="s">
        <v>420</v>
      </c>
      <c r="D137" s="377" t="s">
        <v>3482</v>
      </c>
      <c r="E137" s="244" t="s">
        <v>3483</v>
      </c>
      <c r="F137" s="388" t="s">
        <v>2444</v>
      </c>
      <c r="G137" s="207">
        <v>2</v>
      </c>
      <c r="H137" s="731">
        <v>2</v>
      </c>
      <c r="I137" s="207">
        <v>2</v>
      </c>
      <c r="J137" s="318">
        <v>10</v>
      </c>
      <c r="K137" s="905">
        <f t="shared" ref="K137:K140" si="2">J137/G137</f>
        <v>5</v>
      </c>
      <c r="L137" s="44" t="s">
        <v>3620</v>
      </c>
      <c r="M137" s="44"/>
      <c r="N137" s="44"/>
      <c r="O137" s="44"/>
      <c r="P137" s="44"/>
      <c r="Q137" s="44"/>
      <c r="R137" s="44"/>
      <c r="S137" s="44"/>
      <c r="T137" s="44"/>
      <c r="U137" s="44"/>
      <c r="V137" s="44"/>
      <c r="W137" s="44"/>
      <c r="X137" s="44"/>
      <c r="Y137" s="44"/>
      <c r="Z137" s="44"/>
    </row>
    <row r="138" spans="1:26" ht="213.75">
      <c r="A138" s="205" t="s">
        <v>3171</v>
      </c>
      <c r="B138" s="205" t="s">
        <v>3172</v>
      </c>
      <c r="C138" s="207" t="s">
        <v>420</v>
      </c>
      <c r="D138" s="248" t="s">
        <v>3484</v>
      </c>
      <c r="E138" s="244" t="s">
        <v>3485</v>
      </c>
      <c r="F138" s="388" t="s">
        <v>2444</v>
      </c>
      <c r="G138" s="207">
        <v>6</v>
      </c>
      <c r="H138" s="207">
        <v>3</v>
      </c>
      <c r="I138" s="207">
        <v>7</v>
      </c>
      <c r="J138" s="318">
        <v>20</v>
      </c>
      <c r="K138" s="905">
        <v>3.33</v>
      </c>
      <c r="L138" s="44" t="s">
        <v>3620</v>
      </c>
      <c r="M138" s="44"/>
      <c r="N138" s="44"/>
      <c r="O138" s="44"/>
      <c r="P138" s="44"/>
      <c r="Q138" s="44"/>
      <c r="R138" s="44"/>
      <c r="S138" s="44"/>
      <c r="T138" s="44"/>
      <c r="U138" s="44"/>
      <c r="V138" s="44"/>
      <c r="W138" s="44"/>
      <c r="X138" s="44"/>
      <c r="Y138" s="44"/>
      <c r="Z138" s="44"/>
    </row>
    <row r="139" spans="1:26" ht="89.25">
      <c r="A139" s="959" t="s">
        <v>3491</v>
      </c>
      <c r="B139" s="960" t="s">
        <v>3492</v>
      </c>
      <c r="C139" s="968" t="s">
        <v>420</v>
      </c>
      <c r="D139" s="969" t="s">
        <v>3493</v>
      </c>
      <c r="E139" s="244" t="s">
        <v>3494</v>
      </c>
      <c r="F139" s="388" t="s">
        <v>2444</v>
      </c>
      <c r="G139" s="207">
        <v>2</v>
      </c>
      <c r="H139" s="731">
        <v>2</v>
      </c>
      <c r="I139" s="207">
        <v>5</v>
      </c>
      <c r="J139" s="318">
        <v>10</v>
      </c>
      <c r="K139" s="905">
        <f t="shared" si="2"/>
        <v>5</v>
      </c>
      <c r="L139" s="44" t="s">
        <v>3620</v>
      </c>
      <c r="M139" s="44"/>
      <c r="N139" s="44"/>
      <c r="O139" s="44"/>
      <c r="P139" s="44"/>
      <c r="Q139" s="44"/>
      <c r="R139" s="44"/>
      <c r="S139" s="44"/>
      <c r="T139" s="44"/>
      <c r="U139" s="44"/>
      <c r="V139" s="44"/>
      <c r="W139" s="44"/>
      <c r="X139" s="44"/>
      <c r="Y139" s="44"/>
      <c r="Z139" s="44"/>
    </row>
    <row r="140" spans="1:26" ht="102">
      <c r="A140" s="1006" t="s">
        <v>3499</v>
      </c>
      <c r="B140" s="1007" t="s">
        <v>3500</v>
      </c>
      <c r="C140" s="1008" t="s">
        <v>420</v>
      </c>
      <c r="D140" s="1009" t="s">
        <v>3599</v>
      </c>
      <c r="E140" s="345" t="s">
        <v>3502</v>
      </c>
      <c r="F140" s="283" t="s">
        <v>2444</v>
      </c>
      <c r="G140" s="290">
        <v>5</v>
      </c>
      <c r="H140" s="976">
        <v>5</v>
      </c>
      <c r="I140" s="290">
        <v>7</v>
      </c>
      <c r="J140" s="925">
        <v>20</v>
      </c>
      <c r="K140" s="977">
        <f t="shared" si="2"/>
        <v>4</v>
      </c>
      <c r="L140" s="44" t="s">
        <v>3620</v>
      </c>
      <c r="M140" s="44"/>
      <c r="N140" s="44"/>
      <c r="O140" s="44"/>
      <c r="P140" s="44"/>
      <c r="Q140" s="44"/>
      <c r="R140" s="44"/>
      <c r="S140" s="44"/>
      <c r="T140" s="44"/>
      <c r="U140" s="44"/>
      <c r="V140" s="44"/>
      <c r="W140" s="44"/>
      <c r="X140" s="44"/>
      <c r="Y140" s="44"/>
      <c r="Z140" s="44"/>
    </row>
    <row r="141" spans="1:26" ht="142.5">
      <c r="A141" s="723" t="s">
        <v>3600</v>
      </c>
      <c r="B141" s="723" t="s">
        <v>3601</v>
      </c>
      <c r="C141" s="1003" t="s">
        <v>420</v>
      </c>
      <c r="D141" s="723" t="s">
        <v>3602</v>
      </c>
      <c r="E141" s="723" t="s">
        <v>3603</v>
      </c>
      <c r="F141" s="981" t="s">
        <v>3604</v>
      </c>
      <c r="G141" s="299">
        <v>3</v>
      </c>
      <c r="H141" s="299">
        <v>3</v>
      </c>
      <c r="I141" s="299">
        <v>3</v>
      </c>
      <c r="J141" s="1010">
        <v>10</v>
      </c>
      <c r="K141" s="211">
        <v>3.33</v>
      </c>
      <c r="L141" s="44" t="s">
        <v>3620</v>
      </c>
      <c r="M141" s="44"/>
      <c r="N141" s="44"/>
      <c r="O141" s="44"/>
      <c r="P141" s="44"/>
      <c r="Q141" s="44"/>
      <c r="R141" s="44"/>
      <c r="S141" s="44"/>
      <c r="T141" s="44"/>
      <c r="U141" s="44"/>
      <c r="V141" s="44"/>
      <c r="W141" s="44"/>
      <c r="X141" s="44"/>
      <c r="Y141" s="44"/>
      <c r="Z141" s="44"/>
    </row>
    <row r="142" spans="1:26" ht="128.25">
      <c r="A142" s="723" t="s">
        <v>3667</v>
      </c>
      <c r="B142" s="723" t="s">
        <v>3668</v>
      </c>
      <c r="C142" s="1003" t="s">
        <v>420</v>
      </c>
      <c r="D142" s="1026" t="s">
        <v>3669</v>
      </c>
      <c r="E142" s="1027" t="s">
        <v>3670</v>
      </c>
      <c r="F142" s="1028" t="s">
        <v>3604</v>
      </c>
      <c r="G142" s="1029">
        <v>3</v>
      </c>
      <c r="H142" s="1029">
        <v>3</v>
      </c>
      <c r="I142" s="1029">
        <v>3</v>
      </c>
      <c r="J142" s="1030">
        <v>10</v>
      </c>
      <c r="K142" s="1031">
        <v>3.33</v>
      </c>
      <c r="L142" s="44" t="s">
        <v>3620</v>
      </c>
      <c r="M142" s="44"/>
      <c r="N142" s="44"/>
      <c r="O142" s="44"/>
      <c r="P142" s="44"/>
      <c r="Q142" s="44"/>
      <c r="R142" s="44"/>
      <c r="S142" s="44"/>
      <c r="T142" s="44"/>
      <c r="U142" s="44"/>
      <c r="V142" s="44"/>
      <c r="W142" s="44"/>
      <c r="X142" s="44"/>
      <c r="Y142" s="44"/>
      <c r="Z142" s="44"/>
    </row>
    <row r="143" spans="1:26" ht="165.75">
      <c r="A143" s="205" t="s">
        <v>3802</v>
      </c>
      <c r="B143" s="207" t="s">
        <v>3763</v>
      </c>
      <c r="C143" s="207" t="s">
        <v>420</v>
      </c>
      <c r="D143" s="237" t="s">
        <v>3803</v>
      </c>
      <c r="E143" s="237" t="s">
        <v>3804</v>
      </c>
      <c r="F143" s="237" t="s">
        <v>3805</v>
      </c>
      <c r="G143" s="207">
        <v>4</v>
      </c>
      <c r="H143" s="207">
        <v>1</v>
      </c>
      <c r="I143" s="207">
        <v>6</v>
      </c>
      <c r="J143" s="1052">
        <v>20</v>
      </c>
      <c r="K143" s="1052">
        <v>5</v>
      </c>
      <c r="L143" s="44"/>
      <c r="M143" s="44"/>
      <c r="N143" s="44"/>
      <c r="O143" s="44"/>
      <c r="P143" s="44"/>
      <c r="Q143" s="44"/>
      <c r="R143" s="44"/>
      <c r="S143" s="44"/>
      <c r="T143" s="44"/>
      <c r="U143" s="44"/>
      <c r="V143" s="44"/>
      <c r="W143" s="44"/>
      <c r="X143" s="44"/>
      <c r="Y143" s="44"/>
      <c r="Z143" s="44"/>
    </row>
    <row r="144" spans="1:26" ht="178.5">
      <c r="A144" s="205" t="s">
        <v>3907</v>
      </c>
      <c r="B144" s="207" t="s">
        <v>3908</v>
      </c>
      <c r="C144" s="207" t="s">
        <v>2487</v>
      </c>
      <c r="D144" s="237" t="s">
        <v>3947</v>
      </c>
      <c r="E144" s="244" t="s">
        <v>3948</v>
      </c>
      <c r="F144" s="237" t="s">
        <v>2444</v>
      </c>
      <c r="G144" s="207">
        <v>4</v>
      </c>
      <c r="H144" s="731">
        <v>4</v>
      </c>
      <c r="I144" s="1068">
        <v>4</v>
      </c>
      <c r="J144" s="708">
        <v>20</v>
      </c>
      <c r="K144" s="708">
        <v>5</v>
      </c>
      <c r="L144" s="44" t="s">
        <v>3934</v>
      </c>
      <c r="M144" s="44"/>
      <c r="N144" s="44"/>
      <c r="O144" s="44"/>
      <c r="P144" s="44"/>
      <c r="Q144" s="44"/>
      <c r="R144" s="44"/>
      <c r="S144" s="44"/>
      <c r="T144" s="44"/>
      <c r="U144" s="44"/>
      <c r="V144" s="44"/>
      <c r="W144" s="44"/>
      <c r="X144" s="44"/>
      <c r="Y144" s="44"/>
      <c r="Z144" s="44"/>
    </row>
    <row r="145" spans="1:26" ht="114.75">
      <c r="A145" s="395" t="s">
        <v>3949</v>
      </c>
      <c r="B145" s="247" t="s">
        <v>3500</v>
      </c>
      <c r="C145" s="248" t="s">
        <v>2487</v>
      </c>
      <c r="D145" s="249" t="s">
        <v>3950</v>
      </c>
      <c r="E145" s="250" t="s">
        <v>3502</v>
      </c>
      <c r="F145" s="249" t="s">
        <v>3951</v>
      </c>
      <c r="G145" s="740">
        <v>6</v>
      </c>
      <c r="H145" s="1069">
        <v>6</v>
      </c>
      <c r="I145" s="718">
        <v>7</v>
      </c>
      <c r="J145" s="718">
        <v>20</v>
      </c>
      <c r="K145" s="1070">
        <v>3.33</v>
      </c>
      <c r="L145" s="44" t="s">
        <v>3934</v>
      </c>
      <c r="M145" s="44"/>
      <c r="N145" s="44"/>
      <c r="O145" s="44"/>
      <c r="P145" s="44"/>
      <c r="Q145" s="44"/>
      <c r="R145" s="44"/>
      <c r="S145" s="44"/>
      <c r="T145" s="44"/>
      <c r="U145" s="44"/>
      <c r="V145" s="44"/>
      <c r="W145" s="44"/>
      <c r="X145" s="44"/>
      <c r="Y145" s="44"/>
      <c r="Z145" s="44"/>
    </row>
    <row r="146" spans="1:26" ht="114">
      <c r="A146" s="242" t="s">
        <v>4052</v>
      </c>
      <c r="B146" s="242" t="s">
        <v>4053</v>
      </c>
      <c r="C146" s="529" t="s">
        <v>420</v>
      </c>
      <c r="D146" s="242" t="s">
        <v>4192</v>
      </c>
      <c r="E146" s="244" t="s">
        <v>4193</v>
      </c>
      <c r="F146" s="242" t="s">
        <v>4194</v>
      </c>
      <c r="G146" s="242">
        <v>2</v>
      </c>
      <c r="H146" s="366">
        <v>2</v>
      </c>
      <c r="I146" s="973">
        <v>2</v>
      </c>
      <c r="J146" s="973">
        <v>10</v>
      </c>
      <c r="K146" s="973">
        <v>5</v>
      </c>
      <c r="L146" s="44" t="s">
        <v>4051</v>
      </c>
      <c r="M146" s="44"/>
      <c r="N146" s="44"/>
      <c r="O146" s="44"/>
      <c r="P146" s="44"/>
      <c r="Q146" s="44"/>
      <c r="R146" s="44"/>
      <c r="S146" s="44"/>
      <c r="T146" s="44"/>
      <c r="U146" s="44"/>
      <c r="V146" s="44"/>
      <c r="W146" s="44"/>
      <c r="X146" s="44"/>
      <c r="Y146" s="44"/>
      <c r="Z146" s="44"/>
    </row>
    <row r="147" spans="1:26" ht="153">
      <c r="A147" s="205" t="s">
        <v>4072</v>
      </c>
      <c r="B147" s="205" t="s">
        <v>4073</v>
      </c>
      <c r="C147" s="529" t="s">
        <v>420</v>
      </c>
      <c r="D147" s="249" t="s">
        <v>4195</v>
      </c>
      <c r="E147" s="250" t="s">
        <v>3510</v>
      </c>
      <c r="F147" s="242" t="s">
        <v>4194</v>
      </c>
      <c r="G147" s="1108">
        <v>5</v>
      </c>
      <c r="H147" s="1109">
        <v>5</v>
      </c>
      <c r="I147" s="1110">
        <v>5</v>
      </c>
      <c r="J147" s="1110">
        <v>10</v>
      </c>
      <c r="K147" s="1110">
        <v>2</v>
      </c>
      <c r="L147" s="44" t="s">
        <v>4051</v>
      </c>
      <c r="M147" s="44"/>
      <c r="N147" s="44"/>
      <c r="O147" s="44"/>
      <c r="P147" s="44"/>
      <c r="Q147" s="44"/>
      <c r="R147" s="44"/>
      <c r="S147" s="44"/>
      <c r="T147" s="44"/>
      <c r="U147" s="44"/>
      <c r="V147" s="44"/>
      <c r="W147" s="44"/>
      <c r="X147" s="44"/>
      <c r="Y147" s="44"/>
      <c r="Z147" s="44"/>
    </row>
    <row r="148" spans="1:26" ht="153">
      <c r="A148" s="205" t="s">
        <v>4072</v>
      </c>
      <c r="B148" s="205" t="s">
        <v>4073</v>
      </c>
      <c r="C148" s="529" t="s">
        <v>420</v>
      </c>
      <c r="D148" s="237" t="s">
        <v>4196</v>
      </c>
      <c r="E148" s="244" t="s">
        <v>4197</v>
      </c>
      <c r="F148" s="242" t="s">
        <v>4198</v>
      </c>
      <c r="G148" s="1081">
        <v>5</v>
      </c>
      <c r="H148" s="1111">
        <v>5</v>
      </c>
      <c r="I148" s="1110">
        <v>5</v>
      </c>
      <c r="J148" s="1110">
        <v>10</v>
      </c>
      <c r="K148" s="1110">
        <v>2</v>
      </c>
      <c r="L148" s="44" t="s">
        <v>4051</v>
      </c>
      <c r="M148" s="44"/>
      <c r="N148" s="44"/>
      <c r="O148" s="44"/>
      <c r="P148" s="44"/>
      <c r="Q148" s="44"/>
      <c r="R148" s="44"/>
      <c r="S148" s="44"/>
      <c r="T148" s="44"/>
      <c r="U148" s="44"/>
      <c r="V148" s="44"/>
      <c r="W148" s="44"/>
      <c r="X148" s="44"/>
      <c r="Y148" s="44"/>
      <c r="Z148" s="44"/>
    </row>
    <row r="149" spans="1:26" ht="384.75">
      <c r="A149" s="205" t="s">
        <v>4072</v>
      </c>
      <c r="B149" s="205" t="s">
        <v>4073</v>
      </c>
      <c r="C149" s="529" t="s">
        <v>420</v>
      </c>
      <c r="D149" s="237" t="s">
        <v>4199</v>
      </c>
      <c r="E149" s="244" t="s">
        <v>4200</v>
      </c>
      <c r="F149" s="237"/>
      <c r="G149" s="1081">
        <v>5</v>
      </c>
      <c r="H149" s="1111">
        <v>5</v>
      </c>
      <c r="I149" s="1110">
        <v>5</v>
      </c>
      <c r="J149" s="1110">
        <v>10</v>
      </c>
      <c r="K149" s="1110">
        <v>2</v>
      </c>
      <c r="L149" s="44" t="s">
        <v>4051</v>
      </c>
      <c r="M149" s="44"/>
      <c r="N149" s="44"/>
      <c r="O149" s="44"/>
      <c r="P149" s="44"/>
      <c r="Q149" s="44"/>
      <c r="R149" s="44"/>
      <c r="S149" s="44"/>
      <c r="T149" s="44"/>
      <c r="U149" s="44"/>
      <c r="V149" s="44"/>
      <c r="W149" s="44"/>
      <c r="X149" s="44"/>
      <c r="Y149" s="44"/>
      <c r="Z149" s="44"/>
    </row>
    <row r="150" spans="1:26" ht="138.4">
      <c r="A150" s="1112" t="s">
        <v>4201</v>
      </c>
      <c r="B150" s="247"/>
      <c r="C150" s="248"/>
      <c r="D150" s="248" t="s">
        <v>4202</v>
      </c>
      <c r="E150" s="244" t="s">
        <v>4203</v>
      </c>
      <c r="F150" s="248"/>
      <c r="G150" s="770">
        <v>5</v>
      </c>
      <c r="H150" s="771">
        <v>5</v>
      </c>
      <c r="I150" s="416">
        <v>5</v>
      </c>
      <c r="J150" s="416">
        <v>10</v>
      </c>
      <c r="K150" s="416">
        <v>2</v>
      </c>
      <c r="L150" s="44" t="s">
        <v>4051</v>
      </c>
      <c r="M150" s="44"/>
      <c r="N150" s="44"/>
      <c r="O150" s="44"/>
      <c r="P150" s="44"/>
      <c r="Q150" s="44"/>
      <c r="R150" s="44"/>
      <c r="S150" s="44"/>
      <c r="T150" s="44"/>
      <c r="U150" s="44"/>
      <c r="V150" s="44"/>
      <c r="W150" s="44"/>
      <c r="X150" s="44"/>
      <c r="Y150" s="44"/>
      <c r="Z150" s="44"/>
    </row>
    <row r="151" spans="1:26" ht="127.5">
      <c r="A151" s="258" t="s">
        <v>4204</v>
      </c>
      <c r="B151" s="247" t="s">
        <v>4205</v>
      </c>
      <c r="C151" s="529" t="s">
        <v>420</v>
      </c>
      <c r="D151" s="248" t="s">
        <v>4206</v>
      </c>
      <c r="E151" s="1113" t="s">
        <v>4207</v>
      </c>
      <c r="F151" s="248" t="s">
        <v>4208</v>
      </c>
      <c r="G151" s="770">
        <v>2</v>
      </c>
      <c r="H151" s="771">
        <v>2</v>
      </c>
      <c r="I151" s="1110">
        <v>2</v>
      </c>
      <c r="J151" s="1110">
        <v>10</v>
      </c>
      <c r="K151" s="1110">
        <v>5</v>
      </c>
      <c r="L151" s="44" t="s">
        <v>4051</v>
      </c>
      <c r="M151" s="44"/>
      <c r="N151" s="44"/>
      <c r="O151" s="44"/>
      <c r="P151" s="44"/>
      <c r="Q151" s="44"/>
      <c r="R151" s="44"/>
      <c r="S151" s="44"/>
      <c r="T151" s="44"/>
      <c r="U151" s="44"/>
      <c r="V151" s="44"/>
      <c r="W151" s="44"/>
      <c r="X151" s="44"/>
      <c r="Y151" s="44"/>
      <c r="Z151" s="44"/>
    </row>
    <row r="152" spans="1:26" ht="76.5">
      <c r="A152" s="258" t="s">
        <v>4204</v>
      </c>
      <c r="B152" s="247" t="s">
        <v>4205</v>
      </c>
      <c r="C152" s="529" t="s">
        <v>420</v>
      </c>
      <c r="D152" s="248" t="s">
        <v>4209</v>
      </c>
      <c r="E152" s="244" t="s">
        <v>4210</v>
      </c>
      <c r="F152" s="248" t="s">
        <v>4211</v>
      </c>
      <c r="G152" s="770">
        <v>2</v>
      </c>
      <c r="H152" s="771">
        <v>2</v>
      </c>
      <c r="I152" s="1110">
        <v>2</v>
      </c>
      <c r="J152" s="1110">
        <v>10</v>
      </c>
      <c r="K152" s="1110">
        <v>5</v>
      </c>
      <c r="L152" s="44" t="s">
        <v>4051</v>
      </c>
      <c r="M152" s="44"/>
      <c r="N152" s="44"/>
      <c r="O152" s="44"/>
      <c r="P152" s="44"/>
      <c r="Q152" s="44"/>
      <c r="R152" s="44"/>
      <c r="S152" s="44"/>
      <c r="T152" s="44"/>
      <c r="U152" s="44"/>
      <c r="V152" s="44"/>
      <c r="W152" s="44"/>
      <c r="X152" s="44"/>
      <c r="Y152" s="44"/>
      <c r="Z152" s="44"/>
    </row>
    <row r="153" spans="1:26" ht="63.75">
      <c r="A153" s="258" t="s">
        <v>4204</v>
      </c>
      <c r="B153" s="247" t="s">
        <v>4205</v>
      </c>
      <c r="C153" s="529" t="s">
        <v>420</v>
      </c>
      <c r="D153" s="248" t="s">
        <v>4212</v>
      </c>
      <c r="E153" s="1113" t="s">
        <v>4213</v>
      </c>
      <c r="F153" s="248" t="s">
        <v>4208</v>
      </c>
      <c r="G153" s="770">
        <v>2</v>
      </c>
      <c r="H153" s="771">
        <v>2</v>
      </c>
      <c r="I153" s="1110">
        <v>2</v>
      </c>
      <c r="J153" s="1110">
        <v>10</v>
      </c>
      <c r="K153" s="1110">
        <v>5</v>
      </c>
      <c r="L153" s="44" t="s">
        <v>4051</v>
      </c>
      <c r="M153" s="44"/>
      <c r="N153" s="44"/>
      <c r="O153" s="44"/>
      <c r="P153" s="44"/>
      <c r="Q153" s="44"/>
      <c r="R153" s="44"/>
      <c r="S153" s="44"/>
      <c r="T153" s="44"/>
      <c r="U153" s="44"/>
      <c r="V153" s="44"/>
      <c r="W153" s="44"/>
      <c r="X153" s="44"/>
      <c r="Y153" s="44"/>
      <c r="Z153" s="44"/>
    </row>
    <row r="154" spans="1:26" ht="89.25">
      <c r="A154" s="258" t="s">
        <v>4214</v>
      </c>
      <c r="B154" s="247" t="s">
        <v>4215</v>
      </c>
      <c r="C154" s="529" t="s">
        <v>420</v>
      </c>
      <c r="D154" s="1091" t="s">
        <v>4216</v>
      </c>
      <c r="E154" s="244" t="s">
        <v>4217</v>
      </c>
      <c r="F154" s="248" t="s">
        <v>4218</v>
      </c>
      <c r="G154" s="770">
        <v>2</v>
      </c>
      <c r="H154" s="771">
        <v>1</v>
      </c>
      <c r="I154" s="1110">
        <v>4</v>
      </c>
      <c r="J154" s="1110">
        <v>10</v>
      </c>
      <c r="K154" s="1110">
        <v>5</v>
      </c>
      <c r="L154" s="44" t="s">
        <v>4051</v>
      </c>
      <c r="M154" s="44"/>
      <c r="N154" s="44"/>
      <c r="O154" s="44"/>
      <c r="P154" s="44"/>
      <c r="Q154" s="44"/>
      <c r="R154" s="44"/>
      <c r="S154" s="44"/>
      <c r="T154" s="44"/>
      <c r="U154" s="44"/>
      <c r="V154" s="44"/>
      <c r="W154" s="44"/>
      <c r="X154" s="44"/>
      <c r="Y154" s="44"/>
      <c r="Z154" s="44"/>
    </row>
    <row r="155" spans="1:26" ht="114.75">
      <c r="A155" s="205" t="s">
        <v>4116</v>
      </c>
      <c r="B155" s="205" t="s">
        <v>4117</v>
      </c>
      <c r="C155" s="529" t="s">
        <v>420</v>
      </c>
      <c r="D155" s="1114" t="s">
        <v>4219</v>
      </c>
      <c r="E155" s="244" t="s">
        <v>2174</v>
      </c>
      <c r="F155" s="244" t="s">
        <v>2174</v>
      </c>
      <c r="G155" s="770">
        <v>8</v>
      </c>
      <c r="H155" s="771">
        <v>4</v>
      </c>
      <c r="I155" s="416">
        <v>8</v>
      </c>
      <c r="J155" s="416">
        <v>10</v>
      </c>
      <c r="K155" s="416">
        <v>1.25</v>
      </c>
      <c r="L155" s="44" t="s">
        <v>4051</v>
      </c>
      <c r="M155" s="44"/>
      <c r="N155" s="44"/>
      <c r="O155" s="44"/>
      <c r="P155" s="44"/>
      <c r="Q155" s="44"/>
      <c r="R155" s="44"/>
      <c r="S155" s="44"/>
      <c r="T155" s="44"/>
      <c r="U155" s="44"/>
      <c r="V155" s="44"/>
      <c r="W155" s="44"/>
      <c r="X155" s="44"/>
      <c r="Y155" s="44"/>
      <c r="Z155" s="44"/>
    </row>
    <row r="156" spans="1:26" ht="89.25">
      <c r="A156" s="258" t="s">
        <v>4220</v>
      </c>
      <c r="B156" s="247" t="s">
        <v>3500</v>
      </c>
      <c r="C156" s="529" t="s">
        <v>420</v>
      </c>
      <c r="D156" s="248" t="s">
        <v>4221</v>
      </c>
      <c r="E156" s="244" t="s">
        <v>3502</v>
      </c>
      <c r="F156" s="248" t="s">
        <v>3502</v>
      </c>
      <c r="G156" s="770">
        <v>4</v>
      </c>
      <c r="H156" s="771">
        <v>4</v>
      </c>
      <c r="I156" s="1110">
        <v>6</v>
      </c>
      <c r="J156" s="1110">
        <v>10</v>
      </c>
      <c r="K156" s="1110">
        <v>2.5</v>
      </c>
      <c r="L156" s="44" t="s">
        <v>4051</v>
      </c>
      <c r="M156" s="44"/>
      <c r="N156" s="44"/>
      <c r="O156" s="44"/>
      <c r="P156" s="44"/>
      <c r="Q156" s="44"/>
      <c r="R156" s="44"/>
      <c r="S156" s="44"/>
      <c r="T156" s="44"/>
      <c r="U156" s="44"/>
      <c r="V156" s="44"/>
      <c r="W156" s="44"/>
      <c r="X156" s="44"/>
      <c r="Y156" s="44"/>
      <c r="Z156" s="44"/>
    </row>
    <row r="157" spans="1:26" ht="114.75">
      <c r="A157" s="258" t="s">
        <v>4222</v>
      </c>
      <c r="B157" s="247" t="s">
        <v>4223</v>
      </c>
      <c r="C157" s="529" t="s">
        <v>420</v>
      </c>
      <c r="D157" s="1115" t="s">
        <v>4224</v>
      </c>
      <c r="E157" s="244" t="s">
        <v>4225</v>
      </c>
      <c r="F157" s="248" t="s">
        <v>4226</v>
      </c>
      <c r="G157" s="770">
        <v>3</v>
      </c>
      <c r="H157" s="771">
        <v>3</v>
      </c>
      <c r="I157" s="416">
        <v>3</v>
      </c>
      <c r="J157" s="416">
        <v>10</v>
      </c>
      <c r="K157" s="416">
        <v>3.33</v>
      </c>
      <c r="L157" s="44" t="s">
        <v>4051</v>
      </c>
      <c r="M157" s="44"/>
      <c r="N157" s="44"/>
      <c r="O157" s="44"/>
      <c r="P157" s="44"/>
      <c r="Q157" s="44"/>
      <c r="R157" s="44"/>
      <c r="S157" s="44"/>
      <c r="T157" s="44"/>
      <c r="U157" s="44"/>
      <c r="V157" s="44"/>
      <c r="W157" s="44"/>
      <c r="X157" s="44"/>
      <c r="Y157" s="44"/>
      <c r="Z157" s="44"/>
    </row>
    <row r="158" spans="1:26" ht="178.5">
      <c r="A158" s="258" t="s">
        <v>4227</v>
      </c>
      <c r="B158" s="247" t="s">
        <v>4228</v>
      </c>
      <c r="C158" s="529" t="s">
        <v>420</v>
      </c>
      <c r="D158" s="248" t="s">
        <v>4229</v>
      </c>
      <c r="E158" s="244" t="s">
        <v>4230</v>
      </c>
      <c r="F158" s="248" t="s">
        <v>4231</v>
      </c>
      <c r="G158" s="770">
        <v>3</v>
      </c>
      <c r="H158" s="771">
        <v>3</v>
      </c>
      <c r="I158" s="416">
        <v>4</v>
      </c>
      <c r="J158" s="416">
        <v>10</v>
      </c>
      <c r="K158" s="416">
        <v>3.33</v>
      </c>
      <c r="L158" s="44" t="s">
        <v>4051</v>
      </c>
      <c r="M158" s="44"/>
      <c r="N158" s="44"/>
      <c r="O158" s="44"/>
      <c r="P158" s="44"/>
      <c r="Q158" s="44"/>
      <c r="R158" s="44"/>
      <c r="S158" s="44"/>
      <c r="T158" s="44"/>
      <c r="U158" s="44"/>
      <c r="V158" s="44"/>
      <c r="W158" s="44"/>
      <c r="X158" s="44"/>
      <c r="Y158" s="44"/>
      <c r="Z158" s="44"/>
    </row>
    <row r="159" spans="1:26" ht="14.25">
      <c r="A159" s="27"/>
      <c r="B159" s="35"/>
      <c r="C159" s="36"/>
      <c r="D159" s="36"/>
      <c r="E159" s="36"/>
      <c r="F159" s="36"/>
      <c r="G159" s="63"/>
      <c r="H159" s="40"/>
      <c r="I159" s="42"/>
      <c r="J159" s="42"/>
      <c r="K159" s="42"/>
      <c r="L159" s="44"/>
      <c r="M159" s="44"/>
      <c r="N159" s="44"/>
      <c r="O159" s="44"/>
      <c r="P159" s="44"/>
      <c r="Q159" s="44"/>
      <c r="R159" s="44"/>
      <c r="S159" s="44"/>
      <c r="T159" s="44"/>
      <c r="U159" s="44"/>
      <c r="V159" s="44"/>
      <c r="W159" s="44"/>
      <c r="X159" s="44"/>
      <c r="Y159" s="44"/>
      <c r="Z159" s="44"/>
    </row>
    <row r="160" spans="1:26" ht="14.25">
      <c r="A160" s="27"/>
      <c r="B160" s="35"/>
      <c r="C160" s="36"/>
      <c r="D160" s="36"/>
      <c r="E160" s="36"/>
      <c r="F160" s="36"/>
      <c r="G160" s="63"/>
      <c r="H160" s="40"/>
      <c r="I160" s="42"/>
      <c r="J160" s="42"/>
      <c r="K160" s="42"/>
      <c r="L160" s="44"/>
      <c r="M160" s="44"/>
      <c r="N160" s="44"/>
      <c r="O160" s="44"/>
      <c r="P160" s="44"/>
      <c r="Q160" s="44"/>
      <c r="R160" s="44"/>
      <c r="S160" s="44"/>
      <c r="T160" s="44"/>
      <c r="U160" s="44"/>
      <c r="V160" s="44"/>
      <c r="W160" s="44"/>
      <c r="X160" s="44"/>
      <c r="Y160" s="44"/>
      <c r="Z160" s="44"/>
    </row>
    <row r="161" spans="1:26" ht="14.25">
      <c r="A161" s="27"/>
      <c r="B161" s="35"/>
      <c r="C161" s="36"/>
      <c r="D161" s="36"/>
      <c r="E161" s="36"/>
      <c r="F161" s="36"/>
      <c r="G161" s="63"/>
      <c r="H161" s="40"/>
      <c r="I161" s="42"/>
      <c r="J161" s="42"/>
      <c r="K161" s="42"/>
      <c r="L161" s="44"/>
      <c r="M161" s="44"/>
      <c r="N161" s="44"/>
      <c r="O161" s="44"/>
      <c r="P161" s="44"/>
      <c r="Q161" s="44"/>
      <c r="R161" s="44"/>
      <c r="S161" s="44"/>
      <c r="T161" s="44"/>
      <c r="U161" s="44"/>
      <c r="V161" s="44"/>
      <c r="W161" s="44"/>
      <c r="X161" s="44"/>
      <c r="Y161" s="44"/>
      <c r="Z161" s="44"/>
    </row>
    <row r="162" spans="1:26" ht="14.25">
      <c r="A162" s="27"/>
      <c r="B162" s="35"/>
      <c r="C162" s="36"/>
      <c r="D162" s="36"/>
      <c r="E162" s="36"/>
      <c r="F162" s="36"/>
      <c r="G162" s="63"/>
      <c r="H162" s="40"/>
      <c r="I162" s="42"/>
      <c r="J162" s="42"/>
      <c r="K162" s="42"/>
      <c r="L162" s="44"/>
      <c r="M162" s="44"/>
      <c r="N162" s="44"/>
      <c r="O162" s="44"/>
      <c r="P162" s="44"/>
      <c r="Q162" s="44"/>
      <c r="R162" s="44"/>
      <c r="S162" s="44"/>
      <c r="T162" s="44"/>
      <c r="U162" s="44"/>
      <c r="V162" s="44"/>
      <c r="W162" s="44"/>
      <c r="X162" s="44"/>
      <c r="Y162" s="44"/>
      <c r="Z162" s="44"/>
    </row>
    <row r="163" spans="1:26" ht="14.25">
      <c r="A163" s="27"/>
      <c r="B163" s="35"/>
      <c r="C163" s="36"/>
      <c r="D163" s="36"/>
      <c r="E163" s="36"/>
      <c r="F163" s="36"/>
      <c r="G163" s="63"/>
      <c r="H163" s="40"/>
      <c r="I163" s="42"/>
      <c r="J163" s="42"/>
      <c r="K163" s="42"/>
      <c r="L163" s="44"/>
      <c r="M163" s="44"/>
      <c r="N163" s="44"/>
      <c r="O163" s="44"/>
      <c r="P163" s="44"/>
      <c r="Q163" s="44"/>
      <c r="R163" s="44"/>
      <c r="S163" s="44"/>
      <c r="T163" s="44"/>
      <c r="U163" s="44"/>
      <c r="V163" s="44"/>
      <c r="W163" s="44"/>
      <c r="X163" s="44"/>
      <c r="Y163" s="44"/>
      <c r="Z163" s="44"/>
    </row>
    <row r="164" spans="1:26" ht="14.25">
      <c r="A164" s="27"/>
      <c r="B164" s="35"/>
      <c r="C164" s="36"/>
      <c r="D164" s="36"/>
      <c r="E164" s="36"/>
      <c r="F164" s="36"/>
      <c r="G164" s="63"/>
      <c r="H164" s="40"/>
      <c r="I164" s="42"/>
      <c r="J164" s="42"/>
      <c r="K164" s="42"/>
      <c r="L164" s="44"/>
      <c r="M164" s="44"/>
      <c r="N164" s="44"/>
      <c r="O164" s="44"/>
      <c r="P164" s="44"/>
      <c r="Q164" s="44"/>
      <c r="R164" s="44"/>
      <c r="S164" s="44"/>
      <c r="T164" s="44"/>
      <c r="U164" s="44"/>
      <c r="V164" s="44"/>
      <c r="W164" s="44"/>
      <c r="X164" s="44"/>
      <c r="Y164" s="44"/>
      <c r="Z164" s="44"/>
    </row>
    <row r="165" spans="1:26" ht="14.25">
      <c r="A165" s="27"/>
      <c r="B165" s="35"/>
      <c r="C165" s="36"/>
      <c r="D165" s="36"/>
      <c r="E165" s="36"/>
      <c r="F165" s="36"/>
      <c r="G165" s="63"/>
      <c r="H165" s="40"/>
      <c r="I165" s="42"/>
      <c r="J165" s="42"/>
      <c r="K165" s="42"/>
      <c r="L165" s="44"/>
      <c r="M165" s="44"/>
      <c r="N165" s="44"/>
      <c r="O165" s="44"/>
      <c r="P165" s="44"/>
      <c r="Q165" s="44"/>
      <c r="R165" s="44"/>
      <c r="S165" s="44"/>
      <c r="T165" s="44"/>
      <c r="U165" s="44"/>
      <c r="V165" s="44"/>
      <c r="W165" s="44"/>
      <c r="X165" s="44"/>
      <c r="Y165" s="44"/>
      <c r="Z165" s="44"/>
    </row>
    <row r="166" spans="1:26" ht="14.25">
      <c r="A166" s="27"/>
      <c r="B166" s="35"/>
      <c r="C166" s="36"/>
      <c r="D166" s="36"/>
      <c r="E166" s="36"/>
      <c r="F166" s="36"/>
      <c r="G166" s="63"/>
      <c r="H166" s="40"/>
      <c r="I166" s="42"/>
      <c r="J166" s="42"/>
      <c r="K166" s="42"/>
      <c r="L166" s="44"/>
      <c r="M166" s="44"/>
      <c r="N166" s="44"/>
      <c r="O166" s="44"/>
      <c r="P166" s="44"/>
      <c r="Q166" s="44"/>
      <c r="R166" s="44"/>
      <c r="S166" s="44"/>
      <c r="T166" s="44"/>
      <c r="U166" s="44"/>
      <c r="V166" s="44"/>
      <c r="W166" s="44"/>
      <c r="X166" s="44"/>
      <c r="Y166" s="44"/>
      <c r="Z166" s="44"/>
    </row>
    <row r="167" spans="1:26" ht="14.25">
      <c r="A167" s="27"/>
      <c r="B167" s="35"/>
      <c r="C167" s="36"/>
      <c r="D167" s="36"/>
      <c r="E167" s="36"/>
      <c r="F167" s="36"/>
      <c r="G167" s="63"/>
      <c r="H167" s="40"/>
      <c r="I167" s="42"/>
      <c r="J167" s="42"/>
      <c r="K167" s="42"/>
      <c r="L167" s="44"/>
      <c r="M167" s="44"/>
      <c r="N167" s="44"/>
      <c r="O167" s="44"/>
      <c r="P167" s="44"/>
      <c r="Q167" s="44"/>
      <c r="R167" s="44"/>
      <c r="S167" s="44"/>
      <c r="T167" s="44"/>
      <c r="U167" s="44"/>
      <c r="V167" s="44"/>
      <c r="W167" s="44"/>
      <c r="X167" s="44"/>
      <c r="Y167" s="44"/>
      <c r="Z167" s="44"/>
    </row>
    <row r="168" spans="1:26" ht="14.25">
      <c r="A168" s="27"/>
      <c r="B168" s="35"/>
      <c r="C168" s="36"/>
      <c r="D168" s="36"/>
      <c r="E168" s="36"/>
      <c r="F168" s="36"/>
      <c r="G168" s="63"/>
      <c r="H168" s="40"/>
      <c r="I168" s="42"/>
      <c r="J168" s="42"/>
      <c r="K168" s="42"/>
      <c r="L168" s="44"/>
      <c r="M168" s="44"/>
      <c r="N168" s="44"/>
      <c r="O168" s="44"/>
      <c r="P168" s="44"/>
      <c r="Q168" s="44"/>
      <c r="R168" s="44"/>
      <c r="S168" s="44"/>
      <c r="T168" s="44"/>
      <c r="U168" s="44"/>
      <c r="V168" s="44"/>
      <c r="W168" s="44"/>
      <c r="X168" s="44"/>
      <c r="Y168" s="44"/>
      <c r="Z168" s="44"/>
    </row>
    <row r="169" spans="1:26" ht="14.25">
      <c r="A169" s="27"/>
      <c r="B169" s="35"/>
      <c r="C169" s="36"/>
      <c r="D169" s="36"/>
      <c r="E169" s="36"/>
      <c r="F169" s="36"/>
      <c r="G169" s="63"/>
      <c r="H169" s="40"/>
      <c r="I169" s="42"/>
      <c r="J169" s="42"/>
      <c r="K169" s="42"/>
      <c r="L169" s="44"/>
      <c r="M169" s="44"/>
      <c r="N169" s="44"/>
      <c r="O169" s="44"/>
      <c r="P169" s="44"/>
      <c r="Q169" s="44"/>
      <c r="R169" s="44"/>
      <c r="S169" s="44"/>
      <c r="T169" s="44"/>
      <c r="U169" s="44"/>
      <c r="V169" s="44"/>
      <c r="W169" s="44"/>
      <c r="X169" s="44"/>
      <c r="Y169" s="44"/>
      <c r="Z169" s="44"/>
    </row>
    <row r="170" spans="1:26" ht="14.25">
      <c r="A170" s="27"/>
      <c r="B170" s="35"/>
      <c r="C170" s="36"/>
      <c r="D170" s="36"/>
      <c r="E170" s="36"/>
      <c r="F170" s="36"/>
      <c r="G170" s="63"/>
      <c r="H170" s="40"/>
      <c r="I170" s="42"/>
      <c r="J170" s="42"/>
      <c r="K170" s="42"/>
      <c r="L170" s="44"/>
      <c r="M170" s="44"/>
      <c r="N170" s="44"/>
      <c r="O170" s="44"/>
      <c r="P170" s="44"/>
      <c r="Q170" s="44"/>
      <c r="R170" s="44"/>
      <c r="S170" s="44"/>
      <c r="T170" s="44"/>
      <c r="U170" s="44"/>
      <c r="V170" s="44"/>
      <c r="W170" s="44"/>
      <c r="X170" s="44"/>
      <c r="Y170" s="44"/>
      <c r="Z170" s="44"/>
    </row>
    <row r="171" spans="1:26" ht="14.25">
      <c r="A171" s="27"/>
      <c r="B171" s="35"/>
      <c r="C171" s="36"/>
      <c r="D171" s="36"/>
      <c r="E171" s="36"/>
      <c r="F171" s="36"/>
      <c r="G171" s="63"/>
      <c r="H171" s="40"/>
      <c r="I171" s="42"/>
      <c r="J171" s="42"/>
      <c r="K171" s="42"/>
      <c r="L171" s="44"/>
      <c r="M171" s="44"/>
      <c r="N171" s="44"/>
      <c r="O171" s="44"/>
      <c r="P171" s="44"/>
      <c r="Q171" s="44"/>
      <c r="R171" s="44"/>
      <c r="S171" s="44"/>
      <c r="T171" s="44"/>
      <c r="U171" s="44"/>
      <c r="V171" s="44"/>
      <c r="W171" s="44"/>
      <c r="X171" s="44"/>
      <c r="Y171" s="44"/>
      <c r="Z171" s="44"/>
    </row>
    <row r="172" spans="1:26" ht="14.25">
      <c r="A172" s="27"/>
      <c r="B172" s="35"/>
      <c r="C172" s="36"/>
      <c r="D172" s="36"/>
      <c r="E172" s="36"/>
      <c r="F172" s="36"/>
      <c r="G172" s="63"/>
      <c r="H172" s="40"/>
      <c r="I172" s="42"/>
      <c r="J172" s="42"/>
      <c r="K172" s="42"/>
      <c r="L172" s="44"/>
      <c r="M172" s="44"/>
      <c r="N172" s="44"/>
      <c r="O172" s="44"/>
      <c r="P172" s="44"/>
      <c r="Q172" s="44"/>
      <c r="R172" s="44"/>
      <c r="S172" s="44"/>
      <c r="T172" s="44"/>
      <c r="U172" s="44"/>
      <c r="V172" s="44"/>
      <c r="W172" s="44"/>
      <c r="X172" s="44"/>
      <c r="Y172" s="44"/>
      <c r="Z172" s="44"/>
    </row>
    <row r="173" spans="1:26" ht="14.25">
      <c r="A173" s="27"/>
      <c r="B173" s="35"/>
      <c r="C173" s="36"/>
      <c r="D173" s="36"/>
      <c r="E173" s="36"/>
      <c r="F173" s="36"/>
      <c r="G173" s="63"/>
      <c r="H173" s="40"/>
      <c r="I173" s="42"/>
      <c r="J173" s="42"/>
      <c r="K173" s="42"/>
      <c r="L173" s="44"/>
      <c r="M173" s="44"/>
      <c r="N173" s="44"/>
      <c r="O173" s="44"/>
      <c r="P173" s="44"/>
      <c r="Q173" s="44"/>
      <c r="R173" s="44"/>
      <c r="S173" s="44"/>
      <c r="T173" s="44"/>
      <c r="U173" s="44"/>
      <c r="V173" s="44"/>
      <c r="W173" s="44"/>
      <c r="X173" s="44"/>
      <c r="Y173" s="44"/>
      <c r="Z173" s="44"/>
    </row>
    <row r="174" spans="1:26" ht="14.25">
      <c r="A174" s="27"/>
      <c r="B174" s="35"/>
      <c r="C174" s="36"/>
      <c r="D174" s="36"/>
      <c r="E174" s="36"/>
      <c r="F174" s="36"/>
      <c r="G174" s="63"/>
      <c r="H174" s="40"/>
      <c r="I174" s="25"/>
      <c r="J174" s="25"/>
      <c r="K174" s="25"/>
      <c r="L174" s="47"/>
      <c r="M174" s="47"/>
      <c r="N174" s="47"/>
      <c r="O174" s="47"/>
      <c r="P174" s="47"/>
      <c r="Q174" s="47"/>
      <c r="R174" s="47"/>
      <c r="S174" s="47"/>
      <c r="T174" s="47"/>
      <c r="U174" s="47"/>
      <c r="V174" s="47"/>
      <c r="W174" s="47"/>
      <c r="X174" s="47"/>
      <c r="Y174" s="47"/>
      <c r="Z174" s="47"/>
    </row>
    <row r="175" spans="1:26" ht="15.75" customHeight="1">
      <c r="A175" s="29" t="s">
        <v>58</v>
      </c>
      <c r="B175" s="2"/>
      <c r="C175" s="2"/>
      <c r="D175" s="2"/>
      <c r="E175" s="2"/>
      <c r="F175" s="2"/>
      <c r="G175" s="8"/>
      <c r="H175" s="47"/>
      <c r="I175" s="47"/>
      <c r="J175" s="47"/>
      <c r="K175" s="30">
        <f>SUM(K15:K174)</f>
        <v>833.11999999999955</v>
      </c>
      <c r="L175" s="47"/>
      <c r="M175" s="47"/>
      <c r="N175" s="47"/>
      <c r="O175" s="47"/>
      <c r="P175" s="47"/>
      <c r="Q175" s="47"/>
      <c r="R175" s="47"/>
      <c r="S175" s="47"/>
      <c r="T175" s="47"/>
      <c r="U175" s="47"/>
      <c r="V175" s="47"/>
      <c r="W175" s="47"/>
      <c r="X175" s="47"/>
      <c r="Y175" s="47"/>
      <c r="Z175" s="47"/>
    </row>
    <row r="176" spans="1:26" ht="15.75" customHeight="1">
      <c r="A176" s="1"/>
      <c r="B176" s="2"/>
      <c r="C176" s="2"/>
      <c r="D176" s="2"/>
      <c r="E176" s="2"/>
      <c r="F176" s="2"/>
      <c r="G176" s="2"/>
      <c r="H176" s="3"/>
      <c r="I176" s="47"/>
      <c r="J176" s="47"/>
      <c r="K176" s="47"/>
      <c r="L176" s="47"/>
      <c r="M176" s="47"/>
      <c r="N176" s="47"/>
      <c r="O176" s="47"/>
      <c r="P176" s="47"/>
      <c r="Q176" s="47"/>
      <c r="R176" s="47"/>
      <c r="S176" s="47"/>
      <c r="T176" s="47"/>
      <c r="U176" s="47"/>
      <c r="V176" s="47"/>
      <c r="W176" s="47"/>
      <c r="X176" s="47"/>
      <c r="Y176" s="47"/>
      <c r="Z176" s="47"/>
    </row>
    <row r="177" spans="1:26" ht="15.75" customHeight="1">
      <c r="A177" s="1202" t="s">
        <v>59</v>
      </c>
      <c r="B177" s="1165"/>
      <c r="C177" s="1165"/>
      <c r="D177" s="1165"/>
      <c r="E177" s="1165"/>
      <c r="F177" s="1165"/>
      <c r="G177" s="1165"/>
      <c r="H177" s="1165"/>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2"/>
      <c r="C178" s="2"/>
      <c r="D178" s="2"/>
      <c r="E178" s="2"/>
      <c r="F178" s="2"/>
      <c r="G178" s="2"/>
      <c r="H178" s="3"/>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2"/>
      <c r="C179" s="2"/>
      <c r="D179" s="2"/>
      <c r="E179" s="2"/>
      <c r="F179" s="2"/>
      <c r="G179" s="2"/>
      <c r="H179" s="3"/>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2"/>
      <c r="C180" s="2"/>
      <c r="D180" s="2"/>
      <c r="E180" s="2"/>
      <c r="F180" s="2"/>
      <c r="G180" s="2"/>
      <c r="H180" s="3"/>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2"/>
      <c r="C181" s="2"/>
      <c r="D181" s="2"/>
      <c r="E181" s="2"/>
      <c r="F181" s="2"/>
      <c r="G181" s="2"/>
      <c r="H181" s="3"/>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2"/>
      <c r="C182" s="2"/>
      <c r="D182" s="2"/>
      <c r="E182" s="2"/>
      <c r="F182" s="2"/>
      <c r="G182" s="2"/>
      <c r="H182" s="3"/>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2"/>
      <c r="C183" s="2"/>
      <c r="D183" s="2"/>
      <c r="E183" s="2"/>
      <c r="F183" s="2"/>
      <c r="G183" s="2"/>
      <c r="H183" s="3"/>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2"/>
      <c r="C184" s="2"/>
      <c r="D184" s="2"/>
      <c r="E184" s="2"/>
      <c r="F184" s="2"/>
      <c r="G184" s="2"/>
      <c r="H184" s="3"/>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2"/>
      <c r="C185" s="2"/>
      <c r="D185" s="2"/>
      <c r="E185" s="2"/>
      <c r="F185" s="2"/>
      <c r="G185" s="2"/>
      <c r="H185" s="3"/>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2"/>
      <c r="C186" s="2"/>
      <c r="D186" s="2"/>
      <c r="E186" s="2"/>
      <c r="F186" s="2"/>
      <c r="G186" s="2"/>
      <c r="H186" s="3"/>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2"/>
      <c r="C187" s="2"/>
      <c r="D187" s="2"/>
      <c r="E187" s="2"/>
      <c r="F187" s="2"/>
      <c r="G187" s="2"/>
      <c r="H187" s="3"/>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2"/>
      <c r="C188" s="2"/>
      <c r="D188" s="2"/>
      <c r="E188" s="2"/>
      <c r="F188" s="2"/>
      <c r="G188" s="2"/>
      <c r="H188" s="3"/>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2"/>
      <c r="C189" s="2"/>
      <c r="D189" s="2"/>
      <c r="E189" s="2"/>
      <c r="F189" s="2"/>
      <c r="G189" s="2"/>
      <c r="H189" s="3"/>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2"/>
      <c r="C190" s="2"/>
      <c r="D190" s="2"/>
      <c r="E190" s="2"/>
      <c r="F190" s="2"/>
      <c r="G190" s="2"/>
      <c r="H190" s="3"/>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2"/>
      <c r="C191" s="2"/>
      <c r="D191" s="2"/>
      <c r="E191" s="2"/>
      <c r="F191" s="2"/>
      <c r="G191" s="2"/>
      <c r="H191" s="3"/>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2"/>
      <c r="C192" s="2"/>
      <c r="D192" s="2"/>
      <c r="E192" s="2"/>
      <c r="F192" s="2"/>
      <c r="G192" s="2"/>
      <c r="H192" s="3"/>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2"/>
      <c r="C193" s="2"/>
      <c r="D193" s="2"/>
      <c r="E193" s="2"/>
      <c r="F193" s="2"/>
      <c r="G193" s="2"/>
      <c r="H193" s="3"/>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2"/>
      <c r="C194" s="2"/>
      <c r="D194" s="2"/>
      <c r="E194" s="2"/>
      <c r="F194" s="2"/>
      <c r="G194" s="2"/>
      <c r="H194" s="3"/>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2"/>
      <c r="C195" s="2"/>
      <c r="D195" s="2"/>
      <c r="E195" s="2"/>
      <c r="F195" s="2"/>
      <c r="G195" s="2"/>
      <c r="H195" s="3"/>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2"/>
      <c r="C196" s="2"/>
      <c r="D196" s="2"/>
      <c r="E196" s="2"/>
      <c r="F196" s="2"/>
      <c r="G196" s="2"/>
      <c r="H196" s="3"/>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2"/>
      <c r="C197" s="2"/>
      <c r="D197" s="2"/>
      <c r="E197" s="2"/>
      <c r="F197" s="2"/>
      <c r="G197" s="2"/>
      <c r="H197" s="3"/>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2"/>
      <c r="C198" s="2"/>
      <c r="D198" s="2"/>
      <c r="E198" s="2"/>
      <c r="F198" s="2"/>
      <c r="G198" s="2"/>
      <c r="H198" s="3"/>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2"/>
      <c r="C199" s="2"/>
      <c r="D199" s="2"/>
      <c r="E199" s="2"/>
      <c r="F199" s="2"/>
      <c r="G199" s="2"/>
      <c r="H199" s="3"/>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2"/>
      <c r="C200" s="2"/>
      <c r="D200" s="2"/>
      <c r="E200" s="2"/>
      <c r="F200" s="2"/>
      <c r="G200" s="2"/>
      <c r="H200" s="3"/>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2"/>
      <c r="C201" s="2"/>
      <c r="D201" s="2"/>
      <c r="E201" s="2"/>
      <c r="F201" s="2"/>
      <c r="G201" s="2"/>
      <c r="H201" s="3"/>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2"/>
      <c r="C202" s="2"/>
      <c r="D202" s="2"/>
      <c r="E202" s="2"/>
      <c r="F202" s="2"/>
      <c r="G202" s="2"/>
      <c r="H202" s="3"/>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2"/>
      <c r="C203" s="2"/>
      <c r="D203" s="2"/>
      <c r="E203" s="2"/>
      <c r="F203" s="2"/>
      <c r="G203" s="2"/>
      <c r="H203" s="3"/>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2"/>
      <c r="C204" s="2"/>
      <c r="D204" s="2"/>
      <c r="E204" s="2"/>
      <c r="F204" s="2"/>
      <c r="G204" s="2"/>
      <c r="H204" s="3"/>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2"/>
      <c r="C205" s="2"/>
      <c r="D205" s="2"/>
      <c r="E205" s="2"/>
      <c r="F205" s="2"/>
      <c r="G205" s="2"/>
      <c r="H205" s="3"/>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2"/>
      <c r="C206" s="2"/>
      <c r="D206" s="2"/>
      <c r="E206" s="2"/>
      <c r="F206" s="2"/>
      <c r="G206" s="2"/>
      <c r="H206" s="3"/>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2"/>
      <c r="C207" s="2"/>
      <c r="D207" s="2"/>
      <c r="E207" s="2"/>
      <c r="F207" s="2"/>
      <c r="G207" s="2"/>
      <c r="H207" s="3"/>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2"/>
      <c r="C208" s="2"/>
      <c r="D208" s="2"/>
      <c r="E208" s="2"/>
      <c r="F208" s="2"/>
      <c r="G208" s="2"/>
      <c r="H208" s="3"/>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2"/>
      <c r="C209" s="2"/>
      <c r="D209" s="2"/>
      <c r="E209" s="2"/>
      <c r="F209" s="2"/>
      <c r="G209" s="2"/>
      <c r="H209" s="3"/>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2"/>
      <c r="C210" s="2"/>
      <c r="D210" s="2"/>
      <c r="E210" s="2"/>
      <c r="F210" s="2"/>
      <c r="G210" s="2"/>
      <c r="H210" s="3"/>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2"/>
      <c r="C211" s="2"/>
      <c r="D211" s="2"/>
      <c r="E211" s="2"/>
      <c r="F211" s="2"/>
      <c r="G211" s="2"/>
      <c r="H211" s="3"/>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2"/>
      <c r="C212" s="2"/>
      <c r="D212" s="2"/>
      <c r="E212" s="2"/>
      <c r="F212" s="2"/>
      <c r="G212" s="2"/>
      <c r="H212" s="3"/>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2"/>
      <c r="C213" s="2"/>
      <c r="D213" s="2"/>
      <c r="E213" s="2"/>
      <c r="F213" s="2"/>
      <c r="G213" s="2"/>
      <c r="H213" s="3"/>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2"/>
      <c r="C214" s="2"/>
      <c r="D214" s="2"/>
      <c r="E214" s="2"/>
      <c r="F214" s="2"/>
      <c r="G214" s="2"/>
      <c r="H214" s="3"/>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2"/>
      <c r="C215" s="2"/>
      <c r="D215" s="2"/>
      <c r="E215" s="2"/>
      <c r="F215" s="2"/>
      <c r="G215" s="2"/>
      <c r="H215" s="3"/>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2"/>
      <c r="C216" s="2"/>
      <c r="D216" s="2"/>
      <c r="E216" s="2"/>
      <c r="F216" s="2"/>
      <c r="G216" s="2"/>
      <c r="H216" s="3"/>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2"/>
      <c r="C217" s="2"/>
      <c r="D217" s="2"/>
      <c r="E217" s="2"/>
      <c r="F217" s="2"/>
      <c r="G217" s="2"/>
      <c r="H217" s="3"/>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2"/>
      <c r="C218" s="2"/>
      <c r="D218" s="2"/>
      <c r="E218" s="2"/>
      <c r="F218" s="2"/>
      <c r="G218" s="2"/>
      <c r="H218" s="3"/>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2"/>
      <c r="C219" s="2"/>
      <c r="D219" s="2"/>
      <c r="E219" s="2"/>
      <c r="F219" s="2"/>
      <c r="G219" s="2"/>
      <c r="H219" s="3"/>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2"/>
      <c r="C220" s="2"/>
      <c r="D220" s="2"/>
      <c r="E220" s="2"/>
      <c r="F220" s="2"/>
      <c r="G220" s="2"/>
      <c r="H220" s="3"/>
      <c r="I220" s="47"/>
      <c r="J220" s="47"/>
      <c r="K220" s="47"/>
      <c r="L220" s="47"/>
      <c r="M220" s="47"/>
      <c r="N220" s="47"/>
      <c r="O220" s="47"/>
      <c r="P220" s="47"/>
      <c r="Q220" s="47"/>
      <c r="R220" s="47"/>
      <c r="S220" s="47"/>
      <c r="T220" s="47"/>
      <c r="U220" s="47"/>
      <c r="V220" s="47"/>
      <c r="W220" s="47"/>
      <c r="X220" s="47"/>
      <c r="Y220" s="47"/>
      <c r="Z220" s="47"/>
    </row>
    <row r="221" spans="1:26" ht="15.75" customHeight="1">
      <c r="A221" s="1"/>
      <c r="B221" s="2"/>
      <c r="C221" s="2"/>
      <c r="D221" s="2"/>
      <c r="E221" s="2"/>
      <c r="F221" s="2"/>
      <c r="G221" s="2"/>
      <c r="H221" s="3"/>
      <c r="I221" s="47"/>
      <c r="J221" s="47"/>
      <c r="K221" s="47"/>
      <c r="L221" s="47"/>
      <c r="M221" s="47"/>
      <c r="N221" s="47"/>
      <c r="O221" s="47"/>
      <c r="P221" s="47"/>
      <c r="Q221" s="47"/>
      <c r="R221" s="47"/>
      <c r="S221" s="47"/>
      <c r="T221" s="47"/>
      <c r="U221" s="47"/>
      <c r="V221" s="47"/>
      <c r="W221" s="47"/>
      <c r="X221" s="47"/>
      <c r="Y221" s="47"/>
      <c r="Z221" s="47"/>
    </row>
    <row r="222" spans="1:26" ht="15.75" customHeight="1">
      <c r="A222" s="1"/>
      <c r="B222" s="2"/>
      <c r="C222" s="2"/>
      <c r="D222" s="2"/>
      <c r="E222" s="2"/>
      <c r="F222" s="2"/>
      <c r="G222" s="2"/>
      <c r="H222" s="3"/>
      <c r="I222" s="47"/>
      <c r="J222" s="47"/>
      <c r="K222" s="47"/>
      <c r="L222" s="47"/>
      <c r="M222" s="47"/>
      <c r="N222" s="47"/>
      <c r="O222" s="47"/>
      <c r="P222" s="47"/>
      <c r="Q222" s="47"/>
      <c r="R222" s="47"/>
      <c r="S222" s="47"/>
      <c r="T222" s="47"/>
      <c r="U222" s="47"/>
      <c r="V222" s="47"/>
      <c r="W222" s="47"/>
      <c r="X222" s="47"/>
      <c r="Y222" s="47"/>
      <c r="Z222" s="47"/>
    </row>
    <row r="223" spans="1:26" ht="15.75" customHeight="1">
      <c r="A223" s="1"/>
      <c r="B223" s="2"/>
      <c r="C223" s="2"/>
      <c r="D223" s="2"/>
      <c r="E223" s="2"/>
      <c r="F223" s="2"/>
      <c r="G223" s="2"/>
      <c r="H223" s="3"/>
      <c r="I223" s="47"/>
      <c r="J223" s="47"/>
      <c r="K223" s="47"/>
      <c r="L223" s="47"/>
      <c r="M223" s="47"/>
      <c r="N223" s="47"/>
      <c r="O223" s="47"/>
      <c r="P223" s="47"/>
      <c r="Q223" s="47"/>
      <c r="R223" s="47"/>
      <c r="S223" s="47"/>
      <c r="T223" s="47"/>
      <c r="U223" s="47"/>
      <c r="V223" s="47"/>
      <c r="W223" s="47"/>
      <c r="X223" s="47"/>
      <c r="Y223" s="47"/>
      <c r="Z223" s="47"/>
    </row>
    <row r="224" spans="1:26" ht="15.75" customHeight="1">
      <c r="A224" s="1"/>
      <c r="B224" s="2"/>
      <c r="C224" s="2"/>
      <c r="D224" s="2"/>
      <c r="E224" s="2"/>
      <c r="F224" s="2"/>
      <c r="G224" s="2"/>
      <c r="H224" s="3"/>
      <c r="I224" s="47"/>
      <c r="J224" s="47"/>
      <c r="K224" s="47"/>
      <c r="L224" s="47"/>
      <c r="M224" s="47"/>
      <c r="N224" s="47"/>
      <c r="O224" s="47"/>
      <c r="P224" s="47"/>
      <c r="Q224" s="47"/>
      <c r="R224" s="47"/>
      <c r="S224" s="47"/>
      <c r="T224" s="47"/>
      <c r="U224" s="47"/>
      <c r="V224" s="47"/>
      <c r="W224" s="47"/>
      <c r="X224" s="47"/>
      <c r="Y224" s="47"/>
      <c r="Z224" s="47"/>
    </row>
    <row r="225" spans="1:26" ht="15.75" customHeight="1">
      <c r="A225" s="1"/>
      <c r="B225" s="2"/>
      <c r="C225" s="2"/>
      <c r="D225" s="2"/>
      <c r="E225" s="2"/>
      <c r="F225" s="2"/>
      <c r="G225" s="2"/>
      <c r="H225" s="3"/>
      <c r="I225" s="47"/>
      <c r="J225" s="47"/>
      <c r="K225" s="47"/>
      <c r="L225" s="47"/>
      <c r="M225" s="47"/>
      <c r="N225" s="47"/>
      <c r="O225" s="47"/>
      <c r="P225" s="47"/>
      <c r="Q225" s="47"/>
      <c r="R225" s="47"/>
      <c r="S225" s="47"/>
      <c r="T225" s="47"/>
      <c r="U225" s="47"/>
      <c r="V225" s="47"/>
      <c r="W225" s="47"/>
      <c r="X225" s="47"/>
      <c r="Y225" s="47"/>
      <c r="Z225" s="47"/>
    </row>
    <row r="226" spans="1:26" ht="15.75" customHeight="1">
      <c r="A226" s="1"/>
      <c r="B226" s="2"/>
      <c r="C226" s="2"/>
      <c r="D226" s="2"/>
      <c r="E226" s="2"/>
      <c r="F226" s="2"/>
      <c r="G226" s="2"/>
      <c r="H226" s="3"/>
      <c r="I226" s="47"/>
      <c r="J226" s="47"/>
      <c r="K226" s="47"/>
      <c r="L226" s="47"/>
      <c r="M226" s="47"/>
      <c r="N226" s="47"/>
      <c r="O226" s="47"/>
      <c r="P226" s="47"/>
      <c r="Q226" s="47"/>
      <c r="R226" s="47"/>
      <c r="S226" s="47"/>
      <c r="T226" s="47"/>
      <c r="U226" s="47"/>
      <c r="V226" s="47"/>
      <c r="W226" s="47"/>
      <c r="X226" s="47"/>
      <c r="Y226" s="47"/>
      <c r="Z226" s="47"/>
    </row>
    <row r="227" spans="1:26" ht="15.75" customHeight="1">
      <c r="A227" s="1"/>
      <c r="B227" s="2"/>
      <c r="C227" s="2"/>
      <c r="D227" s="2"/>
      <c r="E227" s="2"/>
      <c r="F227" s="2"/>
      <c r="G227" s="2"/>
      <c r="H227" s="3"/>
      <c r="I227" s="47"/>
      <c r="J227" s="47"/>
      <c r="K227" s="47"/>
      <c r="L227" s="47"/>
      <c r="M227" s="47"/>
      <c r="N227" s="47"/>
      <c r="O227" s="47"/>
      <c r="P227" s="47"/>
      <c r="Q227" s="47"/>
      <c r="R227" s="47"/>
      <c r="S227" s="47"/>
      <c r="T227" s="47"/>
      <c r="U227" s="47"/>
      <c r="V227" s="47"/>
      <c r="W227" s="47"/>
      <c r="X227" s="47"/>
      <c r="Y227" s="47"/>
      <c r="Z227" s="47"/>
    </row>
    <row r="228" spans="1:26" ht="15.75" customHeight="1">
      <c r="A228" s="1"/>
      <c r="B228" s="2"/>
      <c r="C228" s="2"/>
      <c r="D228" s="2"/>
      <c r="E228" s="2"/>
      <c r="F228" s="2"/>
      <c r="G228" s="2"/>
      <c r="H228" s="3"/>
      <c r="I228" s="47"/>
      <c r="J228" s="47"/>
      <c r="K228" s="47"/>
      <c r="L228" s="47"/>
      <c r="M228" s="47"/>
      <c r="N228" s="47"/>
      <c r="O228" s="47"/>
      <c r="P228" s="47"/>
      <c r="Q228" s="47"/>
      <c r="R228" s="47"/>
      <c r="S228" s="47"/>
      <c r="T228" s="47"/>
      <c r="U228" s="47"/>
      <c r="V228" s="47"/>
      <c r="W228" s="47"/>
      <c r="X228" s="47"/>
      <c r="Y228" s="47"/>
      <c r="Z228" s="47"/>
    </row>
    <row r="229" spans="1:26" ht="15.75" customHeight="1">
      <c r="A229" s="1"/>
      <c r="B229" s="2"/>
      <c r="C229" s="2"/>
      <c r="D229" s="2"/>
      <c r="E229" s="2"/>
      <c r="F229" s="2"/>
      <c r="G229" s="2"/>
      <c r="H229" s="3"/>
      <c r="I229" s="47"/>
      <c r="J229" s="47"/>
      <c r="K229" s="47"/>
      <c r="L229" s="47"/>
      <c r="M229" s="47"/>
      <c r="N229" s="47"/>
      <c r="O229" s="47"/>
      <c r="P229" s="47"/>
      <c r="Q229" s="47"/>
      <c r="R229" s="47"/>
      <c r="S229" s="47"/>
      <c r="T229" s="47"/>
      <c r="U229" s="47"/>
      <c r="V229" s="47"/>
      <c r="W229" s="47"/>
      <c r="X229" s="47"/>
      <c r="Y229" s="47"/>
      <c r="Z229" s="47"/>
    </row>
    <row r="230" spans="1:26" ht="15.75" customHeight="1">
      <c r="A230" s="1"/>
      <c r="B230" s="2"/>
      <c r="C230" s="2"/>
      <c r="D230" s="2"/>
      <c r="E230" s="2"/>
      <c r="F230" s="2"/>
      <c r="G230" s="2"/>
      <c r="H230" s="3"/>
      <c r="I230" s="47"/>
      <c r="J230" s="47"/>
      <c r="K230" s="47"/>
      <c r="L230" s="47"/>
      <c r="M230" s="47"/>
      <c r="N230" s="47"/>
      <c r="O230" s="47"/>
      <c r="P230" s="47"/>
      <c r="Q230" s="47"/>
      <c r="R230" s="47"/>
      <c r="S230" s="47"/>
      <c r="T230" s="47"/>
      <c r="U230" s="47"/>
      <c r="V230" s="47"/>
      <c r="W230" s="47"/>
      <c r="X230" s="47"/>
      <c r="Y230" s="47"/>
      <c r="Z230" s="47"/>
    </row>
    <row r="231" spans="1:26" ht="15.75" customHeight="1">
      <c r="A231" s="1"/>
      <c r="B231" s="2"/>
      <c r="C231" s="2"/>
      <c r="D231" s="2"/>
      <c r="E231" s="2"/>
      <c r="F231" s="2"/>
      <c r="G231" s="2"/>
      <c r="H231" s="3"/>
      <c r="I231" s="47"/>
      <c r="J231" s="47"/>
      <c r="K231" s="47"/>
      <c r="L231" s="47"/>
      <c r="M231" s="47"/>
      <c r="N231" s="47"/>
      <c r="O231" s="47"/>
      <c r="P231" s="47"/>
      <c r="Q231" s="47"/>
      <c r="R231" s="47"/>
      <c r="S231" s="47"/>
      <c r="T231" s="47"/>
      <c r="U231" s="47"/>
      <c r="V231" s="47"/>
      <c r="W231" s="47"/>
      <c r="X231" s="47"/>
      <c r="Y231" s="47"/>
      <c r="Z231" s="47"/>
    </row>
    <row r="232" spans="1:26" ht="15.75" customHeight="1">
      <c r="A232" s="1"/>
      <c r="B232" s="2"/>
      <c r="C232" s="2"/>
      <c r="D232" s="2"/>
      <c r="E232" s="2"/>
      <c r="F232" s="2"/>
      <c r="G232" s="2"/>
      <c r="H232" s="3"/>
      <c r="I232" s="47"/>
      <c r="J232" s="47"/>
      <c r="K232" s="47"/>
      <c r="L232" s="47"/>
      <c r="M232" s="47"/>
      <c r="N232" s="47"/>
      <c r="O232" s="47"/>
      <c r="P232" s="47"/>
      <c r="Q232" s="47"/>
      <c r="R232" s="47"/>
      <c r="S232" s="47"/>
      <c r="T232" s="47"/>
      <c r="U232" s="47"/>
      <c r="V232" s="47"/>
      <c r="W232" s="47"/>
      <c r="X232" s="47"/>
      <c r="Y232" s="47"/>
      <c r="Z232" s="47"/>
    </row>
    <row r="233" spans="1:26" ht="15.75" customHeight="1">
      <c r="A233" s="1"/>
      <c r="B233" s="2"/>
      <c r="C233" s="2"/>
      <c r="D233" s="2"/>
      <c r="E233" s="2"/>
      <c r="F233" s="2"/>
      <c r="G233" s="2"/>
      <c r="H233" s="3"/>
      <c r="I233" s="47"/>
      <c r="J233" s="47"/>
      <c r="K233" s="47"/>
      <c r="L233" s="47"/>
      <c r="M233" s="47"/>
      <c r="N233" s="47"/>
      <c r="O233" s="47"/>
      <c r="P233" s="47"/>
      <c r="Q233" s="47"/>
      <c r="R233" s="47"/>
      <c r="S233" s="47"/>
      <c r="T233" s="47"/>
      <c r="U233" s="47"/>
      <c r="V233" s="47"/>
      <c r="W233" s="47"/>
      <c r="X233" s="47"/>
      <c r="Y233" s="47"/>
      <c r="Z233" s="47"/>
    </row>
    <row r="234" spans="1:26" ht="15.75" customHeight="1">
      <c r="A234" s="1"/>
      <c r="B234" s="2"/>
      <c r="C234" s="2"/>
      <c r="D234" s="2"/>
      <c r="E234" s="2"/>
      <c r="F234" s="2"/>
      <c r="G234" s="2"/>
      <c r="H234" s="3"/>
      <c r="I234" s="47"/>
      <c r="J234" s="47"/>
      <c r="K234" s="47"/>
      <c r="L234" s="47"/>
      <c r="M234" s="47"/>
      <c r="N234" s="47"/>
      <c r="O234" s="47"/>
      <c r="P234" s="47"/>
      <c r="Q234" s="47"/>
      <c r="R234" s="47"/>
      <c r="S234" s="47"/>
      <c r="T234" s="47"/>
      <c r="U234" s="47"/>
      <c r="V234" s="47"/>
      <c r="W234" s="47"/>
      <c r="X234" s="47"/>
      <c r="Y234" s="47"/>
      <c r="Z234" s="47"/>
    </row>
    <row r="235" spans="1:26" ht="15.75" customHeight="1">
      <c r="A235" s="1"/>
      <c r="B235" s="2"/>
      <c r="C235" s="2"/>
      <c r="D235" s="2"/>
      <c r="E235" s="2"/>
      <c r="F235" s="2"/>
      <c r="G235" s="2"/>
      <c r="H235" s="3"/>
      <c r="I235" s="47"/>
      <c r="J235" s="47"/>
      <c r="K235" s="47"/>
      <c r="L235" s="47"/>
      <c r="M235" s="47"/>
      <c r="N235" s="47"/>
      <c r="O235" s="47"/>
      <c r="P235" s="47"/>
      <c r="Q235" s="47"/>
      <c r="R235" s="47"/>
      <c r="S235" s="47"/>
      <c r="T235" s="47"/>
      <c r="U235" s="47"/>
      <c r="V235" s="47"/>
      <c r="W235" s="47"/>
      <c r="X235" s="47"/>
      <c r="Y235" s="47"/>
      <c r="Z235" s="47"/>
    </row>
    <row r="236" spans="1:26" ht="15.75" customHeight="1">
      <c r="A236" s="1"/>
      <c r="B236" s="2"/>
      <c r="C236" s="2"/>
      <c r="D236" s="2"/>
      <c r="E236" s="2"/>
      <c r="F236" s="2"/>
      <c r="G236" s="2"/>
      <c r="H236" s="3"/>
      <c r="I236" s="47"/>
      <c r="J236" s="47"/>
      <c r="K236" s="47"/>
      <c r="L236" s="47"/>
      <c r="M236" s="47"/>
      <c r="N236" s="47"/>
      <c r="O236" s="47"/>
      <c r="P236" s="47"/>
      <c r="Q236" s="47"/>
      <c r="R236" s="47"/>
      <c r="S236" s="47"/>
      <c r="T236" s="47"/>
      <c r="U236" s="47"/>
      <c r="V236" s="47"/>
      <c r="W236" s="47"/>
      <c r="X236" s="47"/>
      <c r="Y236" s="47"/>
      <c r="Z236" s="47"/>
    </row>
    <row r="237" spans="1:26" ht="15.75" customHeight="1">
      <c r="A237" s="1"/>
      <c r="B237" s="2"/>
      <c r="C237" s="2"/>
      <c r="D237" s="2"/>
      <c r="E237" s="2"/>
      <c r="F237" s="2"/>
      <c r="G237" s="2"/>
      <c r="H237" s="3"/>
      <c r="I237" s="47"/>
      <c r="J237" s="47"/>
      <c r="K237" s="47"/>
      <c r="L237" s="47"/>
      <c r="M237" s="47"/>
      <c r="N237" s="47"/>
      <c r="O237" s="47"/>
      <c r="P237" s="47"/>
      <c r="Q237" s="47"/>
      <c r="R237" s="47"/>
      <c r="S237" s="47"/>
      <c r="T237" s="47"/>
      <c r="U237" s="47"/>
      <c r="V237" s="47"/>
      <c r="W237" s="47"/>
      <c r="X237" s="47"/>
      <c r="Y237" s="47"/>
      <c r="Z237" s="47"/>
    </row>
    <row r="238" spans="1:26" ht="15.75" customHeight="1">
      <c r="A238" s="1"/>
      <c r="B238" s="2"/>
      <c r="C238" s="2"/>
      <c r="D238" s="2"/>
      <c r="E238" s="2"/>
      <c r="F238" s="2"/>
      <c r="G238" s="2"/>
      <c r="H238" s="3"/>
      <c r="I238" s="47"/>
      <c r="J238" s="47"/>
      <c r="K238" s="47"/>
      <c r="L238" s="47"/>
      <c r="M238" s="47"/>
      <c r="N238" s="47"/>
      <c r="O238" s="47"/>
      <c r="P238" s="47"/>
      <c r="Q238" s="47"/>
      <c r="R238" s="47"/>
      <c r="S238" s="47"/>
      <c r="T238" s="47"/>
      <c r="U238" s="47"/>
      <c r="V238" s="47"/>
      <c r="W238" s="47"/>
      <c r="X238" s="47"/>
      <c r="Y238" s="47"/>
      <c r="Z238" s="47"/>
    </row>
    <row r="239" spans="1:26" ht="15.75" customHeight="1">
      <c r="A239" s="1"/>
      <c r="B239" s="2"/>
      <c r="C239" s="2"/>
      <c r="D239" s="2"/>
      <c r="E239" s="2"/>
      <c r="F239" s="2"/>
      <c r="G239" s="2"/>
      <c r="H239" s="3"/>
      <c r="I239" s="47"/>
      <c r="J239" s="47"/>
      <c r="K239" s="47"/>
      <c r="L239" s="47"/>
      <c r="M239" s="47"/>
      <c r="N239" s="47"/>
      <c r="O239" s="47"/>
      <c r="P239" s="47"/>
      <c r="Q239" s="47"/>
      <c r="R239" s="47"/>
      <c r="S239" s="47"/>
      <c r="T239" s="47"/>
      <c r="U239" s="47"/>
      <c r="V239" s="47"/>
      <c r="W239" s="47"/>
      <c r="X239" s="47"/>
      <c r="Y239" s="47"/>
      <c r="Z239" s="47"/>
    </row>
    <row r="240" spans="1:26" ht="15.75" customHeight="1">
      <c r="A240" s="1"/>
      <c r="B240" s="2"/>
      <c r="C240" s="2"/>
      <c r="D240" s="2"/>
      <c r="E240" s="2"/>
      <c r="F240" s="2"/>
      <c r="G240" s="2"/>
      <c r="H240" s="3"/>
      <c r="I240" s="47"/>
      <c r="J240" s="47"/>
      <c r="K240" s="47"/>
      <c r="L240" s="47"/>
      <c r="M240" s="47"/>
      <c r="N240" s="47"/>
      <c r="O240" s="47"/>
      <c r="P240" s="47"/>
      <c r="Q240" s="47"/>
      <c r="R240" s="47"/>
      <c r="S240" s="47"/>
      <c r="T240" s="47"/>
      <c r="U240" s="47"/>
      <c r="V240" s="47"/>
      <c r="W240" s="47"/>
      <c r="X240" s="47"/>
      <c r="Y240" s="47"/>
      <c r="Z240" s="47"/>
    </row>
    <row r="241" spans="1:26" ht="15.75" customHeight="1">
      <c r="A241" s="1"/>
      <c r="B241" s="2"/>
      <c r="C241" s="2"/>
      <c r="D241" s="2"/>
      <c r="E241" s="2"/>
      <c r="F241" s="2"/>
      <c r="G241" s="2"/>
      <c r="H241" s="3"/>
      <c r="I241" s="47"/>
      <c r="J241" s="47"/>
      <c r="K241" s="47"/>
      <c r="L241" s="47"/>
      <c r="M241" s="47"/>
      <c r="N241" s="47"/>
      <c r="O241" s="47"/>
      <c r="P241" s="47"/>
      <c r="Q241" s="47"/>
      <c r="R241" s="47"/>
      <c r="S241" s="47"/>
      <c r="T241" s="47"/>
      <c r="U241" s="47"/>
      <c r="V241" s="47"/>
      <c r="W241" s="47"/>
      <c r="X241" s="47"/>
      <c r="Y241" s="47"/>
      <c r="Z241" s="47"/>
    </row>
    <row r="242" spans="1:26" ht="15.75" customHeight="1">
      <c r="A242" s="1"/>
      <c r="B242" s="2"/>
      <c r="C242" s="2"/>
      <c r="D242" s="2"/>
      <c r="E242" s="2"/>
      <c r="F242" s="2"/>
      <c r="G242" s="2"/>
      <c r="H242" s="3"/>
      <c r="I242" s="47"/>
      <c r="J242" s="47"/>
      <c r="K242" s="47"/>
      <c r="L242" s="47"/>
      <c r="M242" s="47"/>
      <c r="N242" s="47"/>
      <c r="O242" s="47"/>
      <c r="P242" s="47"/>
      <c r="Q242" s="47"/>
      <c r="R242" s="47"/>
      <c r="S242" s="47"/>
      <c r="T242" s="47"/>
      <c r="U242" s="47"/>
      <c r="V242" s="47"/>
      <c r="W242" s="47"/>
      <c r="X242" s="47"/>
      <c r="Y242" s="47"/>
      <c r="Z242" s="47"/>
    </row>
    <row r="243" spans="1:26" ht="15.75" customHeight="1">
      <c r="A243" s="1"/>
      <c r="B243" s="2"/>
      <c r="C243" s="2"/>
      <c r="D243" s="2"/>
      <c r="E243" s="2"/>
      <c r="F243" s="2"/>
      <c r="G243" s="2"/>
      <c r="H243" s="3"/>
      <c r="I243" s="47"/>
      <c r="J243" s="47"/>
      <c r="K243" s="47"/>
      <c r="L243" s="47"/>
      <c r="M243" s="47"/>
      <c r="N243" s="47"/>
      <c r="O243" s="47"/>
      <c r="P243" s="47"/>
      <c r="Q243" s="47"/>
      <c r="R243" s="47"/>
      <c r="S243" s="47"/>
      <c r="T243" s="47"/>
      <c r="U243" s="47"/>
      <c r="V243" s="47"/>
      <c r="W243" s="47"/>
      <c r="X243" s="47"/>
      <c r="Y243" s="47"/>
      <c r="Z243" s="47"/>
    </row>
    <row r="244" spans="1:26" ht="15.75" customHeight="1">
      <c r="A244" s="1"/>
      <c r="B244" s="2"/>
      <c r="C244" s="2"/>
      <c r="D244" s="2"/>
      <c r="E244" s="2"/>
      <c r="F244" s="2"/>
      <c r="G244" s="2"/>
      <c r="H244" s="3"/>
      <c r="I244" s="47"/>
      <c r="J244" s="47"/>
      <c r="K244" s="47"/>
      <c r="L244" s="47"/>
      <c r="M244" s="47"/>
      <c r="N244" s="47"/>
      <c r="O244" s="47"/>
      <c r="P244" s="47"/>
      <c r="Q244" s="47"/>
      <c r="R244" s="47"/>
      <c r="S244" s="47"/>
      <c r="T244" s="47"/>
      <c r="U244" s="47"/>
      <c r="V244" s="47"/>
      <c r="W244" s="47"/>
      <c r="X244" s="47"/>
      <c r="Y244" s="47"/>
      <c r="Z244" s="47"/>
    </row>
    <row r="245" spans="1:26" ht="15.75" customHeight="1">
      <c r="A245" s="1"/>
      <c r="B245" s="2"/>
      <c r="C245" s="2"/>
      <c r="D245" s="2"/>
      <c r="E245" s="2"/>
      <c r="F245" s="2"/>
      <c r="G245" s="2"/>
      <c r="H245" s="3"/>
      <c r="I245" s="47"/>
      <c r="J245" s="47"/>
      <c r="K245" s="47"/>
      <c r="L245" s="47"/>
      <c r="M245" s="47"/>
      <c r="N245" s="47"/>
      <c r="O245" s="47"/>
      <c r="P245" s="47"/>
      <c r="Q245" s="47"/>
      <c r="R245" s="47"/>
      <c r="S245" s="47"/>
      <c r="T245" s="47"/>
      <c r="U245" s="47"/>
      <c r="V245" s="47"/>
      <c r="W245" s="47"/>
      <c r="X245" s="47"/>
      <c r="Y245" s="47"/>
      <c r="Z245" s="47"/>
    </row>
    <row r="246" spans="1:26" ht="15.75" customHeight="1">
      <c r="A246" s="1"/>
      <c r="B246" s="2"/>
      <c r="C246" s="2"/>
      <c r="D246" s="2"/>
      <c r="E246" s="2"/>
      <c r="F246" s="2"/>
      <c r="G246" s="2"/>
      <c r="H246" s="3"/>
      <c r="I246" s="47"/>
      <c r="J246" s="47"/>
      <c r="K246" s="47"/>
      <c r="L246" s="47"/>
      <c r="M246" s="47"/>
      <c r="N246" s="47"/>
      <c r="O246" s="47"/>
      <c r="P246" s="47"/>
      <c r="Q246" s="47"/>
      <c r="R246" s="47"/>
      <c r="S246" s="47"/>
      <c r="T246" s="47"/>
      <c r="U246" s="47"/>
      <c r="V246" s="47"/>
      <c r="W246" s="47"/>
      <c r="X246" s="47"/>
      <c r="Y246" s="47"/>
      <c r="Z246" s="47"/>
    </row>
    <row r="247" spans="1:26" ht="15.75" customHeight="1">
      <c r="A247" s="1"/>
      <c r="B247" s="2"/>
      <c r="C247" s="2"/>
      <c r="D247" s="2"/>
      <c r="E247" s="2"/>
      <c r="F247" s="2"/>
      <c r="G247" s="2"/>
      <c r="H247" s="3"/>
      <c r="I247" s="47"/>
      <c r="J247" s="47"/>
      <c r="K247" s="47"/>
      <c r="L247" s="47"/>
      <c r="M247" s="47"/>
      <c r="N247" s="47"/>
      <c r="O247" s="47"/>
      <c r="P247" s="47"/>
      <c r="Q247" s="47"/>
      <c r="R247" s="47"/>
      <c r="S247" s="47"/>
      <c r="T247" s="47"/>
      <c r="U247" s="47"/>
      <c r="V247" s="47"/>
      <c r="W247" s="47"/>
      <c r="X247" s="47"/>
      <c r="Y247" s="47"/>
      <c r="Z247" s="47"/>
    </row>
    <row r="248" spans="1:26" ht="15.75" customHeight="1">
      <c r="A248" s="1"/>
      <c r="B248" s="2"/>
      <c r="C248" s="2"/>
      <c r="D248" s="2"/>
      <c r="E248" s="2"/>
      <c r="F248" s="2"/>
      <c r="G248" s="2"/>
      <c r="H248" s="3"/>
      <c r="I248" s="47"/>
      <c r="J248" s="47"/>
      <c r="K248" s="47"/>
      <c r="L248" s="47"/>
      <c r="M248" s="47"/>
      <c r="N248" s="47"/>
      <c r="O248" s="47"/>
      <c r="P248" s="47"/>
      <c r="Q248" s="47"/>
      <c r="R248" s="47"/>
      <c r="S248" s="47"/>
      <c r="T248" s="47"/>
      <c r="U248" s="47"/>
      <c r="V248" s="47"/>
      <c r="W248" s="47"/>
      <c r="X248" s="47"/>
      <c r="Y248" s="47"/>
      <c r="Z248" s="47"/>
    </row>
    <row r="249" spans="1:26" ht="15.75" customHeight="1">
      <c r="A249" s="1"/>
      <c r="B249" s="2"/>
      <c r="C249" s="2"/>
      <c r="D249" s="2"/>
      <c r="E249" s="2"/>
      <c r="F249" s="2"/>
      <c r="G249" s="2"/>
      <c r="H249" s="3"/>
      <c r="I249" s="47"/>
      <c r="J249" s="47"/>
      <c r="K249" s="47"/>
      <c r="L249" s="47"/>
      <c r="M249" s="47"/>
      <c r="N249" s="47"/>
      <c r="O249" s="47"/>
      <c r="P249" s="47"/>
      <c r="Q249" s="47"/>
      <c r="R249" s="47"/>
      <c r="S249" s="47"/>
      <c r="T249" s="47"/>
      <c r="U249" s="47"/>
      <c r="V249" s="47"/>
      <c r="W249" s="47"/>
      <c r="X249" s="47"/>
      <c r="Y249" s="47"/>
      <c r="Z249" s="47"/>
    </row>
    <row r="250" spans="1:26" ht="15.75" customHeight="1">
      <c r="A250" s="1"/>
      <c r="B250" s="2"/>
      <c r="C250" s="2"/>
      <c r="D250" s="2"/>
      <c r="E250" s="2"/>
      <c r="F250" s="2"/>
      <c r="G250" s="2"/>
      <c r="H250" s="3"/>
      <c r="I250" s="47"/>
      <c r="J250" s="47"/>
      <c r="K250" s="47"/>
      <c r="L250" s="47"/>
      <c r="M250" s="47"/>
      <c r="N250" s="47"/>
      <c r="O250" s="47"/>
      <c r="P250" s="47"/>
      <c r="Q250" s="47"/>
      <c r="R250" s="47"/>
      <c r="S250" s="47"/>
      <c r="T250" s="47"/>
      <c r="U250" s="47"/>
      <c r="V250" s="47"/>
      <c r="W250" s="47"/>
      <c r="X250" s="47"/>
      <c r="Y250" s="47"/>
      <c r="Z250" s="47"/>
    </row>
    <row r="251" spans="1:26" ht="15.75" customHeight="1">
      <c r="A251" s="1"/>
      <c r="B251" s="2"/>
      <c r="C251" s="2"/>
      <c r="D251" s="2"/>
      <c r="E251" s="2"/>
      <c r="F251" s="2"/>
      <c r="G251" s="2"/>
      <c r="H251" s="3"/>
      <c r="I251" s="47"/>
      <c r="J251" s="47"/>
      <c r="K251" s="47"/>
      <c r="L251" s="47"/>
      <c r="M251" s="47"/>
      <c r="N251" s="47"/>
      <c r="O251" s="47"/>
      <c r="P251" s="47"/>
      <c r="Q251" s="47"/>
      <c r="R251" s="47"/>
      <c r="S251" s="47"/>
      <c r="T251" s="47"/>
      <c r="U251" s="47"/>
      <c r="V251" s="47"/>
      <c r="W251" s="47"/>
      <c r="X251" s="47"/>
      <c r="Y251" s="47"/>
      <c r="Z251" s="47"/>
    </row>
    <row r="252" spans="1:26" ht="15.75" customHeight="1">
      <c r="A252" s="1"/>
      <c r="B252" s="2"/>
      <c r="C252" s="2"/>
      <c r="D252" s="2"/>
      <c r="E252" s="2"/>
      <c r="F252" s="2"/>
      <c r="G252" s="2"/>
      <c r="H252" s="3"/>
      <c r="I252" s="47"/>
      <c r="J252" s="47"/>
      <c r="K252" s="47"/>
      <c r="L252" s="47"/>
      <c r="M252" s="47"/>
      <c r="N252" s="47"/>
      <c r="O252" s="47"/>
      <c r="P252" s="47"/>
      <c r="Q252" s="47"/>
      <c r="R252" s="47"/>
      <c r="S252" s="47"/>
      <c r="T252" s="47"/>
      <c r="U252" s="47"/>
      <c r="V252" s="47"/>
      <c r="W252" s="47"/>
      <c r="X252" s="47"/>
      <c r="Y252" s="47"/>
      <c r="Z252" s="47"/>
    </row>
    <row r="253" spans="1:26" ht="15.75" customHeight="1">
      <c r="A253" s="1"/>
      <c r="B253" s="2"/>
      <c r="C253" s="2"/>
      <c r="D253" s="2"/>
      <c r="E253" s="2"/>
      <c r="F253" s="2"/>
      <c r="G253" s="2"/>
      <c r="H253" s="3"/>
      <c r="I253" s="47"/>
      <c r="J253" s="47"/>
      <c r="K253" s="47"/>
      <c r="L253" s="47"/>
      <c r="M253" s="47"/>
      <c r="N253" s="47"/>
      <c r="O253" s="47"/>
      <c r="P253" s="47"/>
      <c r="Q253" s="47"/>
      <c r="R253" s="47"/>
      <c r="S253" s="47"/>
      <c r="T253" s="47"/>
      <c r="U253" s="47"/>
      <c r="V253" s="47"/>
      <c r="W253" s="47"/>
      <c r="X253" s="47"/>
      <c r="Y253" s="47"/>
      <c r="Z253" s="47"/>
    </row>
    <row r="254" spans="1:26" ht="15.75" customHeight="1">
      <c r="A254" s="1"/>
      <c r="B254" s="2"/>
      <c r="C254" s="2"/>
      <c r="D254" s="2"/>
      <c r="E254" s="2"/>
      <c r="F254" s="2"/>
      <c r="G254" s="2"/>
      <c r="H254" s="3"/>
      <c r="I254" s="47"/>
      <c r="J254" s="47"/>
      <c r="K254" s="47"/>
      <c r="L254" s="47"/>
      <c r="M254" s="47"/>
      <c r="N254" s="47"/>
      <c r="O254" s="47"/>
      <c r="P254" s="47"/>
      <c r="Q254" s="47"/>
      <c r="R254" s="47"/>
      <c r="S254" s="47"/>
      <c r="T254" s="47"/>
      <c r="U254" s="47"/>
      <c r="V254" s="47"/>
      <c r="W254" s="47"/>
      <c r="X254" s="47"/>
      <c r="Y254" s="47"/>
      <c r="Z254" s="47"/>
    </row>
    <row r="255" spans="1:26" ht="15.75" customHeight="1">
      <c r="A255" s="1"/>
      <c r="B255" s="2"/>
      <c r="C255" s="2"/>
      <c r="D255" s="2"/>
      <c r="E255" s="2"/>
      <c r="F255" s="2"/>
      <c r="G255" s="2"/>
      <c r="H255" s="3"/>
      <c r="I255" s="47"/>
      <c r="J255" s="47"/>
      <c r="K255" s="47"/>
      <c r="L255" s="47"/>
      <c r="M255" s="47"/>
      <c r="N255" s="47"/>
      <c r="O255" s="47"/>
      <c r="P255" s="47"/>
      <c r="Q255" s="47"/>
      <c r="R255" s="47"/>
      <c r="S255" s="47"/>
      <c r="T255" s="47"/>
      <c r="U255" s="47"/>
      <c r="V255" s="47"/>
      <c r="W255" s="47"/>
      <c r="X255" s="47"/>
      <c r="Y255" s="47"/>
      <c r="Z255" s="47"/>
    </row>
    <row r="256" spans="1:26" ht="15.75" customHeight="1">
      <c r="A256" s="1"/>
      <c r="B256" s="2"/>
      <c r="C256" s="2"/>
      <c r="D256" s="2"/>
      <c r="E256" s="2"/>
      <c r="F256" s="2"/>
      <c r="G256" s="2"/>
      <c r="H256" s="3"/>
      <c r="I256" s="47"/>
      <c r="J256" s="47"/>
      <c r="K256" s="47"/>
      <c r="L256" s="47"/>
      <c r="M256" s="47"/>
      <c r="N256" s="47"/>
      <c r="O256" s="47"/>
      <c r="P256" s="47"/>
      <c r="Q256" s="47"/>
      <c r="R256" s="47"/>
      <c r="S256" s="47"/>
      <c r="T256" s="47"/>
      <c r="U256" s="47"/>
      <c r="V256" s="47"/>
      <c r="W256" s="47"/>
      <c r="X256" s="47"/>
      <c r="Y256" s="47"/>
      <c r="Z256" s="47"/>
    </row>
    <row r="257" spans="1:26" ht="15.75" customHeight="1">
      <c r="A257" s="1"/>
      <c r="B257" s="2"/>
      <c r="C257" s="2"/>
      <c r="D257" s="2"/>
      <c r="E257" s="2"/>
      <c r="F257" s="2"/>
      <c r="G257" s="2"/>
      <c r="H257" s="3"/>
      <c r="I257" s="47"/>
      <c r="J257" s="47"/>
      <c r="K257" s="47"/>
      <c r="L257" s="47"/>
      <c r="M257" s="47"/>
      <c r="N257" s="47"/>
      <c r="O257" s="47"/>
      <c r="P257" s="47"/>
      <c r="Q257" s="47"/>
      <c r="R257" s="47"/>
      <c r="S257" s="47"/>
      <c r="T257" s="47"/>
      <c r="U257" s="47"/>
      <c r="V257" s="47"/>
      <c r="W257" s="47"/>
      <c r="X257" s="47"/>
      <c r="Y257" s="47"/>
      <c r="Z257" s="47"/>
    </row>
    <row r="258" spans="1:26" ht="15.75" customHeight="1">
      <c r="A258" s="1"/>
      <c r="B258" s="2"/>
      <c r="C258" s="2"/>
      <c r="D258" s="2"/>
      <c r="E258" s="2"/>
      <c r="F258" s="2"/>
      <c r="G258" s="2"/>
      <c r="H258" s="3"/>
      <c r="I258" s="47"/>
      <c r="J258" s="47"/>
      <c r="K258" s="47"/>
      <c r="L258" s="47"/>
      <c r="M258" s="47"/>
      <c r="N258" s="47"/>
      <c r="O258" s="47"/>
      <c r="P258" s="47"/>
      <c r="Q258" s="47"/>
      <c r="R258" s="47"/>
      <c r="S258" s="47"/>
      <c r="T258" s="47"/>
      <c r="U258" s="47"/>
      <c r="V258" s="47"/>
      <c r="W258" s="47"/>
      <c r="X258" s="47"/>
      <c r="Y258" s="47"/>
      <c r="Z258" s="47"/>
    </row>
    <row r="259" spans="1:26" ht="15.75" customHeight="1">
      <c r="A259" s="1"/>
      <c r="B259" s="2"/>
      <c r="C259" s="2"/>
      <c r="D259" s="2"/>
      <c r="E259" s="2"/>
      <c r="F259" s="2"/>
      <c r="G259" s="2"/>
      <c r="H259" s="3"/>
      <c r="I259" s="47"/>
      <c r="J259" s="47"/>
      <c r="K259" s="47"/>
      <c r="L259" s="47"/>
      <c r="M259" s="47"/>
      <c r="N259" s="47"/>
      <c r="O259" s="47"/>
      <c r="P259" s="47"/>
      <c r="Q259" s="47"/>
      <c r="R259" s="47"/>
      <c r="S259" s="47"/>
      <c r="T259" s="47"/>
      <c r="U259" s="47"/>
      <c r="V259" s="47"/>
      <c r="W259" s="47"/>
      <c r="X259" s="47"/>
      <c r="Y259" s="47"/>
      <c r="Z259" s="47"/>
    </row>
    <row r="260" spans="1:26" ht="15.75" customHeight="1">
      <c r="A260" s="1"/>
      <c r="B260" s="2"/>
      <c r="C260" s="2"/>
      <c r="D260" s="2"/>
      <c r="E260" s="2"/>
      <c r="F260" s="2"/>
      <c r="G260" s="2"/>
      <c r="H260" s="3"/>
      <c r="I260" s="47"/>
      <c r="J260" s="47"/>
      <c r="K260" s="47"/>
      <c r="L260" s="47"/>
      <c r="M260" s="47"/>
      <c r="N260" s="47"/>
      <c r="O260" s="47"/>
      <c r="P260" s="47"/>
      <c r="Q260" s="47"/>
      <c r="R260" s="47"/>
      <c r="S260" s="47"/>
      <c r="T260" s="47"/>
      <c r="U260" s="47"/>
      <c r="V260" s="47"/>
      <c r="W260" s="47"/>
      <c r="X260" s="47"/>
      <c r="Y260" s="47"/>
      <c r="Z260" s="47"/>
    </row>
    <row r="261" spans="1:26" ht="15.75" customHeight="1">
      <c r="A261" s="1"/>
      <c r="B261" s="2"/>
      <c r="C261" s="2"/>
      <c r="D261" s="2"/>
      <c r="E261" s="2"/>
      <c r="F261" s="2"/>
      <c r="G261" s="2"/>
      <c r="H261" s="3"/>
      <c r="I261" s="47"/>
      <c r="J261" s="47"/>
      <c r="K261" s="47"/>
      <c r="L261" s="47"/>
      <c r="M261" s="47"/>
      <c r="N261" s="47"/>
      <c r="O261" s="47"/>
      <c r="P261" s="47"/>
      <c r="Q261" s="47"/>
      <c r="R261" s="47"/>
      <c r="S261" s="47"/>
      <c r="T261" s="47"/>
      <c r="U261" s="47"/>
      <c r="V261" s="47"/>
      <c r="W261" s="47"/>
      <c r="X261" s="47"/>
      <c r="Y261" s="47"/>
      <c r="Z261" s="47"/>
    </row>
    <row r="262" spans="1:26" ht="15.75" customHeight="1">
      <c r="A262" s="1"/>
      <c r="B262" s="2"/>
      <c r="C262" s="2"/>
      <c r="D262" s="2"/>
      <c r="E262" s="2"/>
      <c r="F262" s="2"/>
      <c r="G262" s="2"/>
      <c r="H262" s="3"/>
      <c r="I262" s="47"/>
      <c r="J262" s="47"/>
      <c r="K262" s="47"/>
      <c r="L262" s="47"/>
      <c r="M262" s="47"/>
      <c r="N262" s="47"/>
      <c r="O262" s="47"/>
      <c r="P262" s="47"/>
      <c r="Q262" s="47"/>
      <c r="R262" s="47"/>
      <c r="S262" s="47"/>
      <c r="T262" s="47"/>
      <c r="U262" s="47"/>
      <c r="V262" s="47"/>
      <c r="W262" s="47"/>
      <c r="X262" s="47"/>
      <c r="Y262" s="47"/>
      <c r="Z262" s="47"/>
    </row>
    <row r="263" spans="1:26" ht="15.75" customHeight="1">
      <c r="A263" s="1"/>
      <c r="B263" s="2"/>
      <c r="C263" s="2"/>
      <c r="D263" s="2"/>
      <c r="E263" s="2"/>
      <c r="F263" s="2"/>
      <c r="G263" s="2"/>
      <c r="H263" s="3"/>
      <c r="I263" s="47"/>
      <c r="J263" s="47"/>
      <c r="K263" s="47"/>
      <c r="L263" s="47"/>
      <c r="M263" s="47"/>
      <c r="N263" s="47"/>
      <c r="O263" s="47"/>
      <c r="P263" s="47"/>
      <c r="Q263" s="47"/>
      <c r="R263" s="47"/>
      <c r="S263" s="47"/>
      <c r="T263" s="47"/>
      <c r="U263" s="47"/>
      <c r="V263" s="47"/>
      <c r="W263" s="47"/>
      <c r="X263" s="47"/>
      <c r="Y263" s="47"/>
      <c r="Z263" s="47"/>
    </row>
    <row r="264" spans="1:26" ht="15.75" customHeight="1">
      <c r="A264" s="1"/>
      <c r="B264" s="2"/>
      <c r="C264" s="2"/>
      <c r="D264" s="2"/>
      <c r="E264" s="2"/>
      <c r="F264" s="2"/>
      <c r="G264" s="2"/>
      <c r="H264" s="3"/>
      <c r="I264" s="47"/>
      <c r="J264" s="47"/>
      <c r="K264" s="47"/>
      <c r="L264" s="47"/>
      <c r="M264" s="47"/>
      <c r="N264" s="47"/>
      <c r="O264" s="47"/>
      <c r="P264" s="47"/>
      <c r="Q264" s="47"/>
      <c r="R264" s="47"/>
      <c r="S264" s="47"/>
      <c r="T264" s="47"/>
      <c r="U264" s="47"/>
      <c r="V264" s="47"/>
      <c r="W264" s="47"/>
      <c r="X264" s="47"/>
      <c r="Y264" s="47"/>
      <c r="Z264" s="47"/>
    </row>
    <row r="265" spans="1:26" ht="15.75" customHeight="1">
      <c r="A265" s="1"/>
      <c r="B265" s="2"/>
      <c r="C265" s="2"/>
      <c r="D265" s="2"/>
      <c r="E265" s="2"/>
      <c r="F265" s="2"/>
      <c r="G265" s="2"/>
      <c r="H265" s="3"/>
      <c r="I265" s="47"/>
      <c r="J265" s="47"/>
      <c r="K265" s="47"/>
      <c r="L265" s="47"/>
      <c r="M265" s="47"/>
      <c r="N265" s="47"/>
      <c r="O265" s="47"/>
      <c r="P265" s="47"/>
      <c r="Q265" s="47"/>
      <c r="R265" s="47"/>
      <c r="S265" s="47"/>
      <c r="T265" s="47"/>
      <c r="U265" s="47"/>
      <c r="V265" s="47"/>
      <c r="W265" s="47"/>
      <c r="X265" s="47"/>
      <c r="Y265" s="47"/>
      <c r="Z265" s="47"/>
    </row>
    <row r="266" spans="1:26" ht="15.75" customHeight="1">
      <c r="A266" s="1"/>
      <c r="B266" s="2"/>
      <c r="C266" s="2"/>
      <c r="D266" s="2"/>
      <c r="E266" s="2"/>
      <c r="F266" s="2"/>
      <c r="G266" s="2"/>
      <c r="H266" s="3"/>
      <c r="I266" s="47"/>
      <c r="J266" s="47"/>
      <c r="K266" s="47"/>
      <c r="L266" s="47"/>
      <c r="M266" s="47"/>
      <c r="N266" s="47"/>
      <c r="O266" s="47"/>
      <c r="P266" s="47"/>
      <c r="Q266" s="47"/>
      <c r="R266" s="47"/>
      <c r="S266" s="47"/>
      <c r="T266" s="47"/>
      <c r="U266" s="47"/>
      <c r="V266" s="47"/>
      <c r="W266" s="47"/>
      <c r="X266" s="47"/>
      <c r="Y266" s="47"/>
      <c r="Z266" s="47"/>
    </row>
    <row r="267" spans="1:26" ht="15.75" customHeight="1">
      <c r="A267" s="1"/>
      <c r="B267" s="2"/>
      <c r="C267" s="2"/>
      <c r="D267" s="2"/>
      <c r="E267" s="2"/>
      <c r="F267" s="2"/>
      <c r="G267" s="2"/>
      <c r="H267" s="3"/>
      <c r="I267" s="47"/>
      <c r="J267" s="47"/>
      <c r="K267" s="47"/>
      <c r="L267" s="47"/>
      <c r="M267" s="47"/>
      <c r="N267" s="47"/>
      <c r="O267" s="47"/>
      <c r="P267" s="47"/>
      <c r="Q267" s="47"/>
      <c r="R267" s="47"/>
      <c r="S267" s="47"/>
      <c r="T267" s="47"/>
      <c r="U267" s="47"/>
      <c r="V267" s="47"/>
      <c r="W267" s="47"/>
      <c r="X267" s="47"/>
      <c r="Y267" s="47"/>
      <c r="Z267" s="47"/>
    </row>
    <row r="268" spans="1:26" ht="15.75" customHeight="1">
      <c r="A268" s="1"/>
      <c r="B268" s="2"/>
      <c r="C268" s="2"/>
      <c r="D268" s="2"/>
      <c r="E268" s="2"/>
      <c r="F268" s="2"/>
      <c r="G268" s="2"/>
      <c r="H268" s="3"/>
      <c r="I268" s="47"/>
      <c r="J268" s="47"/>
      <c r="K268" s="47"/>
      <c r="L268" s="47"/>
      <c r="M268" s="47"/>
      <c r="N268" s="47"/>
      <c r="O268" s="47"/>
      <c r="P268" s="47"/>
      <c r="Q268" s="47"/>
      <c r="R268" s="47"/>
      <c r="S268" s="47"/>
      <c r="T268" s="47"/>
      <c r="U268" s="47"/>
      <c r="V268" s="47"/>
      <c r="W268" s="47"/>
      <c r="X268" s="47"/>
      <c r="Y268" s="47"/>
      <c r="Z268" s="47"/>
    </row>
    <row r="269" spans="1:26" ht="15.75" customHeight="1">
      <c r="A269" s="1"/>
      <c r="B269" s="2"/>
      <c r="C269" s="2"/>
      <c r="D269" s="2"/>
      <c r="E269" s="2"/>
      <c r="F269" s="2"/>
      <c r="G269" s="2"/>
      <c r="H269" s="3"/>
      <c r="I269" s="47"/>
      <c r="J269" s="47"/>
      <c r="K269" s="47"/>
      <c r="L269" s="47"/>
      <c r="M269" s="47"/>
      <c r="N269" s="47"/>
      <c r="O269" s="47"/>
      <c r="P269" s="47"/>
      <c r="Q269" s="47"/>
      <c r="R269" s="47"/>
      <c r="S269" s="47"/>
      <c r="T269" s="47"/>
      <c r="U269" s="47"/>
      <c r="V269" s="47"/>
      <c r="W269" s="47"/>
      <c r="X269" s="47"/>
      <c r="Y269" s="47"/>
      <c r="Z269" s="47"/>
    </row>
    <row r="270" spans="1:26" ht="15.75" customHeight="1">
      <c r="A270" s="1"/>
      <c r="B270" s="2"/>
      <c r="C270" s="2"/>
      <c r="D270" s="2"/>
      <c r="E270" s="2"/>
      <c r="F270" s="2"/>
      <c r="G270" s="2"/>
      <c r="H270" s="3"/>
      <c r="I270" s="47"/>
      <c r="J270" s="47"/>
      <c r="K270" s="47"/>
      <c r="L270" s="47"/>
      <c r="M270" s="47"/>
      <c r="N270" s="47"/>
      <c r="O270" s="47"/>
      <c r="P270" s="47"/>
      <c r="Q270" s="47"/>
      <c r="R270" s="47"/>
      <c r="S270" s="47"/>
      <c r="T270" s="47"/>
      <c r="U270" s="47"/>
      <c r="V270" s="47"/>
      <c r="W270" s="47"/>
      <c r="X270" s="47"/>
      <c r="Y270" s="47"/>
      <c r="Z270" s="47"/>
    </row>
    <row r="271" spans="1:26" ht="15.75" customHeight="1">
      <c r="A271" s="1"/>
      <c r="B271" s="2"/>
      <c r="C271" s="2"/>
      <c r="D271" s="2"/>
      <c r="E271" s="2"/>
      <c r="F271" s="2"/>
      <c r="G271" s="2"/>
      <c r="H271" s="3"/>
      <c r="I271" s="47"/>
      <c r="J271" s="47"/>
      <c r="K271" s="47"/>
      <c r="L271" s="47"/>
      <c r="M271" s="47"/>
      <c r="N271" s="47"/>
      <c r="O271" s="47"/>
      <c r="P271" s="47"/>
      <c r="Q271" s="47"/>
      <c r="R271" s="47"/>
      <c r="S271" s="47"/>
      <c r="T271" s="47"/>
      <c r="U271" s="47"/>
      <c r="V271" s="47"/>
      <c r="W271" s="47"/>
      <c r="X271" s="47"/>
      <c r="Y271" s="47"/>
      <c r="Z271" s="47"/>
    </row>
    <row r="272" spans="1:26" ht="15.75" customHeight="1">
      <c r="A272" s="1"/>
      <c r="B272" s="2"/>
      <c r="C272" s="2"/>
      <c r="D272" s="2"/>
      <c r="E272" s="2"/>
      <c r="F272" s="2"/>
      <c r="G272" s="2"/>
      <c r="H272" s="3"/>
      <c r="I272" s="47"/>
      <c r="J272" s="47"/>
      <c r="K272" s="47"/>
      <c r="L272" s="47"/>
      <c r="M272" s="47"/>
      <c r="N272" s="47"/>
      <c r="O272" s="47"/>
      <c r="P272" s="47"/>
      <c r="Q272" s="47"/>
      <c r="R272" s="47"/>
      <c r="S272" s="47"/>
      <c r="T272" s="47"/>
      <c r="U272" s="47"/>
      <c r="V272" s="47"/>
      <c r="W272" s="47"/>
      <c r="X272" s="47"/>
      <c r="Y272" s="47"/>
      <c r="Z272" s="47"/>
    </row>
    <row r="273" spans="1:26" ht="15.75" customHeight="1">
      <c r="A273" s="1"/>
      <c r="B273" s="2"/>
      <c r="C273" s="2"/>
      <c r="D273" s="2"/>
      <c r="E273" s="2"/>
      <c r="F273" s="2"/>
      <c r="G273" s="2"/>
      <c r="H273" s="3"/>
      <c r="I273" s="47"/>
      <c r="J273" s="47"/>
      <c r="K273" s="47"/>
      <c r="L273" s="47"/>
      <c r="M273" s="47"/>
      <c r="N273" s="47"/>
      <c r="O273" s="47"/>
      <c r="P273" s="47"/>
      <c r="Q273" s="47"/>
      <c r="R273" s="47"/>
      <c r="S273" s="47"/>
      <c r="T273" s="47"/>
      <c r="U273" s="47"/>
      <c r="V273" s="47"/>
      <c r="W273" s="47"/>
      <c r="X273" s="47"/>
      <c r="Y273" s="47"/>
      <c r="Z273" s="47"/>
    </row>
    <row r="274" spans="1:26" ht="15.75" customHeight="1">
      <c r="A274" s="1"/>
      <c r="B274" s="2"/>
      <c r="C274" s="2"/>
      <c r="D274" s="2"/>
      <c r="E274" s="2"/>
      <c r="F274" s="2"/>
      <c r="G274" s="2"/>
      <c r="H274" s="3"/>
      <c r="I274" s="47"/>
      <c r="J274" s="47"/>
      <c r="K274" s="47"/>
      <c r="L274" s="47"/>
      <c r="M274" s="47"/>
      <c r="N274" s="47"/>
      <c r="O274" s="47"/>
      <c r="P274" s="47"/>
      <c r="Q274" s="47"/>
      <c r="R274" s="47"/>
      <c r="S274" s="47"/>
      <c r="T274" s="47"/>
      <c r="U274" s="47"/>
      <c r="V274" s="47"/>
      <c r="W274" s="47"/>
      <c r="X274" s="47"/>
      <c r="Y274" s="47"/>
      <c r="Z274" s="47"/>
    </row>
    <row r="275" spans="1:26" ht="15.75" customHeight="1">
      <c r="A275" s="1"/>
      <c r="B275" s="2"/>
      <c r="C275" s="2"/>
      <c r="D275" s="2"/>
      <c r="E275" s="2"/>
      <c r="F275" s="2"/>
      <c r="G275" s="2"/>
      <c r="H275" s="3"/>
      <c r="I275" s="47"/>
      <c r="J275" s="47"/>
      <c r="K275" s="47"/>
      <c r="L275" s="47"/>
      <c r="M275" s="47"/>
      <c r="N275" s="47"/>
      <c r="O275" s="47"/>
      <c r="P275" s="47"/>
      <c r="Q275" s="47"/>
      <c r="R275" s="47"/>
      <c r="S275" s="47"/>
      <c r="T275" s="47"/>
      <c r="U275" s="47"/>
      <c r="V275" s="47"/>
      <c r="W275" s="47"/>
      <c r="X275" s="47"/>
      <c r="Y275" s="47"/>
      <c r="Z275" s="47"/>
    </row>
    <row r="276" spans="1:26" ht="15.75" customHeight="1">
      <c r="A276" s="1"/>
      <c r="B276" s="2"/>
      <c r="C276" s="2"/>
      <c r="D276" s="2"/>
      <c r="E276" s="2"/>
      <c r="F276" s="2"/>
      <c r="G276" s="2"/>
      <c r="H276" s="3"/>
      <c r="I276" s="47"/>
      <c r="J276" s="47"/>
      <c r="K276" s="47"/>
      <c r="L276" s="47"/>
      <c r="M276" s="47"/>
      <c r="N276" s="47"/>
      <c r="O276" s="47"/>
      <c r="P276" s="47"/>
      <c r="Q276" s="47"/>
      <c r="R276" s="47"/>
      <c r="S276" s="47"/>
      <c r="T276" s="47"/>
      <c r="U276" s="47"/>
      <c r="V276" s="47"/>
      <c r="W276" s="47"/>
      <c r="X276" s="47"/>
      <c r="Y276" s="47"/>
      <c r="Z276" s="47"/>
    </row>
    <row r="277" spans="1:26" ht="15.75" customHeight="1">
      <c r="A277" s="1"/>
      <c r="B277" s="2"/>
      <c r="C277" s="2"/>
      <c r="D277" s="2"/>
      <c r="E277" s="2"/>
      <c r="F277" s="2"/>
      <c r="G277" s="2"/>
      <c r="H277" s="3"/>
      <c r="I277" s="47"/>
      <c r="J277" s="47"/>
      <c r="K277" s="47"/>
      <c r="L277" s="47"/>
      <c r="M277" s="47"/>
      <c r="N277" s="47"/>
      <c r="O277" s="47"/>
      <c r="P277" s="47"/>
      <c r="Q277" s="47"/>
      <c r="R277" s="47"/>
      <c r="S277" s="47"/>
      <c r="T277" s="47"/>
      <c r="U277" s="47"/>
      <c r="V277" s="47"/>
      <c r="W277" s="47"/>
      <c r="X277" s="47"/>
      <c r="Y277" s="47"/>
      <c r="Z277" s="47"/>
    </row>
    <row r="278" spans="1:26" ht="15.75" customHeight="1">
      <c r="A278" s="1"/>
      <c r="B278" s="2"/>
      <c r="C278" s="2"/>
      <c r="D278" s="2"/>
      <c r="E278" s="2"/>
      <c r="F278" s="2"/>
      <c r="G278" s="2"/>
      <c r="H278" s="3"/>
      <c r="I278" s="47"/>
      <c r="J278" s="47"/>
      <c r="K278" s="47"/>
      <c r="L278" s="47"/>
      <c r="M278" s="47"/>
      <c r="N278" s="47"/>
      <c r="O278" s="47"/>
      <c r="P278" s="47"/>
      <c r="Q278" s="47"/>
      <c r="R278" s="47"/>
      <c r="S278" s="47"/>
      <c r="T278" s="47"/>
      <c r="U278" s="47"/>
      <c r="V278" s="47"/>
      <c r="W278" s="47"/>
      <c r="X278" s="47"/>
      <c r="Y278" s="47"/>
      <c r="Z278" s="47"/>
    </row>
    <row r="279" spans="1:26" ht="15.75" customHeight="1">
      <c r="A279" s="1"/>
      <c r="B279" s="2"/>
      <c r="C279" s="2"/>
      <c r="D279" s="2"/>
      <c r="E279" s="2"/>
      <c r="F279" s="2"/>
      <c r="G279" s="2"/>
      <c r="H279" s="3"/>
      <c r="I279" s="47"/>
      <c r="J279" s="47"/>
      <c r="K279" s="47"/>
      <c r="L279" s="47"/>
      <c r="M279" s="47"/>
      <c r="N279" s="47"/>
      <c r="O279" s="47"/>
      <c r="P279" s="47"/>
      <c r="Q279" s="47"/>
      <c r="R279" s="47"/>
      <c r="S279" s="47"/>
      <c r="T279" s="47"/>
      <c r="U279" s="47"/>
      <c r="V279" s="47"/>
      <c r="W279" s="47"/>
      <c r="X279" s="47"/>
      <c r="Y279" s="47"/>
      <c r="Z279" s="47"/>
    </row>
    <row r="280" spans="1:26" ht="15.75" customHeight="1">
      <c r="A280" s="1"/>
      <c r="B280" s="2"/>
      <c r="C280" s="2"/>
      <c r="D280" s="2"/>
      <c r="E280" s="2"/>
      <c r="F280" s="2"/>
      <c r="G280" s="2"/>
      <c r="H280" s="3"/>
      <c r="I280" s="47"/>
      <c r="J280" s="47"/>
      <c r="K280" s="47"/>
      <c r="L280" s="47"/>
      <c r="M280" s="47"/>
      <c r="N280" s="47"/>
      <c r="O280" s="47"/>
      <c r="P280" s="47"/>
      <c r="Q280" s="47"/>
      <c r="R280" s="47"/>
      <c r="S280" s="47"/>
      <c r="T280" s="47"/>
      <c r="U280" s="47"/>
      <c r="V280" s="47"/>
      <c r="W280" s="47"/>
      <c r="X280" s="47"/>
      <c r="Y280" s="47"/>
      <c r="Z280" s="47"/>
    </row>
    <row r="281" spans="1:26" ht="15.75" customHeight="1">
      <c r="A281" s="1"/>
      <c r="B281" s="2"/>
      <c r="C281" s="2"/>
      <c r="D281" s="2"/>
      <c r="E281" s="2"/>
      <c r="F281" s="2"/>
      <c r="G281" s="2"/>
      <c r="H281" s="3"/>
      <c r="I281" s="47"/>
      <c r="J281" s="47"/>
      <c r="K281" s="47"/>
      <c r="L281" s="47"/>
      <c r="M281" s="47"/>
      <c r="N281" s="47"/>
      <c r="O281" s="47"/>
      <c r="P281" s="47"/>
      <c r="Q281" s="47"/>
      <c r="R281" s="47"/>
      <c r="S281" s="47"/>
      <c r="T281" s="47"/>
      <c r="U281" s="47"/>
      <c r="V281" s="47"/>
      <c r="W281" s="47"/>
      <c r="X281" s="47"/>
      <c r="Y281" s="47"/>
      <c r="Z281" s="47"/>
    </row>
    <row r="282" spans="1:26" ht="15.75" customHeight="1">
      <c r="A282" s="1"/>
      <c r="B282" s="2"/>
      <c r="C282" s="2"/>
      <c r="D282" s="2"/>
      <c r="E282" s="2"/>
      <c r="F282" s="2"/>
      <c r="G282" s="2"/>
      <c r="H282" s="3"/>
      <c r="I282" s="47"/>
      <c r="J282" s="47"/>
      <c r="K282" s="47"/>
      <c r="L282" s="47"/>
      <c r="M282" s="47"/>
      <c r="N282" s="47"/>
      <c r="O282" s="47"/>
      <c r="P282" s="47"/>
      <c r="Q282" s="47"/>
      <c r="R282" s="47"/>
      <c r="S282" s="47"/>
      <c r="T282" s="47"/>
      <c r="U282" s="47"/>
      <c r="V282" s="47"/>
      <c r="W282" s="47"/>
      <c r="X282" s="47"/>
      <c r="Y282" s="47"/>
      <c r="Z282" s="47"/>
    </row>
    <row r="283" spans="1:26" ht="15.75" customHeight="1">
      <c r="A283" s="1"/>
      <c r="B283" s="2"/>
      <c r="C283" s="2"/>
      <c r="D283" s="2"/>
      <c r="E283" s="2"/>
      <c r="F283" s="2"/>
      <c r="G283" s="2"/>
      <c r="H283" s="3"/>
      <c r="I283" s="47"/>
      <c r="J283" s="47"/>
      <c r="K283" s="47"/>
      <c r="L283" s="47"/>
      <c r="M283" s="47"/>
      <c r="N283" s="47"/>
      <c r="O283" s="47"/>
      <c r="P283" s="47"/>
      <c r="Q283" s="47"/>
      <c r="R283" s="47"/>
      <c r="S283" s="47"/>
      <c r="T283" s="47"/>
      <c r="U283" s="47"/>
      <c r="V283" s="47"/>
      <c r="W283" s="47"/>
      <c r="X283" s="47"/>
      <c r="Y283" s="47"/>
      <c r="Z283" s="47"/>
    </row>
    <row r="284" spans="1:26" ht="15.75" customHeight="1">
      <c r="A284" s="1"/>
      <c r="B284" s="2"/>
      <c r="C284" s="2"/>
      <c r="D284" s="2"/>
      <c r="E284" s="2"/>
      <c r="F284" s="2"/>
      <c r="G284" s="2"/>
      <c r="H284" s="3"/>
      <c r="I284" s="47"/>
      <c r="J284" s="47"/>
      <c r="K284" s="47"/>
      <c r="L284" s="47"/>
      <c r="M284" s="47"/>
      <c r="N284" s="47"/>
      <c r="O284" s="47"/>
      <c r="P284" s="47"/>
      <c r="Q284" s="47"/>
      <c r="R284" s="47"/>
      <c r="S284" s="47"/>
      <c r="T284" s="47"/>
      <c r="U284" s="47"/>
      <c r="V284" s="47"/>
      <c r="W284" s="47"/>
      <c r="X284" s="47"/>
      <c r="Y284" s="47"/>
      <c r="Z284" s="47"/>
    </row>
    <row r="285" spans="1:26" ht="15.75" customHeight="1">
      <c r="A285" s="1"/>
      <c r="B285" s="2"/>
      <c r="C285" s="2"/>
      <c r="D285" s="2"/>
      <c r="E285" s="2"/>
      <c r="F285" s="2"/>
      <c r="G285" s="2"/>
      <c r="H285" s="3"/>
      <c r="I285" s="47"/>
      <c r="J285" s="47"/>
      <c r="K285" s="47"/>
      <c r="L285" s="47"/>
      <c r="M285" s="47"/>
      <c r="N285" s="47"/>
      <c r="O285" s="47"/>
      <c r="P285" s="47"/>
      <c r="Q285" s="47"/>
      <c r="R285" s="47"/>
      <c r="S285" s="47"/>
      <c r="T285" s="47"/>
      <c r="U285" s="47"/>
      <c r="V285" s="47"/>
      <c r="W285" s="47"/>
      <c r="X285" s="47"/>
      <c r="Y285" s="47"/>
      <c r="Z285" s="47"/>
    </row>
    <row r="286" spans="1:26" ht="15.75" customHeight="1">
      <c r="A286" s="1"/>
      <c r="B286" s="2"/>
      <c r="C286" s="2"/>
      <c r="D286" s="2"/>
      <c r="E286" s="2"/>
      <c r="F286" s="2"/>
      <c r="G286" s="2"/>
      <c r="H286" s="3"/>
      <c r="I286" s="47"/>
      <c r="J286" s="47"/>
      <c r="K286" s="47"/>
      <c r="L286" s="47"/>
      <c r="M286" s="47"/>
      <c r="N286" s="47"/>
      <c r="O286" s="47"/>
      <c r="P286" s="47"/>
      <c r="Q286" s="47"/>
      <c r="R286" s="47"/>
      <c r="S286" s="47"/>
      <c r="T286" s="47"/>
      <c r="U286" s="47"/>
      <c r="V286" s="47"/>
      <c r="W286" s="47"/>
      <c r="X286" s="47"/>
      <c r="Y286" s="47"/>
      <c r="Z286" s="47"/>
    </row>
    <row r="287" spans="1:26" ht="15.75" customHeight="1">
      <c r="A287" s="1"/>
      <c r="B287" s="2"/>
      <c r="C287" s="2"/>
      <c r="D287" s="2"/>
      <c r="E287" s="2"/>
      <c r="F287" s="2"/>
      <c r="G287" s="2"/>
      <c r="H287" s="3"/>
      <c r="I287" s="47"/>
      <c r="J287" s="47"/>
      <c r="K287" s="47"/>
      <c r="L287" s="47"/>
      <c r="M287" s="47"/>
      <c r="N287" s="47"/>
      <c r="O287" s="47"/>
      <c r="P287" s="47"/>
      <c r="Q287" s="47"/>
      <c r="R287" s="47"/>
      <c r="S287" s="47"/>
      <c r="T287" s="47"/>
      <c r="U287" s="47"/>
      <c r="V287" s="47"/>
      <c r="W287" s="47"/>
      <c r="X287" s="47"/>
      <c r="Y287" s="47"/>
      <c r="Z287" s="47"/>
    </row>
    <row r="288" spans="1:26" ht="15.75" customHeight="1">
      <c r="A288" s="1"/>
      <c r="B288" s="2"/>
      <c r="C288" s="2"/>
      <c r="D288" s="2"/>
      <c r="E288" s="2"/>
      <c r="F288" s="2"/>
      <c r="G288" s="2"/>
      <c r="H288" s="3"/>
      <c r="I288" s="47"/>
      <c r="J288" s="47"/>
      <c r="K288" s="47"/>
      <c r="L288" s="47"/>
      <c r="M288" s="47"/>
      <c r="N288" s="47"/>
      <c r="O288" s="47"/>
      <c r="P288" s="47"/>
      <c r="Q288" s="47"/>
      <c r="R288" s="47"/>
      <c r="S288" s="47"/>
      <c r="T288" s="47"/>
      <c r="U288" s="47"/>
      <c r="V288" s="47"/>
      <c r="W288" s="47"/>
      <c r="X288" s="47"/>
      <c r="Y288" s="47"/>
      <c r="Z288" s="47"/>
    </row>
    <row r="289" spans="1:26" ht="15.75" customHeight="1">
      <c r="A289" s="1"/>
      <c r="B289" s="2"/>
      <c r="C289" s="2"/>
      <c r="D289" s="2"/>
      <c r="E289" s="2"/>
      <c r="F289" s="2"/>
      <c r="G289" s="2"/>
      <c r="H289" s="3"/>
      <c r="I289" s="47"/>
      <c r="J289" s="47"/>
      <c r="K289" s="47"/>
      <c r="L289" s="47"/>
      <c r="M289" s="47"/>
      <c r="N289" s="47"/>
      <c r="O289" s="47"/>
      <c r="P289" s="47"/>
      <c r="Q289" s="47"/>
      <c r="R289" s="47"/>
      <c r="S289" s="47"/>
      <c r="T289" s="47"/>
      <c r="U289" s="47"/>
      <c r="V289" s="47"/>
      <c r="W289" s="47"/>
      <c r="X289" s="47"/>
      <c r="Y289" s="47"/>
      <c r="Z289" s="47"/>
    </row>
    <row r="290" spans="1:26" ht="15.75" customHeight="1">
      <c r="A290" s="1"/>
      <c r="B290" s="2"/>
      <c r="C290" s="2"/>
      <c r="D290" s="2"/>
      <c r="E290" s="2"/>
      <c r="F290" s="2"/>
      <c r="G290" s="2"/>
      <c r="H290" s="3"/>
      <c r="I290" s="47"/>
      <c r="J290" s="47"/>
      <c r="K290" s="47"/>
      <c r="L290" s="47"/>
      <c r="M290" s="47"/>
      <c r="N290" s="47"/>
      <c r="O290" s="47"/>
      <c r="P290" s="47"/>
      <c r="Q290" s="47"/>
      <c r="R290" s="47"/>
      <c r="S290" s="47"/>
      <c r="T290" s="47"/>
      <c r="U290" s="47"/>
      <c r="V290" s="47"/>
      <c r="W290" s="47"/>
      <c r="X290" s="47"/>
      <c r="Y290" s="47"/>
      <c r="Z290" s="47"/>
    </row>
    <row r="291" spans="1:26" ht="15.75" customHeight="1">
      <c r="A291" s="1"/>
      <c r="B291" s="2"/>
      <c r="C291" s="2"/>
      <c r="D291" s="2"/>
      <c r="E291" s="2"/>
      <c r="F291" s="2"/>
      <c r="G291" s="2"/>
      <c r="H291" s="3"/>
      <c r="I291" s="47"/>
      <c r="J291" s="47"/>
      <c r="K291" s="47"/>
      <c r="L291" s="47"/>
      <c r="M291" s="47"/>
      <c r="N291" s="47"/>
      <c r="O291" s="47"/>
      <c r="P291" s="47"/>
      <c r="Q291" s="47"/>
      <c r="R291" s="47"/>
      <c r="S291" s="47"/>
      <c r="T291" s="47"/>
      <c r="U291" s="47"/>
      <c r="V291" s="47"/>
      <c r="W291" s="47"/>
      <c r="X291" s="47"/>
      <c r="Y291" s="47"/>
      <c r="Z291" s="47"/>
    </row>
    <row r="292" spans="1:26" ht="15.75" customHeight="1">
      <c r="A292" s="1"/>
      <c r="B292" s="2"/>
      <c r="C292" s="2"/>
      <c r="D292" s="2"/>
      <c r="E292" s="2"/>
      <c r="F292" s="2"/>
      <c r="G292" s="2"/>
      <c r="H292" s="3"/>
      <c r="I292" s="47"/>
      <c r="J292" s="47"/>
      <c r="K292" s="47"/>
      <c r="L292" s="47"/>
      <c r="M292" s="47"/>
      <c r="N292" s="47"/>
      <c r="O292" s="47"/>
      <c r="P292" s="47"/>
      <c r="Q292" s="47"/>
      <c r="R292" s="47"/>
      <c r="S292" s="47"/>
      <c r="T292" s="47"/>
      <c r="U292" s="47"/>
      <c r="V292" s="47"/>
      <c r="W292" s="47"/>
      <c r="X292" s="47"/>
      <c r="Y292" s="47"/>
      <c r="Z292" s="47"/>
    </row>
    <row r="293" spans="1:26" ht="15.75" customHeight="1">
      <c r="A293" s="1"/>
      <c r="B293" s="2"/>
      <c r="C293" s="2"/>
      <c r="D293" s="2"/>
      <c r="E293" s="2"/>
      <c r="F293" s="2"/>
      <c r="G293" s="2"/>
      <c r="H293" s="3"/>
      <c r="I293" s="47"/>
      <c r="J293" s="47"/>
      <c r="K293" s="47"/>
      <c r="L293" s="47"/>
      <c r="M293" s="47"/>
      <c r="N293" s="47"/>
      <c r="O293" s="47"/>
      <c r="P293" s="47"/>
      <c r="Q293" s="47"/>
      <c r="R293" s="47"/>
      <c r="S293" s="47"/>
      <c r="T293" s="47"/>
      <c r="U293" s="47"/>
      <c r="V293" s="47"/>
      <c r="W293" s="47"/>
      <c r="X293" s="47"/>
      <c r="Y293" s="47"/>
      <c r="Z293" s="47"/>
    </row>
    <row r="294" spans="1:26" ht="15.75" customHeight="1">
      <c r="A294" s="1"/>
      <c r="B294" s="2"/>
      <c r="C294" s="2"/>
      <c r="D294" s="2"/>
      <c r="E294" s="2"/>
      <c r="F294" s="2"/>
      <c r="G294" s="2"/>
      <c r="H294" s="3"/>
      <c r="I294" s="47"/>
      <c r="J294" s="47"/>
      <c r="K294" s="47"/>
      <c r="L294" s="47"/>
      <c r="M294" s="47"/>
      <c r="N294" s="47"/>
      <c r="O294" s="47"/>
      <c r="P294" s="47"/>
      <c r="Q294" s="47"/>
      <c r="R294" s="47"/>
      <c r="S294" s="47"/>
      <c r="T294" s="47"/>
      <c r="U294" s="47"/>
      <c r="V294" s="47"/>
      <c r="W294" s="47"/>
      <c r="X294" s="47"/>
      <c r="Y294" s="47"/>
      <c r="Z294" s="47"/>
    </row>
    <row r="295" spans="1:26" ht="15.75" customHeight="1">
      <c r="A295" s="1"/>
      <c r="B295" s="2"/>
      <c r="C295" s="2"/>
      <c r="D295" s="2"/>
      <c r="E295" s="2"/>
      <c r="F295" s="2"/>
      <c r="G295" s="2"/>
      <c r="H295" s="3"/>
      <c r="I295" s="47"/>
      <c r="J295" s="47"/>
      <c r="K295" s="47"/>
      <c r="L295" s="47"/>
      <c r="M295" s="47"/>
      <c r="N295" s="47"/>
      <c r="O295" s="47"/>
      <c r="P295" s="47"/>
      <c r="Q295" s="47"/>
      <c r="R295" s="47"/>
      <c r="S295" s="47"/>
      <c r="T295" s="47"/>
      <c r="U295" s="47"/>
      <c r="V295" s="47"/>
      <c r="W295" s="47"/>
      <c r="X295" s="47"/>
      <c r="Y295" s="47"/>
      <c r="Z295" s="47"/>
    </row>
    <row r="296" spans="1:26" ht="15.75" customHeight="1">
      <c r="A296" s="1"/>
      <c r="B296" s="2"/>
      <c r="C296" s="2"/>
      <c r="D296" s="2"/>
      <c r="E296" s="2"/>
      <c r="F296" s="2"/>
      <c r="G296" s="2"/>
      <c r="H296" s="3"/>
      <c r="I296" s="47"/>
      <c r="J296" s="47"/>
      <c r="K296" s="47"/>
      <c r="L296" s="47"/>
      <c r="M296" s="47"/>
      <c r="N296" s="47"/>
      <c r="O296" s="47"/>
      <c r="P296" s="47"/>
      <c r="Q296" s="47"/>
      <c r="R296" s="47"/>
      <c r="S296" s="47"/>
      <c r="T296" s="47"/>
      <c r="U296" s="47"/>
      <c r="V296" s="47"/>
      <c r="W296" s="47"/>
      <c r="X296" s="47"/>
      <c r="Y296" s="47"/>
      <c r="Z296" s="47"/>
    </row>
    <row r="297" spans="1:26" ht="15.75" customHeight="1">
      <c r="A297" s="1"/>
      <c r="B297" s="2"/>
      <c r="C297" s="2"/>
      <c r="D297" s="2"/>
      <c r="E297" s="2"/>
      <c r="F297" s="2"/>
      <c r="G297" s="2"/>
      <c r="H297" s="3"/>
      <c r="I297" s="47"/>
      <c r="J297" s="47"/>
      <c r="K297" s="47"/>
      <c r="L297" s="47"/>
      <c r="M297" s="47"/>
      <c r="N297" s="47"/>
      <c r="O297" s="47"/>
      <c r="P297" s="47"/>
      <c r="Q297" s="47"/>
      <c r="R297" s="47"/>
      <c r="S297" s="47"/>
      <c r="T297" s="47"/>
      <c r="U297" s="47"/>
      <c r="V297" s="47"/>
      <c r="W297" s="47"/>
      <c r="X297" s="47"/>
      <c r="Y297" s="47"/>
      <c r="Z297" s="47"/>
    </row>
    <row r="298" spans="1:26" ht="15.75" customHeight="1">
      <c r="A298" s="1"/>
      <c r="B298" s="2"/>
      <c r="C298" s="2"/>
      <c r="D298" s="2"/>
      <c r="E298" s="2"/>
      <c r="F298" s="2"/>
      <c r="G298" s="2"/>
      <c r="H298" s="3"/>
      <c r="I298" s="47"/>
      <c r="J298" s="47"/>
      <c r="K298" s="47"/>
      <c r="L298" s="47"/>
      <c r="M298" s="47"/>
      <c r="N298" s="47"/>
      <c r="O298" s="47"/>
      <c r="P298" s="47"/>
      <c r="Q298" s="47"/>
      <c r="R298" s="47"/>
      <c r="S298" s="47"/>
      <c r="T298" s="47"/>
      <c r="U298" s="47"/>
      <c r="V298" s="47"/>
      <c r="W298" s="47"/>
      <c r="X298" s="47"/>
      <c r="Y298" s="47"/>
      <c r="Z298" s="47"/>
    </row>
    <row r="299" spans="1:26" ht="15.75" customHeight="1">
      <c r="A299" s="1"/>
      <c r="B299" s="2"/>
      <c r="C299" s="2"/>
      <c r="D299" s="2"/>
      <c r="E299" s="2"/>
      <c r="F299" s="2"/>
      <c r="G299" s="2"/>
      <c r="H299" s="3"/>
      <c r="I299" s="47"/>
      <c r="J299" s="47"/>
      <c r="K299" s="47"/>
      <c r="L299" s="47"/>
      <c r="M299" s="47"/>
      <c r="N299" s="47"/>
      <c r="O299" s="47"/>
      <c r="P299" s="47"/>
      <c r="Q299" s="47"/>
      <c r="R299" s="47"/>
      <c r="S299" s="47"/>
      <c r="T299" s="47"/>
      <c r="U299" s="47"/>
      <c r="V299" s="47"/>
      <c r="W299" s="47"/>
      <c r="X299" s="47"/>
      <c r="Y299" s="47"/>
      <c r="Z299" s="47"/>
    </row>
    <row r="300" spans="1:26" ht="15.75" customHeight="1">
      <c r="A300" s="1"/>
      <c r="B300" s="2"/>
      <c r="C300" s="2"/>
      <c r="D300" s="2"/>
      <c r="E300" s="2"/>
      <c r="F300" s="2"/>
      <c r="G300" s="2"/>
      <c r="H300" s="3"/>
      <c r="I300" s="47"/>
      <c r="J300" s="47"/>
      <c r="K300" s="47"/>
      <c r="L300" s="47"/>
      <c r="M300" s="47"/>
      <c r="N300" s="47"/>
      <c r="O300" s="47"/>
      <c r="P300" s="47"/>
      <c r="Q300" s="47"/>
      <c r="R300" s="47"/>
      <c r="S300" s="47"/>
      <c r="T300" s="47"/>
      <c r="U300" s="47"/>
      <c r="V300" s="47"/>
      <c r="W300" s="47"/>
      <c r="X300" s="47"/>
      <c r="Y300" s="47"/>
      <c r="Z300" s="47"/>
    </row>
    <row r="301" spans="1:26" ht="15.75" customHeight="1">
      <c r="A301" s="1"/>
      <c r="B301" s="2"/>
      <c r="C301" s="2"/>
      <c r="D301" s="2"/>
      <c r="E301" s="2"/>
      <c r="F301" s="2"/>
      <c r="G301" s="2"/>
      <c r="H301" s="3"/>
      <c r="I301" s="47"/>
      <c r="J301" s="47"/>
      <c r="K301" s="47"/>
      <c r="L301" s="47"/>
      <c r="M301" s="47"/>
      <c r="N301" s="47"/>
      <c r="O301" s="47"/>
      <c r="P301" s="47"/>
      <c r="Q301" s="47"/>
      <c r="R301" s="47"/>
      <c r="S301" s="47"/>
      <c r="T301" s="47"/>
      <c r="U301" s="47"/>
      <c r="V301" s="47"/>
      <c r="W301" s="47"/>
      <c r="X301" s="47"/>
      <c r="Y301" s="47"/>
      <c r="Z301" s="47"/>
    </row>
    <row r="302" spans="1:26" ht="15.75" customHeight="1">
      <c r="A302" s="1"/>
      <c r="B302" s="2"/>
      <c r="C302" s="2"/>
      <c r="D302" s="2"/>
      <c r="E302" s="2"/>
      <c r="F302" s="2"/>
      <c r="G302" s="2"/>
      <c r="H302" s="3"/>
      <c r="I302" s="47"/>
      <c r="J302" s="47"/>
      <c r="K302" s="47"/>
      <c r="L302" s="47"/>
      <c r="M302" s="47"/>
      <c r="N302" s="47"/>
      <c r="O302" s="47"/>
      <c r="P302" s="47"/>
      <c r="Q302" s="47"/>
      <c r="R302" s="47"/>
      <c r="S302" s="47"/>
      <c r="T302" s="47"/>
      <c r="U302" s="47"/>
      <c r="V302" s="47"/>
      <c r="W302" s="47"/>
      <c r="X302" s="47"/>
      <c r="Y302" s="47"/>
      <c r="Z302" s="47"/>
    </row>
    <row r="303" spans="1:26" ht="15.75" customHeight="1">
      <c r="A303" s="1"/>
      <c r="B303" s="2"/>
      <c r="C303" s="2"/>
      <c r="D303" s="2"/>
      <c r="E303" s="2"/>
      <c r="F303" s="2"/>
      <c r="G303" s="2"/>
      <c r="H303" s="3"/>
      <c r="I303" s="47"/>
      <c r="J303" s="47"/>
      <c r="K303" s="47"/>
      <c r="L303" s="47"/>
      <c r="M303" s="47"/>
      <c r="N303" s="47"/>
      <c r="O303" s="47"/>
      <c r="P303" s="47"/>
      <c r="Q303" s="47"/>
      <c r="R303" s="47"/>
      <c r="S303" s="47"/>
      <c r="T303" s="47"/>
      <c r="U303" s="47"/>
      <c r="V303" s="47"/>
      <c r="W303" s="47"/>
      <c r="X303" s="47"/>
      <c r="Y303" s="47"/>
      <c r="Z303" s="47"/>
    </row>
    <row r="304" spans="1:26" ht="15.75" customHeight="1">
      <c r="A304" s="1"/>
      <c r="B304" s="2"/>
      <c r="C304" s="2"/>
      <c r="D304" s="2"/>
      <c r="E304" s="2"/>
      <c r="F304" s="2"/>
      <c r="G304" s="2"/>
      <c r="H304" s="3"/>
      <c r="I304" s="47"/>
      <c r="J304" s="47"/>
      <c r="K304" s="47"/>
      <c r="L304" s="47"/>
      <c r="M304" s="47"/>
      <c r="N304" s="47"/>
      <c r="O304" s="47"/>
      <c r="P304" s="47"/>
      <c r="Q304" s="47"/>
      <c r="R304" s="47"/>
      <c r="S304" s="47"/>
      <c r="T304" s="47"/>
      <c r="U304" s="47"/>
      <c r="V304" s="47"/>
      <c r="W304" s="47"/>
      <c r="X304" s="47"/>
      <c r="Y304" s="47"/>
      <c r="Z304" s="47"/>
    </row>
    <row r="305" spans="1:26" ht="15.75" customHeight="1">
      <c r="A305" s="1"/>
      <c r="B305" s="2"/>
      <c r="C305" s="2"/>
      <c r="D305" s="2"/>
      <c r="E305" s="2"/>
      <c r="F305" s="2"/>
      <c r="G305" s="2"/>
      <c r="H305" s="3"/>
      <c r="I305" s="47"/>
      <c r="J305" s="47"/>
      <c r="K305" s="47"/>
      <c r="L305" s="47"/>
      <c r="M305" s="47"/>
      <c r="N305" s="47"/>
      <c r="O305" s="47"/>
      <c r="P305" s="47"/>
      <c r="Q305" s="47"/>
      <c r="R305" s="47"/>
      <c r="S305" s="47"/>
      <c r="T305" s="47"/>
      <c r="U305" s="47"/>
      <c r="V305" s="47"/>
      <c r="W305" s="47"/>
      <c r="X305" s="47"/>
      <c r="Y305" s="47"/>
      <c r="Z305" s="47"/>
    </row>
    <row r="306" spans="1:26" ht="15.75" customHeight="1">
      <c r="A306" s="1"/>
      <c r="B306" s="2"/>
      <c r="C306" s="2"/>
      <c r="D306" s="2"/>
      <c r="E306" s="2"/>
      <c r="F306" s="2"/>
      <c r="G306" s="2"/>
      <c r="H306" s="3"/>
      <c r="I306" s="47"/>
      <c r="J306" s="47"/>
      <c r="K306" s="47"/>
      <c r="L306" s="47"/>
      <c r="M306" s="47"/>
      <c r="N306" s="47"/>
      <c r="O306" s="47"/>
      <c r="P306" s="47"/>
      <c r="Q306" s="47"/>
      <c r="R306" s="47"/>
      <c r="S306" s="47"/>
      <c r="T306" s="47"/>
      <c r="U306" s="47"/>
      <c r="V306" s="47"/>
      <c r="W306" s="47"/>
      <c r="X306" s="47"/>
      <c r="Y306" s="47"/>
      <c r="Z306" s="47"/>
    </row>
    <row r="307" spans="1:26" ht="15.75" customHeight="1">
      <c r="A307" s="1"/>
      <c r="B307" s="2"/>
      <c r="C307" s="2"/>
      <c r="D307" s="2"/>
      <c r="E307" s="2"/>
      <c r="F307" s="2"/>
      <c r="G307" s="2"/>
      <c r="H307" s="3"/>
      <c r="I307" s="47"/>
      <c r="J307" s="47"/>
      <c r="K307" s="47"/>
      <c r="L307" s="47"/>
      <c r="M307" s="47"/>
      <c r="N307" s="47"/>
      <c r="O307" s="47"/>
      <c r="P307" s="47"/>
      <c r="Q307" s="47"/>
      <c r="R307" s="47"/>
      <c r="S307" s="47"/>
      <c r="T307" s="47"/>
      <c r="U307" s="47"/>
      <c r="V307" s="47"/>
      <c r="W307" s="47"/>
      <c r="X307" s="47"/>
      <c r="Y307" s="47"/>
      <c r="Z307" s="47"/>
    </row>
    <row r="308" spans="1:26" ht="15.75" customHeight="1">
      <c r="A308" s="1"/>
      <c r="B308" s="2"/>
      <c r="C308" s="2"/>
      <c r="D308" s="2"/>
      <c r="E308" s="2"/>
      <c r="F308" s="2"/>
      <c r="G308" s="2"/>
      <c r="H308" s="3"/>
      <c r="I308" s="47"/>
      <c r="J308" s="47"/>
      <c r="K308" s="47"/>
      <c r="L308" s="47"/>
      <c r="M308" s="47"/>
      <c r="N308" s="47"/>
      <c r="O308" s="47"/>
      <c r="P308" s="47"/>
      <c r="Q308" s="47"/>
      <c r="R308" s="47"/>
      <c r="S308" s="47"/>
      <c r="T308" s="47"/>
      <c r="U308" s="47"/>
      <c r="V308" s="47"/>
      <c r="W308" s="47"/>
      <c r="X308" s="47"/>
      <c r="Y308" s="47"/>
      <c r="Z308" s="47"/>
    </row>
    <row r="309" spans="1:26" ht="15.75" customHeight="1">
      <c r="A309" s="1"/>
      <c r="B309" s="2"/>
      <c r="C309" s="2"/>
      <c r="D309" s="2"/>
      <c r="E309" s="2"/>
      <c r="F309" s="2"/>
      <c r="G309" s="2"/>
      <c r="H309" s="3"/>
      <c r="I309" s="47"/>
      <c r="J309" s="47"/>
      <c r="K309" s="47"/>
      <c r="L309" s="47"/>
      <c r="M309" s="47"/>
      <c r="N309" s="47"/>
      <c r="O309" s="47"/>
      <c r="P309" s="47"/>
      <c r="Q309" s="47"/>
      <c r="R309" s="47"/>
      <c r="S309" s="47"/>
      <c r="T309" s="47"/>
      <c r="U309" s="47"/>
      <c r="V309" s="47"/>
      <c r="W309" s="47"/>
      <c r="X309" s="47"/>
      <c r="Y309" s="47"/>
      <c r="Z309" s="47"/>
    </row>
    <row r="310" spans="1:26" ht="15.75" customHeight="1">
      <c r="A310" s="1"/>
      <c r="B310" s="2"/>
      <c r="C310" s="2"/>
      <c r="D310" s="2"/>
      <c r="E310" s="2"/>
      <c r="F310" s="2"/>
      <c r="G310" s="2"/>
      <c r="H310" s="3"/>
      <c r="I310" s="47"/>
      <c r="J310" s="47"/>
      <c r="K310" s="47"/>
      <c r="L310" s="47"/>
      <c r="M310" s="47"/>
      <c r="N310" s="47"/>
      <c r="O310" s="47"/>
      <c r="P310" s="47"/>
      <c r="Q310" s="47"/>
      <c r="R310" s="47"/>
      <c r="S310" s="47"/>
      <c r="T310" s="47"/>
      <c r="U310" s="47"/>
      <c r="V310" s="47"/>
      <c r="W310" s="47"/>
      <c r="X310" s="47"/>
      <c r="Y310" s="47"/>
      <c r="Z310" s="47"/>
    </row>
    <row r="311" spans="1:26" ht="15.75" customHeight="1">
      <c r="A311" s="1"/>
      <c r="B311" s="2"/>
      <c r="C311" s="2"/>
      <c r="D311" s="2"/>
      <c r="E311" s="2"/>
      <c r="F311" s="2"/>
      <c r="G311" s="2"/>
      <c r="H311" s="3"/>
      <c r="I311" s="47"/>
      <c r="J311" s="47"/>
      <c r="K311" s="47"/>
      <c r="L311" s="47"/>
      <c r="M311" s="47"/>
      <c r="N311" s="47"/>
      <c r="O311" s="47"/>
      <c r="P311" s="47"/>
      <c r="Q311" s="47"/>
      <c r="R311" s="47"/>
      <c r="S311" s="47"/>
      <c r="T311" s="47"/>
      <c r="U311" s="47"/>
      <c r="V311" s="47"/>
      <c r="W311" s="47"/>
      <c r="X311" s="47"/>
      <c r="Y311" s="47"/>
      <c r="Z311" s="47"/>
    </row>
    <row r="312" spans="1:26" ht="15.75" customHeight="1">
      <c r="A312" s="1"/>
      <c r="B312" s="2"/>
      <c r="C312" s="2"/>
      <c r="D312" s="2"/>
      <c r="E312" s="2"/>
      <c r="F312" s="2"/>
      <c r="G312" s="2"/>
      <c r="H312" s="3"/>
      <c r="I312" s="47"/>
      <c r="J312" s="47"/>
      <c r="K312" s="47"/>
      <c r="L312" s="47"/>
      <c r="M312" s="47"/>
      <c r="N312" s="47"/>
      <c r="O312" s="47"/>
      <c r="P312" s="47"/>
      <c r="Q312" s="47"/>
      <c r="R312" s="47"/>
      <c r="S312" s="47"/>
      <c r="T312" s="47"/>
      <c r="U312" s="47"/>
      <c r="V312" s="47"/>
      <c r="W312" s="47"/>
      <c r="X312" s="47"/>
      <c r="Y312" s="47"/>
      <c r="Z312" s="47"/>
    </row>
    <row r="313" spans="1:26" ht="15.75" customHeight="1">
      <c r="A313" s="1"/>
      <c r="B313" s="2"/>
      <c r="C313" s="2"/>
      <c r="D313" s="2"/>
      <c r="E313" s="2"/>
      <c r="F313" s="2"/>
      <c r="G313" s="2"/>
      <c r="H313" s="3"/>
      <c r="I313" s="47"/>
      <c r="J313" s="47"/>
      <c r="K313" s="47"/>
      <c r="L313" s="47"/>
      <c r="M313" s="47"/>
      <c r="N313" s="47"/>
      <c r="O313" s="47"/>
      <c r="P313" s="47"/>
      <c r="Q313" s="47"/>
      <c r="R313" s="47"/>
      <c r="S313" s="47"/>
      <c r="T313" s="47"/>
      <c r="U313" s="47"/>
      <c r="V313" s="47"/>
      <c r="W313" s="47"/>
      <c r="X313" s="47"/>
      <c r="Y313" s="47"/>
      <c r="Z313" s="47"/>
    </row>
    <row r="314" spans="1:26" ht="15.75" customHeight="1">
      <c r="A314" s="1"/>
      <c r="B314" s="2"/>
      <c r="C314" s="2"/>
      <c r="D314" s="2"/>
      <c r="E314" s="2"/>
      <c r="F314" s="2"/>
      <c r="G314" s="2"/>
      <c r="H314" s="3"/>
      <c r="I314" s="47"/>
      <c r="J314" s="47"/>
      <c r="K314" s="47"/>
      <c r="L314" s="47"/>
      <c r="M314" s="47"/>
      <c r="N314" s="47"/>
      <c r="O314" s="47"/>
      <c r="P314" s="47"/>
      <c r="Q314" s="47"/>
      <c r="R314" s="47"/>
      <c r="S314" s="47"/>
      <c r="T314" s="47"/>
      <c r="U314" s="47"/>
      <c r="V314" s="47"/>
      <c r="W314" s="47"/>
      <c r="X314" s="47"/>
      <c r="Y314" s="47"/>
      <c r="Z314" s="47"/>
    </row>
    <row r="315" spans="1:26" ht="15.75" customHeight="1">
      <c r="A315" s="1"/>
      <c r="B315" s="2"/>
      <c r="C315" s="2"/>
      <c r="D315" s="2"/>
      <c r="E315" s="2"/>
      <c r="F315" s="2"/>
      <c r="G315" s="2"/>
      <c r="H315" s="3"/>
      <c r="I315" s="47"/>
      <c r="J315" s="47"/>
      <c r="K315" s="47"/>
      <c r="L315" s="47"/>
      <c r="M315" s="47"/>
      <c r="N315" s="47"/>
      <c r="O315" s="47"/>
      <c r="P315" s="47"/>
      <c r="Q315" s="47"/>
      <c r="R315" s="47"/>
      <c r="S315" s="47"/>
      <c r="T315" s="47"/>
      <c r="U315" s="47"/>
      <c r="V315" s="47"/>
      <c r="W315" s="47"/>
      <c r="X315" s="47"/>
      <c r="Y315" s="47"/>
      <c r="Z315" s="47"/>
    </row>
    <row r="316" spans="1:26" ht="15.75" customHeight="1">
      <c r="A316" s="1"/>
      <c r="B316" s="2"/>
      <c r="C316" s="2"/>
      <c r="D316" s="2"/>
      <c r="E316" s="2"/>
      <c r="F316" s="2"/>
      <c r="G316" s="2"/>
      <c r="H316" s="3"/>
      <c r="I316" s="47"/>
      <c r="J316" s="47"/>
      <c r="K316" s="47"/>
      <c r="L316" s="47"/>
      <c r="M316" s="47"/>
      <c r="N316" s="47"/>
      <c r="O316" s="47"/>
      <c r="P316" s="47"/>
      <c r="Q316" s="47"/>
      <c r="R316" s="47"/>
      <c r="S316" s="47"/>
      <c r="T316" s="47"/>
      <c r="U316" s="47"/>
      <c r="V316" s="47"/>
      <c r="W316" s="47"/>
      <c r="X316" s="47"/>
      <c r="Y316" s="47"/>
      <c r="Z316" s="47"/>
    </row>
    <row r="317" spans="1:26" ht="15.75" customHeight="1">
      <c r="A317" s="1"/>
      <c r="B317" s="2"/>
      <c r="C317" s="2"/>
      <c r="D317" s="2"/>
      <c r="E317" s="2"/>
      <c r="F317" s="2"/>
      <c r="G317" s="2"/>
      <c r="H317" s="3"/>
      <c r="I317" s="47"/>
      <c r="J317" s="47"/>
      <c r="K317" s="47"/>
      <c r="L317" s="47"/>
      <c r="M317" s="47"/>
      <c r="N317" s="47"/>
      <c r="O317" s="47"/>
      <c r="P317" s="47"/>
      <c r="Q317" s="47"/>
      <c r="R317" s="47"/>
      <c r="S317" s="47"/>
      <c r="T317" s="47"/>
      <c r="U317" s="47"/>
      <c r="V317" s="47"/>
      <c r="W317" s="47"/>
      <c r="X317" s="47"/>
      <c r="Y317" s="47"/>
      <c r="Z317" s="47"/>
    </row>
    <row r="318" spans="1:26" ht="15.75" customHeight="1">
      <c r="A318" s="1"/>
      <c r="B318" s="2"/>
      <c r="C318" s="2"/>
      <c r="D318" s="2"/>
      <c r="E318" s="2"/>
      <c r="F318" s="2"/>
      <c r="G318" s="2"/>
      <c r="H318" s="3"/>
      <c r="I318" s="47"/>
      <c r="J318" s="47"/>
      <c r="K318" s="47"/>
      <c r="L318" s="47"/>
      <c r="M318" s="47"/>
      <c r="N318" s="47"/>
      <c r="O318" s="47"/>
      <c r="P318" s="47"/>
      <c r="Q318" s="47"/>
      <c r="R318" s="47"/>
      <c r="S318" s="47"/>
      <c r="T318" s="47"/>
      <c r="U318" s="47"/>
      <c r="V318" s="47"/>
      <c r="W318" s="47"/>
      <c r="X318" s="47"/>
      <c r="Y318" s="47"/>
      <c r="Z318" s="47"/>
    </row>
    <row r="319" spans="1:26" ht="15.75" customHeight="1">
      <c r="A319" s="1"/>
      <c r="B319" s="2"/>
      <c r="C319" s="2"/>
      <c r="D319" s="2"/>
      <c r="E319" s="2"/>
      <c r="F319" s="2"/>
      <c r="G319" s="2"/>
      <c r="H319" s="3"/>
      <c r="I319" s="47"/>
      <c r="J319" s="47"/>
      <c r="K319" s="47"/>
      <c r="L319" s="47"/>
      <c r="M319" s="47"/>
      <c r="N319" s="47"/>
      <c r="O319" s="47"/>
      <c r="P319" s="47"/>
      <c r="Q319" s="47"/>
      <c r="R319" s="47"/>
      <c r="S319" s="47"/>
      <c r="T319" s="47"/>
      <c r="U319" s="47"/>
      <c r="V319" s="47"/>
      <c r="W319" s="47"/>
      <c r="X319" s="47"/>
      <c r="Y319" s="47"/>
      <c r="Z319" s="47"/>
    </row>
    <row r="320" spans="1:26" ht="15.75" customHeight="1">
      <c r="A320" s="1"/>
      <c r="B320" s="2"/>
      <c r="C320" s="2"/>
      <c r="D320" s="2"/>
      <c r="E320" s="2"/>
      <c r="F320" s="2"/>
      <c r="G320" s="2"/>
      <c r="H320" s="3"/>
      <c r="I320" s="47"/>
      <c r="J320" s="47"/>
      <c r="K320" s="47"/>
      <c r="L320" s="47"/>
      <c r="M320" s="47"/>
      <c r="N320" s="47"/>
      <c r="O320" s="47"/>
      <c r="P320" s="47"/>
      <c r="Q320" s="47"/>
      <c r="R320" s="47"/>
      <c r="S320" s="47"/>
      <c r="T320" s="47"/>
      <c r="U320" s="47"/>
      <c r="V320" s="47"/>
      <c r="W320" s="47"/>
      <c r="X320" s="47"/>
      <c r="Y320" s="47"/>
      <c r="Z320" s="47"/>
    </row>
    <row r="321" spans="1:26" ht="15.75" customHeight="1">
      <c r="A321" s="1"/>
      <c r="B321" s="2"/>
      <c r="C321" s="2"/>
      <c r="D321" s="2"/>
      <c r="E321" s="2"/>
      <c r="F321" s="2"/>
      <c r="G321" s="2"/>
      <c r="H321" s="3"/>
      <c r="I321" s="47"/>
      <c r="J321" s="47"/>
      <c r="K321" s="47"/>
      <c r="L321" s="47"/>
      <c r="M321" s="47"/>
      <c r="N321" s="47"/>
      <c r="O321" s="47"/>
      <c r="P321" s="47"/>
      <c r="Q321" s="47"/>
      <c r="R321" s="47"/>
      <c r="S321" s="47"/>
      <c r="T321" s="47"/>
      <c r="U321" s="47"/>
      <c r="V321" s="47"/>
      <c r="W321" s="47"/>
      <c r="X321" s="47"/>
      <c r="Y321" s="47"/>
      <c r="Z321" s="47"/>
    </row>
    <row r="322" spans="1:26" ht="15.75" customHeight="1">
      <c r="A322" s="1"/>
      <c r="B322" s="2"/>
      <c r="C322" s="2"/>
      <c r="D322" s="2"/>
      <c r="E322" s="2"/>
      <c r="F322" s="2"/>
      <c r="G322" s="2"/>
      <c r="H322" s="3"/>
      <c r="I322" s="47"/>
      <c r="J322" s="47"/>
      <c r="K322" s="47"/>
      <c r="L322" s="47"/>
      <c r="M322" s="47"/>
      <c r="N322" s="47"/>
      <c r="O322" s="47"/>
      <c r="P322" s="47"/>
      <c r="Q322" s="47"/>
      <c r="R322" s="47"/>
      <c r="S322" s="47"/>
      <c r="T322" s="47"/>
      <c r="U322" s="47"/>
      <c r="V322" s="47"/>
      <c r="W322" s="47"/>
      <c r="X322" s="47"/>
      <c r="Y322" s="47"/>
      <c r="Z322" s="47"/>
    </row>
    <row r="323" spans="1:26" ht="15.75" customHeight="1">
      <c r="A323" s="1"/>
      <c r="B323" s="2"/>
      <c r="C323" s="2"/>
      <c r="D323" s="2"/>
      <c r="E323" s="2"/>
      <c r="F323" s="2"/>
      <c r="G323" s="2"/>
      <c r="H323" s="3"/>
      <c r="I323" s="47"/>
      <c r="J323" s="47"/>
      <c r="K323" s="47"/>
      <c r="L323" s="47"/>
      <c r="M323" s="47"/>
      <c r="N323" s="47"/>
      <c r="O323" s="47"/>
      <c r="P323" s="47"/>
      <c r="Q323" s="47"/>
      <c r="R323" s="47"/>
      <c r="S323" s="47"/>
      <c r="T323" s="47"/>
      <c r="U323" s="47"/>
      <c r="V323" s="47"/>
      <c r="W323" s="47"/>
      <c r="X323" s="47"/>
      <c r="Y323" s="47"/>
      <c r="Z323" s="47"/>
    </row>
    <row r="324" spans="1:26" ht="15.75" customHeight="1">
      <c r="A324" s="1"/>
      <c r="B324" s="2"/>
      <c r="C324" s="2"/>
      <c r="D324" s="2"/>
      <c r="E324" s="2"/>
      <c r="F324" s="2"/>
      <c r="G324" s="2"/>
      <c r="H324" s="3"/>
      <c r="I324" s="47"/>
      <c r="J324" s="47"/>
      <c r="K324" s="47"/>
      <c r="L324" s="47"/>
      <c r="M324" s="47"/>
      <c r="N324" s="47"/>
      <c r="O324" s="47"/>
      <c r="P324" s="47"/>
      <c r="Q324" s="47"/>
      <c r="R324" s="47"/>
      <c r="S324" s="47"/>
      <c r="T324" s="47"/>
      <c r="U324" s="47"/>
      <c r="V324" s="47"/>
      <c r="W324" s="47"/>
      <c r="X324" s="47"/>
      <c r="Y324" s="47"/>
      <c r="Z324" s="47"/>
    </row>
    <row r="325" spans="1:26" ht="15.75" customHeight="1">
      <c r="A325" s="1"/>
      <c r="B325" s="2"/>
      <c r="C325" s="2"/>
      <c r="D325" s="2"/>
      <c r="E325" s="2"/>
      <c r="F325" s="2"/>
      <c r="G325" s="2"/>
      <c r="H325" s="3"/>
      <c r="I325" s="47"/>
      <c r="J325" s="47"/>
      <c r="K325" s="47"/>
      <c r="L325" s="47"/>
      <c r="M325" s="47"/>
      <c r="N325" s="47"/>
      <c r="O325" s="47"/>
      <c r="P325" s="47"/>
      <c r="Q325" s="47"/>
      <c r="R325" s="47"/>
      <c r="S325" s="47"/>
      <c r="T325" s="47"/>
      <c r="U325" s="47"/>
      <c r="V325" s="47"/>
      <c r="W325" s="47"/>
      <c r="X325" s="47"/>
      <c r="Y325" s="47"/>
      <c r="Z325" s="47"/>
    </row>
    <row r="326" spans="1:26" ht="15.75" customHeight="1">
      <c r="A326" s="1"/>
      <c r="B326" s="2"/>
      <c r="C326" s="2"/>
      <c r="D326" s="2"/>
      <c r="E326" s="2"/>
      <c r="F326" s="2"/>
      <c r="G326" s="2"/>
      <c r="H326" s="3"/>
      <c r="I326" s="47"/>
      <c r="J326" s="47"/>
      <c r="K326" s="47"/>
      <c r="L326" s="47"/>
      <c r="M326" s="47"/>
      <c r="N326" s="47"/>
      <c r="O326" s="47"/>
      <c r="P326" s="47"/>
      <c r="Q326" s="47"/>
      <c r="R326" s="47"/>
      <c r="S326" s="47"/>
      <c r="T326" s="47"/>
      <c r="U326" s="47"/>
      <c r="V326" s="47"/>
      <c r="W326" s="47"/>
      <c r="X326" s="47"/>
      <c r="Y326" s="47"/>
      <c r="Z326" s="47"/>
    </row>
    <row r="327" spans="1:26" ht="15.75" customHeight="1">
      <c r="A327" s="1"/>
      <c r="B327" s="2"/>
      <c r="C327" s="2"/>
      <c r="D327" s="2"/>
      <c r="E327" s="2"/>
      <c r="F327" s="2"/>
      <c r="G327" s="2"/>
      <c r="H327" s="3"/>
      <c r="I327" s="47"/>
      <c r="J327" s="47"/>
      <c r="K327" s="47"/>
      <c r="L327" s="47"/>
      <c r="M327" s="47"/>
      <c r="N327" s="47"/>
      <c r="O327" s="47"/>
      <c r="P327" s="47"/>
      <c r="Q327" s="47"/>
      <c r="R327" s="47"/>
      <c r="S327" s="47"/>
      <c r="T327" s="47"/>
      <c r="U327" s="47"/>
      <c r="V327" s="47"/>
      <c r="W327" s="47"/>
      <c r="X327" s="47"/>
      <c r="Y327" s="47"/>
      <c r="Z327" s="47"/>
    </row>
    <row r="328" spans="1:26" ht="15.75" customHeight="1">
      <c r="A328" s="1"/>
      <c r="B328" s="2"/>
      <c r="C328" s="2"/>
      <c r="D328" s="2"/>
      <c r="E328" s="2"/>
      <c r="F328" s="2"/>
      <c r="G328" s="2"/>
      <c r="H328" s="3"/>
      <c r="I328" s="47"/>
      <c r="J328" s="47"/>
      <c r="K328" s="47"/>
      <c r="L328" s="47"/>
      <c r="M328" s="47"/>
      <c r="N328" s="47"/>
      <c r="O328" s="47"/>
      <c r="P328" s="47"/>
      <c r="Q328" s="47"/>
      <c r="R328" s="47"/>
      <c r="S328" s="47"/>
      <c r="T328" s="47"/>
      <c r="U328" s="47"/>
      <c r="V328" s="47"/>
      <c r="W328" s="47"/>
      <c r="X328" s="47"/>
      <c r="Y328" s="47"/>
      <c r="Z328" s="47"/>
    </row>
    <row r="329" spans="1:26" ht="15.75" customHeight="1">
      <c r="A329" s="1"/>
      <c r="B329" s="2"/>
      <c r="C329" s="2"/>
      <c r="D329" s="2"/>
      <c r="E329" s="2"/>
      <c r="F329" s="2"/>
      <c r="G329" s="2"/>
      <c r="H329" s="3"/>
      <c r="I329" s="47"/>
      <c r="J329" s="47"/>
      <c r="K329" s="47"/>
      <c r="L329" s="47"/>
      <c r="M329" s="47"/>
      <c r="N329" s="47"/>
      <c r="O329" s="47"/>
      <c r="P329" s="47"/>
      <c r="Q329" s="47"/>
      <c r="R329" s="47"/>
      <c r="S329" s="47"/>
      <c r="T329" s="47"/>
      <c r="U329" s="47"/>
      <c r="V329" s="47"/>
      <c r="W329" s="47"/>
      <c r="X329" s="47"/>
      <c r="Y329" s="47"/>
      <c r="Z329" s="47"/>
    </row>
    <row r="330" spans="1:26" ht="15.75" customHeight="1">
      <c r="A330" s="1"/>
      <c r="B330" s="2"/>
      <c r="C330" s="2"/>
      <c r="D330" s="2"/>
      <c r="E330" s="2"/>
      <c r="F330" s="2"/>
      <c r="G330" s="2"/>
      <c r="H330" s="3"/>
      <c r="I330" s="47"/>
      <c r="J330" s="47"/>
      <c r="K330" s="47"/>
      <c r="L330" s="47"/>
      <c r="M330" s="47"/>
      <c r="N330" s="47"/>
      <c r="O330" s="47"/>
      <c r="P330" s="47"/>
      <c r="Q330" s="47"/>
      <c r="R330" s="47"/>
      <c r="S330" s="47"/>
      <c r="T330" s="47"/>
      <c r="U330" s="47"/>
      <c r="V330" s="47"/>
      <c r="W330" s="47"/>
      <c r="X330" s="47"/>
      <c r="Y330" s="47"/>
      <c r="Z330" s="47"/>
    </row>
    <row r="331" spans="1:26" ht="15.75" customHeight="1">
      <c r="A331" s="1"/>
      <c r="B331" s="2"/>
      <c r="C331" s="2"/>
      <c r="D331" s="2"/>
      <c r="E331" s="2"/>
      <c r="F331" s="2"/>
      <c r="G331" s="2"/>
      <c r="H331" s="3"/>
      <c r="I331" s="47"/>
      <c r="J331" s="47"/>
      <c r="K331" s="47"/>
      <c r="L331" s="47"/>
      <c r="M331" s="47"/>
      <c r="N331" s="47"/>
      <c r="O331" s="47"/>
      <c r="P331" s="47"/>
      <c r="Q331" s="47"/>
      <c r="R331" s="47"/>
      <c r="S331" s="47"/>
      <c r="T331" s="47"/>
      <c r="U331" s="47"/>
      <c r="V331" s="47"/>
      <c r="W331" s="47"/>
      <c r="X331" s="47"/>
      <c r="Y331" s="47"/>
      <c r="Z331" s="47"/>
    </row>
    <row r="332" spans="1:26" ht="15.75" customHeight="1">
      <c r="A332" s="1"/>
      <c r="B332" s="2"/>
      <c r="C332" s="2"/>
      <c r="D332" s="2"/>
      <c r="E332" s="2"/>
      <c r="F332" s="2"/>
      <c r="G332" s="2"/>
      <c r="H332" s="3"/>
      <c r="I332" s="47"/>
      <c r="J332" s="47"/>
      <c r="K332" s="47"/>
      <c r="L332" s="47"/>
      <c r="M332" s="47"/>
      <c r="N332" s="47"/>
      <c r="O332" s="47"/>
      <c r="P332" s="47"/>
      <c r="Q332" s="47"/>
      <c r="R332" s="47"/>
      <c r="S332" s="47"/>
      <c r="T332" s="47"/>
      <c r="U332" s="47"/>
      <c r="V332" s="47"/>
      <c r="W332" s="47"/>
      <c r="X332" s="47"/>
      <c r="Y332" s="47"/>
      <c r="Z332" s="47"/>
    </row>
    <row r="333" spans="1:26" ht="15.75" customHeight="1">
      <c r="A333" s="1"/>
      <c r="B333" s="2"/>
      <c r="C333" s="2"/>
      <c r="D333" s="2"/>
      <c r="E333" s="2"/>
      <c r="F333" s="2"/>
      <c r="G333" s="2"/>
      <c r="H333" s="3"/>
      <c r="I333" s="47"/>
      <c r="J333" s="47"/>
      <c r="K333" s="47"/>
      <c r="L333" s="47"/>
      <c r="M333" s="47"/>
      <c r="N333" s="47"/>
      <c r="O333" s="47"/>
      <c r="P333" s="47"/>
      <c r="Q333" s="47"/>
      <c r="R333" s="47"/>
      <c r="S333" s="47"/>
      <c r="T333" s="47"/>
      <c r="U333" s="47"/>
      <c r="V333" s="47"/>
      <c r="W333" s="47"/>
      <c r="X333" s="47"/>
      <c r="Y333" s="47"/>
      <c r="Z333" s="47"/>
    </row>
    <row r="334" spans="1:26" ht="15.75" customHeight="1">
      <c r="A334" s="1"/>
      <c r="B334" s="2"/>
      <c r="C334" s="2"/>
      <c r="D334" s="2"/>
      <c r="E334" s="2"/>
      <c r="F334" s="2"/>
      <c r="G334" s="2"/>
      <c r="H334" s="3"/>
      <c r="I334" s="47"/>
      <c r="J334" s="47"/>
      <c r="K334" s="47"/>
      <c r="L334" s="47"/>
      <c r="M334" s="47"/>
      <c r="N334" s="47"/>
      <c r="O334" s="47"/>
      <c r="P334" s="47"/>
      <c r="Q334" s="47"/>
      <c r="R334" s="47"/>
      <c r="S334" s="47"/>
      <c r="T334" s="47"/>
      <c r="U334" s="47"/>
      <c r="V334" s="47"/>
      <c r="W334" s="47"/>
      <c r="X334" s="47"/>
      <c r="Y334" s="47"/>
      <c r="Z334" s="47"/>
    </row>
    <row r="335" spans="1:26" ht="15.75" customHeight="1">
      <c r="A335" s="1"/>
      <c r="B335" s="2"/>
      <c r="C335" s="2"/>
      <c r="D335" s="2"/>
      <c r="E335" s="2"/>
      <c r="F335" s="2"/>
      <c r="G335" s="2"/>
      <c r="H335" s="3"/>
      <c r="I335" s="47"/>
      <c r="J335" s="47"/>
      <c r="K335" s="47"/>
      <c r="L335" s="47"/>
      <c r="M335" s="47"/>
      <c r="N335" s="47"/>
      <c r="O335" s="47"/>
      <c r="P335" s="47"/>
      <c r="Q335" s="47"/>
      <c r="R335" s="47"/>
      <c r="S335" s="47"/>
      <c r="T335" s="47"/>
      <c r="U335" s="47"/>
      <c r="V335" s="47"/>
      <c r="W335" s="47"/>
      <c r="X335" s="47"/>
      <c r="Y335" s="47"/>
      <c r="Z335" s="47"/>
    </row>
    <row r="336" spans="1:26" ht="15.75" customHeight="1">
      <c r="A336" s="1"/>
      <c r="B336" s="2"/>
      <c r="C336" s="2"/>
      <c r="D336" s="2"/>
      <c r="E336" s="2"/>
      <c r="F336" s="2"/>
      <c r="G336" s="2"/>
      <c r="H336" s="3"/>
      <c r="I336" s="47"/>
      <c r="J336" s="47"/>
      <c r="K336" s="47"/>
      <c r="L336" s="47"/>
      <c r="M336" s="47"/>
      <c r="N336" s="47"/>
      <c r="O336" s="47"/>
      <c r="P336" s="47"/>
      <c r="Q336" s="47"/>
      <c r="R336" s="47"/>
      <c r="S336" s="47"/>
      <c r="T336" s="47"/>
      <c r="U336" s="47"/>
      <c r="V336" s="47"/>
      <c r="W336" s="47"/>
      <c r="X336" s="47"/>
      <c r="Y336" s="47"/>
      <c r="Z336" s="47"/>
    </row>
    <row r="337" spans="1:26" ht="15.75" customHeight="1">
      <c r="A337" s="1"/>
      <c r="B337" s="2"/>
      <c r="C337" s="2"/>
      <c r="D337" s="2"/>
      <c r="E337" s="2"/>
      <c r="F337" s="2"/>
      <c r="G337" s="2"/>
      <c r="H337" s="3"/>
      <c r="I337" s="47"/>
      <c r="J337" s="47"/>
      <c r="K337" s="47"/>
      <c r="L337" s="47"/>
      <c r="M337" s="47"/>
      <c r="N337" s="47"/>
      <c r="O337" s="47"/>
      <c r="P337" s="47"/>
      <c r="Q337" s="47"/>
      <c r="R337" s="47"/>
      <c r="S337" s="47"/>
      <c r="T337" s="47"/>
      <c r="U337" s="47"/>
      <c r="V337" s="47"/>
      <c r="W337" s="47"/>
      <c r="X337" s="47"/>
      <c r="Y337" s="47"/>
      <c r="Z337" s="47"/>
    </row>
    <row r="338" spans="1:26" ht="15.75" customHeight="1">
      <c r="A338" s="1"/>
      <c r="B338" s="2"/>
      <c r="C338" s="2"/>
      <c r="D338" s="2"/>
      <c r="E338" s="2"/>
      <c r="F338" s="2"/>
      <c r="G338" s="2"/>
      <c r="H338" s="3"/>
      <c r="I338" s="47"/>
      <c r="J338" s="47"/>
      <c r="K338" s="47"/>
      <c r="L338" s="47"/>
      <c r="M338" s="47"/>
      <c r="N338" s="47"/>
      <c r="O338" s="47"/>
      <c r="P338" s="47"/>
      <c r="Q338" s="47"/>
      <c r="R338" s="47"/>
      <c r="S338" s="47"/>
      <c r="T338" s="47"/>
      <c r="U338" s="47"/>
      <c r="V338" s="47"/>
      <c r="W338" s="47"/>
      <c r="X338" s="47"/>
      <c r="Y338" s="47"/>
      <c r="Z338" s="47"/>
    </row>
    <row r="339" spans="1:26" ht="15.75" customHeight="1">
      <c r="A339" s="1"/>
      <c r="B339" s="2"/>
      <c r="C339" s="2"/>
      <c r="D339" s="2"/>
      <c r="E339" s="2"/>
      <c r="F339" s="2"/>
      <c r="G339" s="2"/>
      <c r="H339" s="3"/>
      <c r="I339" s="47"/>
      <c r="J339" s="47"/>
      <c r="K339" s="47"/>
      <c r="L339" s="47"/>
      <c r="M339" s="47"/>
      <c r="N339" s="47"/>
      <c r="O339" s="47"/>
      <c r="P339" s="47"/>
      <c r="Q339" s="47"/>
      <c r="R339" s="47"/>
      <c r="S339" s="47"/>
      <c r="T339" s="47"/>
      <c r="U339" s="47"/>
      <c r="V339" s="47"/>
      <c r="W339" s="47"/>
      <c r="X339" s="47"/>
      <c r="Y339" s="47"/>
      <c r="Z339" s="47"/>
    </row>
    <row r="340" spans="1:26" ht="15.75" customHeight="1">
      <c r="A340" s="1"/>
      <c r="B340" s="2"/>
      <c r="C340" s="2"/>
      <c r="D340" s="2"/>
      <c r="E340" s="2"/>
      <c r="F340" s="2"/>
      <c r="G340" s="2"/>
      <c r="H340" s="3"/>
      <c r="I340" s="47"/>
      <c r="J340" s="47"/>
      <c r="K340" s="47"/>
      <c r="L340" s="47"/>
      <c r="M340" s="47"/>
      <c r="N340" s="47"/>
      <c r="O340" s="47"/>
      <c r="P340" s="47"/>
      <c r="Q340" s="47"/>
      <c r="R340" s="47"/>
      <c r="S340" s="47"/>
      <c r="T340" s="47"/>
      <c r="U340" s="47"/>
      <c r="V340" s="47"/>
      <c r="W340" s="47"/>
      <c r="X340" s="47"/>
      <c r="Y340" s="47"/>
      <c r="Z340" s="47"/>
    </row>
    <row r="341" spans="1:26" ht="15.75" customHeight="1">
      <c r="A341" s="1"/>
      <c r="B341" s="2"/>
      <c r="C341" s="2"/>
      <c r="D341" s="2"/>
      <c r="E341" s="2"/>
      <c r="F341" s="2"/>
      <c r="G341" s="2"/>
      <c r="H341" s="3"/>
      <c r="I341" s="47"/>
      <c r="J341" s="47"/>
      <c r="K341" s="47"/>
      <c r="L341" s="47"/>
      <c r="M341" s="47"/>
      <c r="N341" s="47"/>
      <c r="O341" s="47"/>
      <c r="P341" s="47"/>
      <c r="Q341" s="47"/>
      <c r="R341" s="47"/>
      <c r="S341" s="47"/>
      <c r="T341" s="47"/>
      <c r="U341" s="47"/>
      <c r="V341" s="47"/>
      <c r="W341" s="47"/>
      <c r="X341" s="47"/>
      <c r="Y341" s="47"/>
      <c r="Z341" s="47"/>
    </row>
    <row r="342" spans="1:26" ht="15.75" customHeight="1">
      <c r="A342" s="1"/>
      <c r="B342" s="2"/>
      <c r="C342" s="2"/>
      <c r="D342" s="2"/>
      <c r="E342" s="2"/>
      <c r="F342" s="2"/>
      <c r="G342" s="2"/>
      <c r="H342" s="3"/>
      <c r="I342" s="47"/>
      <c r="J342" s="47"/>
      <c r="K342" s="47"/>
      <c r="L342" s="47"/>
      <c r="M342" s="47"/>
      <c r="N342" s="47"/>
      <c r="O342" s="47"/>
      <c r="P342" s="47"/>
      <c r="Q342" s="47"/>
      <c r="R342" s="47"/>
      <c r="S342" s="47"/>
      <c r="T342" s="47"/>
      <c r="U342" s="47"/>
      <c r="V342" s="47"/>
      <c r="W342" s="47"/>
      <c r="X342" s="47"/>
      <c r="Y342" s="47"/>
      <c r="Z342" s="47"/>
    </row>
    <row r="343" spans="1:26" ht="15.75" customHeight="1">
      <c r="A343" s="1"/>
      <c r="B343" s="2"/>
      <c r="C343" s="2"/>
      <c r="D343" s="2"/>
      <c r="E343" s="2"/>
      <c r="F343" s="2"/>
      <c r="G343" s="2"/>
      <c r="H343" s="3"/>
      <c r="I343" s="47"/>
      <c r="J343" s="47"/>
      <c r="K343" s="47"/>
      <c r="L343" s="47"/>
      <c r="M343" s="47"/>
      <c r="N343" s="47"/>
      <c r="O343" s="47"/>
      <c r="P343" s="47"/>
      <c r="Q343" s="47"/>
      <c r="R343" s="47"/>
      <c r="S343" s="47"/>
      <c r="T343" s="47"/>
      <c r="U343" s="47"/>
      <c r="V343" s="47"/>
      <c r="W343" s="47"/>
      <c r="X343" s="47"/>
      <c r="Y343" s="47"/>
      <c r="Z343" s="47"/>
    </row>
    <row r="344" spans="1:26" ht="15.75" customHeight="1">
      <c r="A344" s="1"/>
      <c r="B344" s="2"/>
      <c r="C344" s="2"/>
      <c r="D344" s="2"/>
      <c r="E344" s="2"/>
      <c r="F344" s="2"/>
      <c r="G344" s="2"/>
      <c r="H344" s="3"/>
      <c r="I344" s="47"/>
      <c r="J344" s="47"/>
      <c r="K344" s="47"/>
      <c r="L344" s="47"/>
      <c r="M344" s="47"/>
      <c r="N344" s="47"/>
      <c r="O344" s="47"/>
      <c r="P344" s="47"/>
      <c r="Q344" s="47"/>
      <c r="R344" s="47"/>
      <c r="S344" s="47"/>
      <c r="T344" s="47"/>
      <c r="U344" s="47"/>
      <c r="V344" s="47"/>
      <c r="W344" s="47"/>
      <c r="X344" s="47"/>
      <c r="Y344" s="47"/>
      <c r="Z344" s="47"/>
    </row>
    <row r="345" spans="1:26" ht="15.75" customHeight="1">
      <c r="A345" s="1"/>
      <c r="B345" s="2"/>
      <c r="C345" s="2"/>
      <c r="D345" s="2"/>
      <c r="E345" s="2"/>
      <c r="F345" s="2"/>
      <c r="G345" s="2"/>
      <c r="H345" s="3"/>
      <c r="I345" s="47"/>
      <c r="J345" s="47"/>
      <c r="K345" s="47"/>
      <c r="L345" s="47"/>
      <c r="M345" s="47"/>
      <c r="N345" s="47"/>
      <c r="O345" s="47"/>
      <c r="P345" s="47"/>
      <c r="Q345" s="47"/>
      <c r="R345" s="47"/>
      <c r="S345" s="47"/>
      <c r="T345" s="47"/>
      <c r="U345" s="47"/>
      <c r="V345" s="47"/>
      <c r="W345" s="47"/>
      <c r="X345" s="47"/>
      <c r="Y345" s="47"/>
      <c r="Z345" s="47"/>
    </row>
    <row r="346" spans="1:26" ht="15.75" customHeight="1">
      <c r="A346" s="1"/>
      <c r="B346" s="2"/>
      <c r="C346" s="2"/>
      <c r="D346" s="2"/>
      <c r="E346" s="2"/>
      <c r="F346" s="2"/>
      <c r="G346" s="2"/>
      <c r="H346" s="3"/>
      <c r="I346" s="47"/>
      <c r="J346" s="47"/>
      <c r="K346" s="47"/>
      <c r="L346" s="47"/>
      <c r="M346" s="47"/>
      <c r="N346" s="47"/>
      <c r="O346" s="47"/>
      <c r="P346" s="47"/>
      <c r="Q346" s="47"/>
      <c r="R346" s="47"/>
      <c r="S346" s="47"/>
      <c r="T346" s="47"/>
      <c r="U346" s="47"/>
      <c r="V346" s="47"/>
      <c r="W346" s="47"/>
      <c r="X346" s="47"/>
      <c r="Y346" s="47"/>
      <c r="Z346" s="47"/>
    </row>
    <row r="347" spans="1:26" ht="15.75" customHeight="1">
      <c r="A347" s="1"/>
      <c r="B347" s="2"/>
      <c r="C347" s="2"/>
      <c r="D347" s="2"/>
      <c r="E347" s="2"/>
      <c r="F347" s="2"/>
      <c r="G347" s="2"/>
      <c r="H347" s="3"/>
      <c r="I347" s="47"/>
      <c r="J347" s="47"/>
      <c r="K347" s="47"/>
      <c r="L347" s="47"/>
      <c r="M347" s="47"/>
      <c r="N347" s="47"/>
      <c r="O347" s="47"/>
      <c r="P347" s="47"/>
      <c r="Q347" s="47"/>
      <c r="R347" s="47"/>
      <c r="S347" s="47"/>
      <c r="T347" s="47"/>
      <c r="U347" s="47"/>
      <c r="V347" s="47"/>
      <c r="W347" s="47"/>
      <c r="X347" s="47"/>
      <c r="Y347" s="47"/>
      <c r="Z347" s="47"/>
    </row>
    <row r="348" spans="1:26" ht="15.75" customHeight="1">
      <c r="A348" s="1"/>
      <c r="B348" s="2"/>
      <c r="C348" s="2"/>
      <c r="D348" s="2"/>
      <c r="E348" s="2"/>
      <c r="F348" s="2"/>
      <c r="G348" s="2"/>
      <c r="H348" s="3"/>
      <c r="I348" s="47"/>
      <c r="J348" s="47"/>
      <c r="K348" s="47"/>
      <c r="L348" s="47"/>
      <c r="M348" s="47"/>
      <c r="N348" s="47"/>
      <c r="O348" s="47"/>
      <c r="P348" s="47"/>
      <c r="Q348" s="47"/>
      <c r="R348" s="47"/>
      <c r="S348" s="47"/>
      <c r="T348" s="47"/>
      <c r="U348" s="47"/>
      <c r="V348" s="47"/>
      <c r="W348" s="47"/>
      <c r="X348" s="47"/>
      <c r="Y348" s="47"/>
      <c r="Z348" s="47"/>
    </row>
    <row r="349" spans="1:26" ht="15.75" customHeight="1">
      <c r="A349" s="1"/>
      <c r="B349" s="2"/>
      <c r="C349" s="2"/>
      <c r="D349" s="2"/>
      <c r="E349" s="2"/>
      <c r="F349" s="2"/>
      <c r="G349" s="2"/>
      <c r="H349" s="3"/>
      <c r="I349" s="47"/>
      <c r="J349" s="47"/>
      <c r="K349" s="47"/>
      <c r="L349" s="47"/>
      <c r="M349" s="47"/>
      <c r="N349" s="47"/>
      <c r="O349" s="47"/>
      <c r="P349" s="47"/>
      <c r="Q349" s="47"/>
      <c r="R349" s="47"/>
      <c r="S349" s="47"/>
      <c r="T349" s="47"/>
      <c r="U349" s="47"/>
      <c r="V349" s="47"/>
      <c r="W349" s="47"/>
      <c r="X349" s="47"/>
      <c r="Y349" s="47"/>
      <c r="Z349" s="47"/>
    </row>
    <row r="350" spans="1:26" ht="15.75" customHeight="1">
      <c r="A350" s="1"/>
      <c r="B350" s="2"/>
      <c r="C350" s="2"/>
      <c r="D350" s="2"/>
      <c r="E350" s="2"/>
      <c r="F350" s="2"/>
      <c r="G350" s="2"/>
      <c r="H350" s="3"/>
      <c r="I350" s="47"/>
      <c r="J350" s="47"/>
      <c r="K350" s="47"/>
      <c r="L350" s="47"/>
      <c r="M350" s="47"/>
      <c r="N350" s="47"/>
      <c r="O350" s="47"/>
      <c r="P350" s="47"/>
      <c r="Q350" s="47"/>
      <c r="R350" s="47"/>
      <c r="S350" s="47"/>
      <c r="T350" s="47"/>
      <c r="U350" s="47"/>
      <c r="V350" s="47"/>
      <c r="W350" s="47"/>
      <c r="X350" s="47"/>
      <c r="Y350" s="47"/>
      <c r="Z350" s="47"/>
    </row>
    <row r="351" spans="1:26" ht="15.75" customHeight="1">
      <c r="A351" s="1"/>
      <c r="B351" s="2"/>
      <c r="C351" s="2"/>
      <c r="D351" s="2"/>
      <c r="E351" s="2"/>
      <c r="F351" s="2"/>
      <c r="G351" s="2"/>
      <c r="H351" s="3"/>
      <c r="I351" s="47"/>
      <c r="J351" s="47"/>
      <c r="K351" s="47"/>
      <c r="L351" s="47"/>
      <c r="M351" s="47"/>
      <c r="N351" s="47"/>
      <c r="O351" s="47"/>
      <c r="P351" s="47"/>
      <c r="Q351" s="47"/>
      <c r="R351" s="47"/>
      <c r="S351" s="47"/>
      <c r="T351" s="47"/>
      <c r="U351" s="47"/>
      <c r="V351" s="47"/>
      <c r="W351" s="47"/>
      <c r="X351" s="47"/>
      <c r="Y351" s="47"/>
      <c r="Z351" s="47"/>
    </row>
    <row r="352" spans="1:26" ht="15.75" customHeight="1">
      <c r="A352" s="1"/>
      <c r="B352" s="2"/>
      <c r="C352" s="2"/>
      <c r="D352" s="2"/>
      <c r="E352" s="2"/>
      <c r="F352" s="2"/>
      <c r="G352" s="2"/>
      <c r="H352" s="3"/>
      <c r="I352" s="47"/>
      <c r="J352" s="47"/>
      <c r="K352" s="47"/>
      <c r="L352" s="47"/>
      <c r="M352" s="47"/>
      <c r="N352" s="47"/>
      <c r="O352" s="47"/>
      <c r="P352" s="47"/>
      <c r="Q352" s="47"/>
      <c r="R352" s="47"/>
      <c r="S352" s="47"/>
      <c r="T352" s="47"/>
      <c r="U352" s="47"/>
      <c r="V352" s="47"/>
      <c r="W352" s="47"/>
      <c r="X352" s="47"/>
      <c r="Y352" s="47"/>
      <c r="Z352" s="47"/>
    </row>
    <row r="353" spans="1:26" ht="15.75" customHeight="1">
      <c r="A353" s="1"/>
      <c r="B353" s="2"/>
      <c r="C353" s="2"/>
      <c r="D353" s="2"/>
      <c r="E353" s="2"/>
      <c r="F353" s="2"/>
      <c r="G353" s="2"/>
      <c r="H353" s="3"/>
      <c r="I353" s="47"/>
      <c r="J353" s="47"/>
      <c r="K353" s="47"/>
      <c r="L353" s="47"/>
      <c r="M353" s="47"/>
      <c r="N353" s="47"/>
      <c r="O353" s="47"/>
      <c r="P353" s="47"/>
      <c r="Q353" s="47"/>
      <c r="R353" s="47"/>
      <c r="S353" s="47"/>
      <c r="T353" s="47"/>
      <c r="U353" s="47"/>
      <c r="V353" s="47"/>
      <c r="W353" s="47"/>
      <c r="X353" s="47"/>
      <c r="Y353" s="47"/>
      <c r="Z353" s="47"/>
    </row>
    <row r="354" spans="1:26" ht="15.75" customHeight="1">
      <c r="A354" s="1"/>
      <c r="B354" s="2"/>
      <c r="C354" s="2"/>
      <c r="D354" s="2"/>
      <c r="E354" s="2"/>
      <c r="F354" s="2"/>
      <c r="G354" s="2"/>
      <c r="H354" s="3"/>
      <c r="I354" s="47"/>
      <c r="J354" s="47"/>
      <c r="K354" s="47"/>
      <c r="L354" s="47"/>
      <c r="M354" s="47"/>
      <c r="N354" s="47"/>
      <c r="O354" s="47"/>
      <c r="P354" s="47"/>
      <c r="Q354" s="47"/>
      <c r="R354" s="47"/>
      <c r="S354" s="47"/>
      <c r="T354" s="47"/>
      <c r="U354" s="47"/>
      <c r="V354" s="47"/>
      <c r="W354" s="47"/>
      <c r="X354" s="47"/>
      <c r="Y354" s="47"/>
      <c r="Z354" s="47"/>
    </row>
    <row r="355" spans="1:26" ht="15.75" customHeight="1">
      <c r="A355" s="1"/>
      <c r="B355" s="2"/>
      <c r="C355" s="2"/>
      <c r="D355" s="2"/>
      <c r="E355" s="2"/>
      <c r="F355" s="2"/>
      <c r="G355" s="2"/>
      <c r="H355" s="3"/>
      <c r="I355" s="47"/>
      <c r="J355" s="47"/>
      <c r="K355" s="47"/>
      <c r="L355" s="47"/>
      <c r="M355" s="47"/>
      <c r="N355" s="47"/>
      <c r="O355" s="47"/>
      <c r="P355" s="47"/>
      <c r="Q355" s="47"/>
      <c r="R355" s="47"/>
      <c r="S355" s="47"/>
      <c r="T355" s="47"/>
      <c r="U355" s="47"/>
      <c r="V355" s="47"/>
      <c r="W355" s="47"/>
      <c r="X355" s="47"/>
      <c r="Y355" s="47"/>
      <c r="Z355" s="47"/>
    </row>
    <row r="356" spans="1:26" ht="15.75" customHeight="1">
      <c r="A356" s="1"/>
      <c r="B356" s="2"/>
      <c r="C356" s="2"/>
      <c r="D356" s="2"/>
      <c r="E356" s="2"/>
      <c r="F356" s="2"/>
      <c r="G356" s="2"/>
      <c r="H356" s="3"/>
      <c r="I356" s="47"/>
      <c r="J356" s="47"/>
      <c r="K356" s="47"/>
      <c r="L356" s="47"/>
      <c r="M356" s="47"/>
      <c r="N356" s="47"/>
      <c r="O356" s="47"/>
      <c r="P356" s="47"/>
      <c r="Q356" s="47"/>
      <c r="R356" s="47"/>
      <c r="S356" s="47"/>
      <c r="T356" s="47"/>
      <c r="U356" s="47"/>
      <c r="V356" s="47"/>
      <c r="W356" s="47"/>
      <c r="X356" s="47"/>
      <c r="Y356" s="47"/>
      <c r="Z356" s="47"/>
    </row>
    <row r="357" spans="1:26" ht="15.75" customHeight="1">
      <c r="A357" s="1"/>
      <c r="B357" s="2"/>
      <c r="C357" s="2"/>
      <c r="D357" s="2"/>
      <c r="E357" s="2"/>
      <c r="F357" s="2"/>
      <c r="G357" s="2"/>
      <c r="H357" s="3"/>
      <c r="I357" s="47"/>
      <c r="J357" s="47"/>
      <c r="K357" s="47"/>
      <c r="L357" s="47"/>
      <c r="M357" s="47"/>
      <c r="N357" s="47"/>
      <c r="O357" s="47"/>
      <c r="P357" s="47"/>
      <c r="Q357" s="47"/>
      <c r="R357" s="47"/>
      <c r="S357" s="47"/>
      <c r="T357" s="47"/>
      <c r="U357" s="47"/>
      <c r="V357" s="47"/>
      <c r="W357" s="47"/>
      <c r="X357" s="47"/>
      <c r="Y357" s="47"/>
      <c r="Z357" s="47"/>
    </row>
    <row r="358" spans="1:26" ht="15.75" customHeight="1">
      <c r="A358" s="1"/>
      <c r="B358" s="2"/>
      <c r="C358" s="2"/>
      <c r="D358" s="2"/>
      <c r="E358" s="2"/>
      <c r="F358" s="2"/>
      <c r="G358" s="2"/>
      <c r="H358" s="3"/>
      <c r="I358" s="47"/>
      <c r="J358" s="47"/>
      <c r="K358" s="47"/>
      <c r="L358" s="47"/>
      <c r="M358" s="47"/>
      <c r="N358" s="47"/>
      <c r="O358" s="47"/>
      <c r="P358" s="47"/>
      <c r="Q358" s="47"/>
      <c r="R358" s="47"/>
      <c r="S358" s="47"/>
      <c r="T358" s="47"/>
      <c r="U358" s="47"/>
      <c r="V358" s="47"/>
      <c r="W358" s="47"/>
      <c r="X358" s="47"/>
      <c r="Y358" s="47"/>
      <c r="Z358" s="47"/>
    </row>
    <row r="359" spans="1:26" ht="15.75" customHeight="1">
      <c r="A359" s="1"/>
      <c r="B359" s="2"/>
      <c r="C359" s="2"/>
      <c r="D359" s="2"/>
      <c r="E359" s="2"/>
      <c r="F359" s="2"/>
      <c r="G359" s="2"/>
      <c r="H359" s="3"/>
      <c r="I359" s="47"/>
      <c r="J359" s="47"/>
      <c r="K359" s="47"/>
      <c r="L359" s="47"/>
      <c r="M359" s="47"/>
      <c r="N359" s="47"/>
      <c r="O359" s="47"/>
      <c r="P359" s="47"/>
      <c r="Q359" s="47"/>
      <c r="R359" s="47"/>
      <c r="S359" s="47"/>
      <c r="T359" s="47"/>
      <c r="U359" s="47"/>
      <c r="V359" s="47"/>
      <c r="W359" s="47"/>
      <c r="X359" s="47"/>
      <c r="Y359" s="47"/>
      <c r="Z359" s="47"/>
    </row>
    <row r="360" spans="1:26" ht="15.75" customHeight="1">
      <c r="A360" s="1"/>
      <c r="B360" s="2"/>
      <c r="C360" s="2"/>
      <c r="D360" s="2"/>
      <c r="E360" s="2"/>
      <c r="F360" s="2"/>
      <c r="G360" s="2"/>
      <c r="H360" s="3"/>
      <c r="I360" s="47"/>
      <c r="J360" s="47"/>
      <c r="K360" s="47"/>
      <c r="L360" s="47"/>
      <c r="M360" s="47"/>
      <c r="N360" s="47"/>
      <c r="O360" s="47"/>
      <c r="P360" s="47"/>
      <c r="Q360" s="47"/>
      <c r="R360" s="47"/>
      <c r="S360" s="47"/>
      <c r="T360" s="47"/>
      <c r="U360" s="47"/>
      <c r="V360" s="47"/>
      <c r="W360" s="47"/>
      <c r="X360" s="47"/>
      <c r="Y360" s="47"/>
      <c r="Z360" s="47"/>
    </row>
    <row r="361" spans="1:26" ht="15.75" customHeight="1">
      <c r="A361" s="1"/>
      <c r="B361" s="2"/>
      <c r="C361" s="2"/>
      <c r="D361" s="2"/>
      <c r="E361" s="2"/>
      <c r="F361" s="2"/>
      <c r="G361" s="2"/>
      <c r="H361" s="3"/>
      <c r="I361" s="47"/>
      <c r="J361" s="47"/>
      <c r="K361" s="47"/>
      <c r="L361" s="47"/>
      <c r="M361" s="47"/>
      <c r="N361" s="47"/>
      <c r="O361" s="47"/>
      <c r="P361" s="47"/>
      <c r="Q361" s="47"/>
      <c r="R361" s="47"/>
      <c r="S361" s="47"/>
      <c r="T361" s="47"/>
      <c r="U361" s="47"/>
      <c r="V361" s="47"/>
      <c r="W361" s="47"/>
      <c r="X361" s="47"/>
      <c r="Y361" s="47"/>
      <c r="Z361" s="47"/>
    </row>
    <row r="362" spans="1:26" ht="15.75" customHeight="1">
      <c r="A362" s="1"/>
      <c r="B362" s="2"/>
      <c r="C362" s="2"/>
      <c r="D362" s="2"/>
      <c r="E362" s="2"/>
      <c r="F362" s="2"/>
      <c r="G362" s="2"/>
      <c r="H362" s="3"/>
      <c r="I362" s="47"/>
      <c r="J362" s="47"/>
      <c r="K362" s="47"/>
      <c r="L362" s="47"/>
      <c r="M362" s="47"/>
      <c r="N362" s="47"/>
      <c r="O362" s="47"/>
      <c r="P362" s="47"/>
      <c r="Q362" s="47"/>
      <c r="R362" s="47"/>
      <c r="S362" s="47"/>
      <c r="T362" s="47"/>
      <c r="U362" s="47"/>
      <c r="V362" s="47"/>
      <c r="W362" s="47"/>
      <c r="X362" s="47"/>
      <c r="Y362" s="47"/>
      <c r="Z362" s="47"/>
    </row>
    <row r="363" spans="1:26" ht="15.75" customHeight="1">
      <c r="A363" s="1"/>
      <c r="B363" s="2"/>
      <c r="C363" s="2"/>
      <c r="D363" s="2"/>
      <c r="E363" s="2"/>
      <c r="F363" s="2"/>
      <c r="G363" s="2"/>
      <c r="H363" s="3"/>
      <c r="I363" s="47"/>
      <c r="J363" s="47"/>
      <c r="K363" s="47"/>
      <c r="L363" s="47"/>
      <c r="M363" s="47"/>
      <c r="N363" s="47"/>
      <c r="O363" s="47"/>
      <c r="P363" s="47"/>
      <c r="Q363" s="47"/>
      <c r="R363" s="47"/>
      <c r="S363" s="47"/>
      <c r="T363" s="47"/>
      <c r="U363" s="47"/>
      <c r="V363" s="47"/>
      <c r="W363" s="47"/>
      <c r="X363" s="47"/>
      <c r="Y363" s="47"/>
      <c r="Z363" s="47"/>
    </row>
    <row r="364" spans="1:26" ht="15.75" customHeight="1">
      <c r="A364" s="1"/>
      <c r="B364" s="2"/>
      <c r="C364" s="2"/>
      <c r="D364" s="2"/>
      <c r="E364" s="2"/>
      <c r="F364" s="2"/>
      <c r="G364" s="2"/>
      <c r="H364" s="3"/>
      <c r="I364" s="47"/>
      <c r="J364" s="47"/>
      <c r="K364" s="47"/>
      <c r="L364" s="47"/>
      <c r="M364" s="47"/>
      <c r="N364" s="47"/>
      <c r="O364" s="47"/>
      <c r="P364" s="47"/>
      <c r="Q364" s="47"/>
      <c r="R364" s="47"/>
      <c r="S364" s="47"/>
      <c r="T364" s="47"/>
      <c r="U364" s="47"/>
      <c r="V364" s="47"/>
      <c r="W364" s="47"/>
      <c r="X364" s="47"/>
      <c r="Y364" s="47"/>
      <c r="Z364" s="47"/>
    </row>
    <row r="365" spans="1:26" ht="15.75" customHeight="1">
      <c r="A365" s="1"/>
      <c r="B365" s="2"/>
      <c r="C365" s="2"/>
      <c r="D365" s="2"/>
      <c r="E365" s="2"/>
      <c r="F365" s="2"/>
      <c r="G365" s="2"/>
      <c r="H365" s="3"/>
      <c r="I365" s="47"/>
      <c r="J365" s="47"/>
      <c r="K365" s="47"/>
      <c r="L365" s="47"/>
      <c r="M365" s="47"/>
      <c r="N365" s="47"/>
      <c r="O365" s="47"/>
      <c r="P365" s="47"/>
      <c r="Q365" s="47"/>
      <c r="R365" s="47"/>
      <c r="S365" s="47"/>
      <c r="T365" s="47"/>
      <c r="U365" s="47"/>
      <c r="V365" s="47"/>
      <c r="W365" s="47"/>
      <c r="X365" s="47"/>
      <c r="Y365" s="47"/>
      <c r="Z365" s="47"/>
    </row>
    <row r="366" spans="1:26" ht="15.75" customHeight="1">
      <c r="A366" s="1"/>
      <c r="B366" s="2"/>
      <c r="C366" s="2"/>
      <c r="D366" s="2"/>
      <c r="E366" s="2"/>
      <c r="F366" s="2"/>
      <c r="G366" s="2"/>
      <c r="H366" s="3"/>
      <c r="I366" s="47"/>
      <c r="J366" s="47"/>
      <c r="K366" s="47"/>
      <c r="L366" s="47"/>
      <c r="M366" s="47"/>
      <c r="N366" s="47"/>
      <c r="O366" s="47"/>
      <c r="P366" s="47"/>
      <c r="Q366" s="47"/>
      <c r="R366" s="47"/>
      <c r="S366" s="47"/>
      <c r="T366" s="47"/>
      <c r="U366" s="47"/>
      <c r="V366" s="47"/>
      <c r="W366" s="47"/>
      <c r="X366" s="47"/>
      <c r="Y366" s="47"/>
      <c r="Z366" s="47"/>
    </row>
    <row r="367" spans="1:26" ht="15.75" customHeight="1">
      <c r="A367" s="1"/>
      <c r="B367" s="2"/>
      <c r="C367" s="2"/>
      <c r="D367" s="2"/>
      <c r="E367" s="2"/>
      <c r="F367" s="2"/>
      <c r="G367" s="2"/>
      <c r="H367" s="3"/>
      <c r="I367" s="47"/>
      <c r="J367" s="47"/>
      <c r="K367" s="47"/>
      <c r="L367" s="47"/>
      <c r="M367" s="47"/>
      <c r="N367" s="47"/>
      <c r="O367" s="47"/>
      <c r="P367" s="47"/>
      <c r="Q367" s="47"/>
      <c r="R367" s="47"/>
      <c r="S367" s="47"/>
      <c r="T367" s="47"/>
      <c r="U367" s="47"/>
      <c r="V367" s="47"/>
      <c r="W367" s="47"/>
      <c r="X367" s="47"/>
      <c r="Y367" s="47"/>
      <c r="Z367" s="47"/>
    </row>
    <row r="368" spans="1:26" ht="15.75" customHeight="1">
      <c r="A368" s="1"/>
      <c r="B368" s="2"/>
      <c r="C368" s="2"/>
      <c r="D368" s="2"/>
      <c r="E368" s="2"/>
      <c r="F368" s="2"/>
      <c r="G368" s="2"/>
      <c r="H368" s="3"/>
      <c r="I368" s="47"/>
      <c r="J368" s="47"/>
      <c r="K368" s="47"/>
      <c r="L368" s="47"/>
      <c r="M368" s="47"/>
      <c r="N368" s="47"/>
      <c r="O368" s="47"/>
      <c r="P368" s="47"/>
      <c r="Q368" s="47"/>
      <c r="R368" s="47"/>
      <c r="S368" s="47"/>
      <c r="T368" s="47"/>
      <c r="U368" s="47"/>
      <c r="V368" s="47"/>
      <c r="W368" s="47"/>
      <c r="X368" s="47"/>
      <c r="Y368" s="47"/>
      <c r="Z368" s="47"/>
    </row>
    <row r="369" spans="1:26" ht="15.75" customHeight="1">
      <c r="A369" s="1"/>
      <c r="B369" s="2"/>
      <c r="C369" s="2"/>
      <c r="D369" s="2"/>
      <c r="E369" s="2"/>
      <c r="F369" s="2"/>
      <c r="G369" s="2"/>
      <c r="H369" s="3"/>
      <c r="I369" s="47"/>
      <c r="J369" s="47"/>
      <c r="K369" s="47"/>
      <c r="L369" s="47"/>
      <c r="M369" s="47"/>
      <c r="N369" s="47"/>
      <c r="O369" s="47"/>
      <c r="P369" s="47"/>
      <c r="Q369" s="47"/>
      <c r="R369" s="47"/>
      <c r="S369" s="47"/>
      <c r="T369" s="47"/>
      <c r="U369" s="47"/>
      <c r="V369" s="47"/>
      <c r="W369" s="47"/>
      <c r="X369" s="47"/>
      <c r="Y369" s="47"/>
      <c r="Z369" s="47"/>
    </row>
    <row r="370" spans="1:26" ht="15.75" customHeight="1">
      <c r="A370" s="1"/>
      <c r="B370" s="2"/>
      <c r="C370" s="2"/>
      <c r="D370" s="2"/>
      <c r="E370" s="2"/>
      <c r="F370" s="2"/>
      <c r="G370" s="2"/>
      <c r="H370" s="3"/>
      <c r="I370" s="47"/>
      <c r="J370" s="47"/>
      <c r="K370" s="47"/>
      <c r="L370" s="47"/>
      <c r="M370" s="47"/>
      <c r="N370" s="47"/>
      <c r="O370" s="47"/>
      <c r="P370" s="47"/>
      <c r="Q370" s="47"/>
      <c r="R370" s="47"/>
      <c r="S370" s="47"/>
      <c r="T370" s="47"/>
      <c r="U370" s="47"/>
      <c r="V370" s="47"/>
      <c r="W370" s="47"/>
      <c r="X370" s="47"/>
      <c r="Y370" s="47"/>
      <c r="Z370" s="47"/>
    </row>
    <row r="371" spans="1:26" ht="15.75" customHeight="1">
      <c r="A371" s="1"/>
      <c r="B371" s="2"/>
      <c r="C371" s="2"/>
      <c r="D371" s="2"/>
      <c r="E371" s="2"/>
      <c r="F371" s="2"/>
      <c r="G371" s="2"/>
      <c r="H371" s="3"/>
      <c r="I371" s="47"/>
      <c r="J371" s="47"/>
      <c r="K371" s="47"/>
      <c r="L371" s="47"/>
      <c r="M371" s="47"/>
      <c r="N371" s="47"/>
      <c r="O371" s="47"/>
      <c r="P371" s="47"/>
      <c r="Q371" s="47"/>
      <c r="R371" s="47"/>
      <c r="S371" s="47"/>
      <c r="T371" s="47"/>
      <c r="U371" s="47"/>
      <c r="V371" s="47"/>
      <c r="W371" s="47"/>
      <c r="X371" s="47"/>
      <c r="Y371" s="47"/>
      <c r="Z371" s="47"/>
    </row>
    <row r="372" spans="1:26" ht="15.75" customHeight="1">
      <c r="A372" s="1"/>
      <c r="B372" s="2"/>
      <c r="C372" s="2"/>
      <c r="D372" s="2"/>
      <c r="E372" s="2"/>
      <c r="F372" s="2"/>
      <c r="G372" s="2"/>
      <c r="H372" s="3"/>
      <c r="I372" s="47"/>
      <c r="J372" s="47"/>
      <c r="K372" s="47"/>
      <c r="L372" s="47"/>
      <c r="M372" s="47"/>
      <c r="N372" s="47"/>
      <c r="O372" s="47"/>
      <c r="P372" s="47"/>
      <c r="Q372" s="47"/>
      <c r="R372" s="47"/>
      <c r="S372" s="47"/>
      <c r="T372" s="47"/>
      <c r="U372" s="47"/>
      <c r="V372" s="47"/>
      <c r="W372" s="47"/>
      <c r="X372" s="47"/>
      <c r="Y372" s="47"/>
      <c r="Z372" s="47"/>
    </row>
    <row r="373" spans="1:26" ht="15.75" customHeight="1">
      <c r="A373" s="1"/>
      <c r="B373" s="2"/>
      <c r="C373" s="2"/>
      <c r="D373" s="2"/>
      <c r="E373" s="2"/>
      <c r="F373" s="2"/>
      <c r="G373" s="2"/>
      <c r="H373" s="3"/>
      <c r="I373" s="47"/>
      <c r="J373" s="47"/>
      <c r="K373" s="47"/>
      <c r="L373" s="47"/>
      <c r="M373" s="47"/>
      <c r="N373" s="47"/>
      <c r="O373" s="47"/>
      <c r="P373" s="47"/>
      <c r="Q373" s="47"/>
      <c r="R373" s="47"/>
      <c r="S373" s="47"/>
      <c r="T373" s="47"/>
      <c r="U373" s="47"/>
      <c r="V373" s="47"/>
      <c r="W373" s="47"/>
      <c r="X373" s="47"/>
      <c r="Y373" s="47"/>
      <c r="Z373" s="47"/>
    </row>
    <row r="374" spans="1:26" ht="15.75" customHeight="1">
      <c r="A374" s="1"/>
      <c r="B374" s="2"/>
      <c r="C374" s="2"/>
      <c r="D374" s="2"/>
      <c r="E374" s="2"/>
      <c r="F374" s="2"/>
      <c r="G374" s="2"/>
      <c r="H374" s="3"/>
      <c r="I374" s="47"/>
      <c r="J374" s="47"/>
      <c r="K374" s="47"/>
      <c r="L374" s="47"/>
      <c r="M374" s="47"/>
      <c r="N374" s="47"/>
      <c r="O374" s="47"/>
      <c r="P374" s="47"/>
      <c r="Q374" s="47"/>
      <c r="R374" s="47"/>
      <c r="S374" s="47"/>
      <c r="T374" s="47"/>
      <c r="U374" s="47"/>
      <c r="V374" s="47"/>
      <c r="W374" s="47"/>
      <c r="X374" s="47"/>
      <c r="Y374" s="47"/>
      <c r="Z374" s="47"/>
    </row>
    <row r="375" spans="1:26" ht="15.75" customHeight="1">
      <c r="A375" s="1"/>
      <c r="B375" s="2"/>
      <c r="C375" s="2"/>
      <c r="D375" s="2"/>
      <c r="E375" s="2"/>
      <c r="F375" s="2"/>
      <c r="G375" s="2"/>
      <c r="H375" s="3"/>
      <c r="I375" s="47"/>
      <c r="J375" s="47"/>
      <c r="K375" s="47"/>
      <c r="L375" s="47"/>
      <c r="M375" s="47"/>
      <c r="N375" s="47"/>
      <c r="O375" s="47"/>
      <c r="P375" s="47"/>
      <c r="Q375" s="47"/>
      <c r="R375" s="47"/>
      <c r="S375" s="47"/>
      <c r="T375" s="47"/>
      <c r="U375" s="47"/>
      <c r="V375" s="47"/>
      <c r="W375" s="47"/>
      <c r="X375" s="47"/>
      <c r="Y375" s="47"/>
      <c r="Z375" s="47"/>
    </row>
    <row r="376" spans="1:26" ht="15.75" customHeight="1">
      <c r="A376" s="1"/>
      <c r="B376" s="2"/>
      <c r="C376" s="2"/>
      <c r="D376" s="2"/>
      <c r="E376" s="2"/>
      <c r="F376" s="2"/>
      <c r="G376" s="2"/>
      <c r="H376" s="3"/>
      <c r="I376" s="47"/>
      <c r="J376" s="47"/>
      <c r="K376" s="47"/>
      <c r="L376" s="47"/>
      <c r="M376" s="47"/>
      <c r="N376" s="47"/>
      <c r="O376" s="47"/>
      <c r="P376" s="47"/>
      <c r="Q376" s="47"/>
      <c r="R376" s="47"/>
      <c r="S376" s="47"/>
      <c r="T376" s="47"/>
      <c r="U376" s="47"/>
      <c r="V376" s="47"/>
      <c r="W376" s="47"/>
      <c r="X376" s="47"/>
      <c r="Y376" s="47"/>
      <c r="Z376" s="47"/>
    </row>
    <row r="377" spans="1:26" ht="15.75" customHeight="1">
      <c r="A377" s="1"/>
      <c r="B377" s="2"/>
      <c r="C377" s="2"/>
      <c r="D377" s="2"/>
      <c r="E377" s="2"/>
      <c r="F377" s="2"/>
      <c r="G377" s="2"/>
      <c r="H377" s="3"/>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row r="1030" spans="1:26" ht="15.75" customHeight="1">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row>
    <row r="1031" spans="1:26" ht="15.75" customHeight="1">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row>
    <row r="1032" spans="1:26" ht="15.75" customHeight="1">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row>
    <row r="1033" spans="1:26" ht="15.75" customHeight="1">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row>
    <row r="1034" spans="1:26" ht="15.75" customHeight="1">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row>
    <row r="1035" spans="1:26" ht="15.75" customHeight="1">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row>
    <row r="1036" spans="1:26" ht="15.75" customHeight="1">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row>
    <row r="1037" spans="1:26" ht="15.75" customHeight="1">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row>
    <row r="1038" spans="1:26" ht="15.75" customHeight="1">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row>
    <row r="1039" spans="1:26" ht="15.75" customHeight="1">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row>
    <row r="1040" spans="1:26" ht="15.75" customHeight="1">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row>
    <row r="1041" spans="1:26" ht="15.75" customHeight="1">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row>
    <row r="1042" spans="1:26" ht="15.75" customHeight="1">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row>
    <row r="1043" spans="1:26" ht="15.75" customHeight="1">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row>
    <row r="1044" spans="1:26" ht="15.75" customHeight="1">
      <c r="A1044" s="47"/>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row>
    <row r="1045" spans="1:26" ht="15.7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row>
    <row r="1046" spans="1:26" ht="15.75" customHeight="1">
      <c r="A1046" s="47"/>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row>
    <row r="1047" spans="1:26" ht="15.75" customHeight="1">
      <c r="A1047" s="47"/>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row>
    <row r="1048" spans="1:26" ht="15.75" customHeight="1">
      <c r="A1048" s="47"/>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row>
    <row r="1049" spans="1:26" ht="15.75" customHeight="1">
      <c r="A1049" s="47"/>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row>
    <row r="1050" spans="1:26" ht="15.75" customHeight="1">
      <c r="A1050" s="47"/>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row>
    <row r="1051" spans="1:26" ht="15.75" customHeight="1">
      <c r="A1051" s="47"/>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row>
    <row r="1052" spans="1:26" ht="15.75" customHeight="1">
      <c r="A1052" s="47"/>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row>
    <row r="1053" spans="1:26" ht="15.75" customHeight="1">
      <c r="A1053" s="47"/>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row>
    <row r="1054" spans="1:26" ht="15.75" customHeight="1">
      <c r="A1054" s="47"/>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row>
    <row r="1055" spans="1:26" ht="15.75" customHeight="1">
      <c r="A1055" s="47"/>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row>
    <row r="1056" spans="1:26" ht="15.75" customHeight="1">
      <c r="A1056" s="47"/>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row>
    <row r="1057" spans="1:26" ht="15.75" customHeight="1">
      <c r="A1057" s="47"/>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row>
    <row r="1058" spans="1:26" ht="15.75"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row>
    <row r="1059" spans="1:26" ht="15.75" customHeight="1">
      <c r="A1059" s="47"/>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row>
    <row r="1060" spans="1:26" ht="15.75" customHeight="1">
      <c r="A1060" s="47"/>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row>
    <row r="1061" spans="1:26" ht="15.75" customHeight="1">
      <c r="A1061" s="47"/>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row>
    <row r="1062" spans="1:26" ht="15.75" customHeight="1">
      <c r="A1062" s="47"/>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row>
    <row r="1063" spans="1:26" ht="15.75" customHeight="1">
      <c r="A1063" s="47"/>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row>
    <row r="1064" spans="1:26" ht="15.75" customHeight="1">
      <c r="A1064" s="47"/>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row>
    <row r="1065" spans="1:26" ht="15.75" customHeight="1">
      <c r="A1065" s="47"/>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row>
    <row r="1066" spans="1:26" ht="15.75" customHeight="1">
      <c r="A1066" s="47"/>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row>
    <row r="1067" spans="1:26" ht="15.75" customHeight="1">
      <c r="A1067" s="47"/>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row>
    <row r="1068" spans="1:26" ht="15.75" customHeight="1">
      <c r="A1068" s="47"/>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row>
    <row r="1069" spans="1:26" ht="15.75" customHeight="1">
      <c r="A1069" s="47"/>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row>
    <row r="1070" spans="1:26" ht="15.75" customHeight="1">
      <c r="A1070" s="47"/>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row>
    <row r="1071" spans="1:26" ht="15.75" customHeight="1">
      <c r="A1071" s="47"/>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row>
    <row r="1072" spans="1:26" ht="15.75" customHeight="1">
      <c r="A1072" s="47"/>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row>
    <row r="1073" spans="1:26" ht="15.75" customHeight="1">
      <c r="A1073" s="47"/>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row>
    <row r="1074" spans="1:26" ht="15.75" customHeight="1">
      <c r="A1074" s="47"/>
      <c r="B1074" s="47"/>
      <c r="C1074" s="47"/>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row>
    <row r="1075" spans="1:26" ht="15.75" customHeight="1">
      <c r="A1075" s="47"/>
      <c r="B1075" s="47"/>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row>
    <row r="1076" spans="1:26" ht="15.75" customHeight="1">
      <c r="A1076" s="47"/>
      <c r="B1076" s="47"/>
      <c r="C1076" s="47"/>
      <c r="D1076" s="47"/>
      <c r="E1076" s="47"/>
      <c r="F1076" s="47"/>
      <c r="G1076" s="47"/>
      <c r="H1076" s="47"/>
      <c r="I1076" s="47"/>
      <c r="J1076" s="47"/>
      <c r="K1076" s="47"/>
      <c r="L1076" s="47"/>
      <c r="M1076" s="47"/>
      <c r="N1076" s="47"/>
      <c r="O1076" s="47"/>
      <c r="P1076" s="47"/>
      <c r="Q1076" s="47"/>
      <c r="R1076" s="47"/>
      <c r="S1076" s="47"/>
      <c r="T1076" s="47"/>
      <c r="U1076" s="47"/>
      <c r="V1076" s="47"/>
      <c r="W1076" s="47"/>
      <c r="X1076" s="47"/>
      <c r="Y1076" s="47"/>
      <c r="Z1076" s="47"/>
    </row>
    <row r="1077" spans="1:26" ht="15.75" customHeight="1">
      <c r="A1077" s="47"/>
      <c r="B1077" s="47"/>
      <c r="C1077" s="47"/>
      <c r="D1077" s="47"/>
      <c r="E1077" s="47"/>
      <c r="F1077" s="47"/>
      <c r="G1077" s="47"/>
      <c r="H1077" s="47"/>
      <c r="I1077" s="47"/>
      <c r="J1077" s="47"/>
      <c r="K1077" s="47"/>
      <c r="L1077" s="47"/>
      <c r="M1077" s="47"/>
      <c r="N1077" s="47"/>
      <c r="O1077" s="47"/>
      <c r="P1077" s="47"/>
      <c r="Q1077" s="47"/>
      <c r="R1077" s="47"/>
      <c r="S1077" s="47"/>
      <c r="T1077" s="47"/>
      <c r="U1077" s="47"/>
      <c r="V1077" s="47"/>
      <c r="W1077" s="47"/>
      <c r="X1077" s="47"/>
      <c r="Y1077" s="47"/>
      <c r="Z1077" s="47"/>
    </row>
    <row r="1078" spans="1:26" ht="15.7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row>
    <row r="1079" spans="1:26" ht="15.75" customHeight="1">
      <c r="A1079" s="47"/>
      <c r="B1079" s="47"/>
      <c r="C1079" s="47"/>
      <c r="D1079" s="47"/>
      <c r="E1079" s="47"/>
      <c r="F1079" s="47"/>
      <c r="G1079" s="47"/>
      <c r="H1079" s="47"/>
      <c r="I1079" s="47"/>
      <c r="J1079" s="47"/>
      <c r="K1079" s="47"/>
      <c r="L1079" s="47"/>
      <c r="M1079" s="47"/>
      <c r="N1079" s="47"/>
      <c r="O1079" s="47"/>
      <c r="P1079" s="47"/>
      <c r="Q1079" s="47"/>
      <c r="R1079" s="47"/>
      <c r="S1079" s="47"/>
      <c r="T1079" s="47"/>
      <c r="U1079" s="47"/>
      <c r="V1079" s="47"/>
      <c r="W1079" s="47"/>
      <c r="X1079" s="47"/>
      <c r="Y1079" s="47"/>
      <c r="Z1079" s="47"/>
    </row>
    <row r="1080" spans="1:26" ht="15.75" customHeight="1">
      <c r="A1080" s="47"/>
      <c r="B1080" s="47"/>
      <c r="C1080" s="47"/>
      <c r="D1080" s="47"/>
      <c r="E1080" s="47"/>
      <c r="F1080" s="47"/>
      <c r="G1080" s="47"/>
      <c r="H1080" s="47"/>
      <c r="I1080" s="47"/>
      <c r="J1080" s="47"/>
      <c r="K1080" s="47"/>
      <c r="L1080" s="47"/>
      <c r="M1080" s="47"/>
      <c r="N1080" s="47"/>
      <c r="O1080" s="47"/>
      <c r="P1080" s="47"/>
      <c r="Q1080" s="47"/>
      <c r="R1080" s="47"/>
      <c r="S1080" s="47"/>
      <c r="T1080" s="47"/>
      <c r="U1080" s="47"/>
      <c r="V1080" s="47"/>
      <c r="W1080" s="47"/>
      <c r="X1080" s="47"/>
      <c r="Y1080" s="47"/>
      <c r="Z1080" s="47"/>
    </row>
    <row r="1081" spans="1:26" ht="15.75" customHeight="1">
      <c r="A1081" s="47"/>
      <c r="B1081" s="47"/>
      <c r="C1081" s="47"/>
      <c r="D1081" s="47"/>
      <c r="E1081" s="47"/>
      <c r="F1081" s="47"/>
      <c r="G1081" s="47"/>
      <c r="H1081" s="47"/>
      <c r="I1081" s="47"/>
      <c r="J1081" s="47"/>
      <c r="K1081" s="47"/>
      <c r="L1081" s="47"/>
      <c r="M1081" s="47"/>
      <c r="N1081" s="47"/>
      <c r="O1081" s="47"/>
      <c r="P1081" s="47"/>
      <c r="Q1081" s="47"/>
      <c r="R1081" s="47"/>
      <c r="S1081" s="47"/>
      <c r="T1081" s="47"/>
      <c r="U1081" s="47"/>
      <c r="V1081" s="47"/>
      <c r="W1081" s="47"/>
      <c r="X1081" s="47"/>
      <c r="Y1081" s="47"/>
      <c r="Z1081" s="47"/>
    </row>
    <row r="1082" spans="1:26" ht="15.75" customHeight="1">
      <c r="A1082" s="47"/>
      <c r="B1082" s="47"/>
      <c r="C1082" s="47"/>
      <c r="D1082" s="47"/>
      <c r="E1082" s="47"/>
      <c r="F1082" s="47"/>
      <c r="G1082" s="47"/>
      <c r="H1082" s="47"/>
      <c r="I1082" s="47"/>
      <c r="J1082" s="47"/>
      <c r="K1082" s="47"/>
      <c r="L1082" s="47"/>
      <c r="M1082" s="47"/>
      <c r="N1082" s="47"/>
      <c r="O1082" s="47"/>
      <c r="P1082" s="47"/>
      <c r="Q1082" s="47"/>
      <c r="R1082" s="47"/>
      <c r="S1082" s="47"/>
      <c r="T1082" s="47"/>
      <c r="U1082" s="47"/>
      <c r="V1082" s="47"/>
      <c r="W1082" s="47"/>
      <c r="X1082" s="47"/>
      <c r="Y1082" s="47"/>
      <c r="Z1082" s="47"/>
    </row>
    <row r="1083" spans="1:26" ht="15.75" customHeight="1">
      <c r="A1083" s="47"/>
      <c r="B1083" s="47"/>
      <c r="C1083" s="47"/>
      <c r="D1083" s="47"/>
      <c r="E1083" s="47"/>
      <c r="F1083" s="47"/>
      <c r="G1083" s="47"/>
      <c r="H1083" s="47"/>
      <c r="I1083" s="47"/>
      <c r="J1083" s="47"/>
      <c r="K1083" s="47"/>
      <c r="L1083" s="47"/>
      <c r="M1083" s="47"/>
      <c r="N1083" s="47"/>
      <c r="O1083" s="47"/>
      <c r="P1083" s="47"/>
      <c r="Q1083" s="47"/>
      <c r="R1083" s="47"/>
      <c r="S1083" s="47"/>
      <c r="T1083" s="47"/>
      <c r="U1083" s="47"/>
      <c r="V1083" s="47"/>
      <c r="W1083" s="47"/>
      <c r="X1083" s="47"/>
      <c r="Y1083" s="47"/>
      <c r="Z1083" s="47"/>
    </row>
    <row r="1084" spans="1:26" ht="15.75" customHeight="1">
      <c r="A1084" s="47"/>
      <c r="B1084" s="47"/>
      <c r="C1084" s="47"/>
      <c r="D1084" s="47"/>
      <c r="E1084" s="47"/>
      <c r="F1084" s="47"/>
      <c r="G1084" s="47"/>
      <c r="H1084" s="47"/>
      <c r="I1084" s="47"/>
      <c r="J1084" s="47"/>
      <c r="K1084" s="47"/>
      <c r="L1084" s="47"/>
      <c r="M1084" s="47"/>
      <c r="N1084" s="47"/>
      <c r="O1084" s="47"/>
      <c r="P1084" s="47"/>
      <c r="Q1084" s="47"/>
      <c r="R1084" s="47"/>
      <c r="S1084" s="47"/>
      <c r="T1084" s="47"/>
      <c r="U1084" s="47"/>
      <c r="V1084" s="47"/>
      <c r="W1084" s="47"/>
      <c r="X1084" s="47"/>
      <c r="Y1084" s="47"/>
      <c r="Z1084" s="47"/>
    </row>
    <row r="1085" spans="1:26" ht="15.75" customHeight="1">
      <c r="A1085" s="47"/>
      <c r="B1085" s="47"/>
      <c r="C1085" s="47"/>
      <c r="D1085" s="47"/>
      <c r="E1085" s="47"/>
      <c r="F1085" s="47"/>
      <c r="G1085" s="47"/>
      <c r="H1085" s="47"/>
      <c r="I1085" s="47"/>
      <c r="J1085" s="47"/>
      <c r="K1085" s="47"/>
      <c r="L1085" s="47"/>
      <c r="M1085" s="47"/>
      <c r="N1085" s="47"/>
      <c r="O1085" s="47"/>
      <c r="P1085" s="47"/>
      <c r="Q1085" s="47"/>
      <c r="R1085" s="47"/>
      <c r="S1085" s="47"/>
      <c r="T1085" s="47"/>
      <c r="U1085" s="47"/>
      <c r="V1085" s="47"/>
      <c r="W1085" s="47"/>
      <c r="X1085" s="47"/>
      <c r="Y1085" s="47"/>
      <c r="Z1085" s="47"/>
    </row>
    <row r="1086" spans="1:26" ht="15.75" customHeight="1">
      <c r="A1086" s="47"/>
      <c r="B1086" s="47"/>
      <c r="C1086" s="47"/>
      <c r="D1086" s="47"/>
      <c r="E1086" s="47"/>
      <c r="F1086" s="47"/>
      <c r="G1086" s="47"/>
      <c r="H1086" s="47"/>
      <c r="I1086" s="47"/>
      <c r="J1086" s="47"/>
      <c r="K1086" s="47"/>
      <c r="L1086" s="47"/>
      <c r="M1086" s="47"/>
      <c r="N1086" s="47"/>
      <c r="O1086" s="47"/>
      <c r="P1086" s="47"/>
      <c r="Q1086" s="47"/>
      <c r="R1086" s="47"/>
      <c r="S1086" s="47"/>
      <c r="T1086" s="47"/>
      <c r="U1086" s="47"/>
      <c r="V1086" s="47"/>
      <c r="W1086" s="47"/>
      <c r="X1086" s="47"/>
      <c r="Y1086" s="47"/>
      <c r="Z1086" s="47"/>
    </row>
    <row r="1087" spans="1:26" ht="15.75" customHeight="1">
      <c r="A1087" s="47"/>
      <c r="B1087" s="47"/>
      <c r="C1087" s="47"/>
      <c r="D1087" s="47"/>
      <c r="E1087" s="47"/>
      <c r="F1087" s="47"/>
      <c r="G1087" s="47"/>
      <c r="H1087" s="47"/>
      <c r="I1087" s="47"/>
      <c r="J1087" s="47"/>
      <c r="K1087" s="47"/>
      <c r="L1087" s="47"/>
      <c r="M1087" s="47"/>
      <c r="N1087" s="47"/>
      <c r="O1087" s="47"/>
      <c r="P1087" s="47"/>
      <c r="Q1087" s="47"/>
      <c r="R1087" s="47"/>
      <c r="S1087" s="47"/>
      <c r="T1087" s="47"/>
      <c r="U1087" s="47"/>
      <c r="V1087" s="47"/>
      <c r="W1087" s="47"/>
      <c r="X1087" s="47"/>
      <c r="Y1087" s="47"/>
      <c r="Z1087" s="47"/>
    </row>
    <row r="1088" spans="1:26" ht="15.75" customHeight="1">
      <c r="A1088" s="47"/>
      <c r="B1088" s="47"/>
      <c r="C1088" s="47"/>
      <c r="D1088" s="47"/>
      <c r="E1088" s="47"/>
      <c r="F1088" s="47"/>
      <c r="G1088" s="47"/>
      <c r="H1088" s="47"/>
      <c r="I1088" s="47"/>
      <c r="J1088" s="47"/>
      <c r="K1088" s="47"/>
      <c r="L1088" s="47"/>
      <c r="M1088" s="47"/>
      <c r="N1088" s="47"/>
      <c r="O1088" s="47"/>
      <c r="P1088" s="47"/>
      <c r="Q1088" s="47"/>
      <c r="R1088" s="47"/>
      <c r="S1088" s="47"/>
      <c r="T1088" s="47"/>
      <c r="U1088" s="47"/>
      <c r="V1088" s="47"/>
      <c r="W1088" s="47"/>
      <c r="X1088" s="47"/>
      <c r="Y1088" s="47"/>
      <c r="Z1088" s="47"/>
    </row>
    <row r="1089" spans="1:26" ht="15.75" customHeight="1">
      <c r="A1089" s="47"/>
      <c r="B1089" s="47"/>
      <c r="C1089" s="47"/>
      <c r="D1089" s="47"/>
      <c r="E1089" s="47"/>
      <c r="F1089" s="47"/>
      <c r="G1089" s="47"/>
      <c r="H1089" s="47"/>
      <c r="I1089" s="47"/>
      <c r="J1089" s="47"/>
      <c r="K1089" s="47"/>
      <c r="L1089" s="47"/>
      <c r="M1089" s="47"/>
      <c r="N1089" s="47"/>
      <c r="O1089" s="47"/>
      <c r="P1089" s="47"/>
      <c r="Q1089" s="47"/>
      <c r="R1089" s="47"/>
      <c r="S1089" s="47"/>
      <c r="T1089" s="47"/>
      <c r="U1089" s="47"/>
      <c r="V1089" s="47"/>
      <c r="W1089" s="47"/>
      <c r="X1089" s="47"/>
      <c r="Y1089" s="47"/>
      <c r="Z1089" s="47"/>
    </row>
    <row r="1090" spans="1:26" ht="15.75" customHeight="1">
      <c r="A1090" s="47"/>
      <c r="B1090" s="47"/>
      <c r="C1090" s="47"/>
      <c r="D1090" s="47"/>
      <c r="E1090" s="47"/>
      <c r="F1090" s="47"/>
      <c r="G1090" s="47"/>
      <c r="H1090" s="47"/>
      <c r="I1090" s="47"/>
      <c r="J1090" s="47"/>
      <c r="K1090" s="47"/>
      <c r="L1090" s="47"/>
      <c r="M1090" s="47"/>
      <c r="N1090" s="47"/>
      <c r="O1090" s="47"/>
      <c r="P1090" s="47"/>
      <c r="Q1090" s="47"/>
      <c r="R1090" s="47"/>
      <c r="S1090" s="47"/>
      <c r="T1090" s="47"/>
      <c r="U1090" s="47"/>
      <c r="V1090" s="47"/>
      <c r="W1090" s="47"/>
      <c r="X1090" s="47"/>
      <c r="Y1090" s="47"/>
      <c r="Z1090" s="47"/>
    </row>
    <row r="1091" spans="1:26" ht="15.75" customHeight="1">
      <c r="A1091" s="47"/>
      <c r="B1091" s="47"/>
      <c r="C1091" s="47"/>
      <c r="D1091" s="47"/>
      <c r="E1091" s="47"/>
      <c r="F1091" s="47"/>
      <c r="G1091" s="47"/>
      <c r="H1091" s="47"/>
      <c r="I1091" s="47"/>
      <c r="J1091" s="47"/>
      <c r="K1091" s="47"/>
      <c r="L1091" s="47"/>
      <c r="M1091" s="47"/>
      <c r="N1091" s="47"/>
      <c r="O1091" s="47"/>
      <c r="P1091" s="47"/>
      <c r="Q1091" s="47"/>
      <c r="R1091" s="47"/>
      <c r="S1091" s="47"/>
      <c r="T1091" s="47"/>
      <c r="U1091" s="47"/>
      <c r="V1091" s="47"/>
      <c r="W1091" s="47"/>
      <c r="X1091" s="47"/>
      <c r="Y1091" s="47"/>
      <c r="Z1091" s="47"/>
    </row>
    <row r="1092" spans="1:26" ht="15.75" customHeight="1">
      <c r="A1092" s="47"/>
      <c r="B1092" s="47"/>
      <c r="C1092" s="47"/>
      <c r="D1092" s="47"/>
      <c r="E1092" s="47"/>
      <c r="F1092" s="47"/>
      <c r="G1092" s="47"/>
      <c r="H1092" s="47"/>
      <c r="I1092" s="47"/>
      <c r="J1092" s="47"/>
      <c r="K1092" s="47"/>
      <c r="L1092" s="47"/>
      <c r="M1092" s="47"/>
      <c r="N1092" s="47"/>
      <c r="O1092" s="47"/>
      <c r="P1092" s="47"/>
      <c r="Q1092" s="47"/>
      <c r="R1092" s="47"/>
      <c r="S1092" s="47"/>
      <c r="T1092" s="47"/>
      <c r="U1092" s="47"/>
      <c r="V1092" s="47"/>
      <c r="W1092" s="47"/>
      <c r="X1092" s="47"/>
      <c r="Y1092" s="47"/>
      <c r="Z1092" s="47"/>
    </row>
    <row r="1093" spans="1:26" ht="15.75" customHeight="1">
      <c r="A1093" s="47"/>
      <c r="B1093" s="47"/>
      <c r="C1093" s="47"/>
      <c r="D1093" s="47"/>
      <c r="E1093" s="47"/>
      <c r="F1093" s="47"/>
      <c r="G1093" s="47"/>
      <c r="H1093" s="47"/>
      <c r="I1093" s="47"/>
      <c r="J1093" s="47"/>
      <c r="K1093" s="47"/>
      <c r="L1093" s="47"/>
      <c r="M1093" s="47"/>
      <c r="N1093" s="47"/>
      <c r="O1093" s="47"/>
      <c r="P1093" s="47"/>
      <c r="Q1093" s="47"/>
      <c r="R1093" s="47"/>
      <c r="S1093" s="47"/>
      <c r="T1093" s="47"/>
      <c r="U1093" s="47"/>
      <c r="V1093" s="47"/>
      <c r="W1093" s="47"/>
      <c r="X1093" s="47"/>
      <c r="Y1093" s="47"/>
      <c r="Z1093" s="47"/>
    </row>
    <row r="1094" spans="1:26" ht="15.75" customHeight="1">
      <c r="A1094" s="47"/>
      <c r="B1094" s="47"/>
      <c r="C1094" s="47"/>
      <c r="D1094" s="47"/>
      <c r="E1094" s="47"/>
      <c r="F1094" s="47"/>
      <c r="G1094" s="47"/>
      <c r="H1094" s="47"/>
      <c r="I1094" s="47"/>
      <c r="J1094" s="47"/>
      <c r="K1094" s="47"/>
      <c r="L1094" s="47"/>
      <c r="M1094" s="47"/>
      <c r="N1094" s="47"/>
      <c r="O1094" s="47"/>
      <c r="P1094" s="47"/>
      <c r="Q1094" s="47"/>
      <c r="R1094" s="47"/>
      <c r="S1094" s="47"/>
      <c r="T1094" s="47"/>
      <c r="U1094" s="47"/>
      <c r="V1094" s="47"/>
      <c r="W1094" s="47"/>
      <c r="X1094" s="47"/>
      <c r="Y1094" s="47"/>
      <c r="Z1094" s="47"/>
    </row>
    <row r="1095" spans="1:26" ht="15.75" customHeight="1">
      <c r="A1095" s="47"/>
      <c r="B1095" s="47"/>
      <c r="C1095" s="47"/>
      <c r="D1095" s="47"/>
      <c r="E1095" s="47"/>
      <c r="F1095" s="47"/>
      <c r="G1095" s="47"/>
      <c r="H1095" s="47"/>
      <c r="I1095" s="47"/>
      <c r="J1095" s="47"/>
      <c r="K1095" s="47"/>
      <c r="L1095" s="47"/>
      <c r="M1095" s="47"/>
      <c r="N1095" s="47"/>
      <c r="O1095" s="47"/>
      <c r="P1095" s="47"/>
      <c r="Q1095" s="47"/>
      <c r="R1095" s="47"/>
      <c r="S1095" s="47"/>
      <c r="T1095" s="47"/>
      <c r="U1095" s="47"/>
      <c r="V1095" s="47"/>
      <c r="W1095" s="47"/>
      <c r="X1095" s="47"/>
      <c r="Y1095" s="47"/>
      <c r="Z1095" s="47"/>
    </row>
    <row r="1096" spans="1:26" ht="15.75" customHeight="1">
      <c r="A1096" s="47"/>
      <c r="B1096" s="47"/>
      <c r="C1096" s="47"/>
      <c r="D1096" s="47"/>
      <c r="E1096" s="47"/>
      <c r="F1096" s="47"/>
      <c r="G1096" s="47"/>
      <c r="H1096" s="47"/>
      <c r="I1096" s="47"/>
      <c r="J1096" s="47"/>
      <c r="K1096" s="47"/>
      <c r="L1096" s="47"/>
      <c r="M1096" s="47"/>
      <c r="N1096" s="47"/>
      <c r="O1096" s="47"/>
      <c r="P1096" s="47"/>
      <c r="Q1096" s="47"/>
      <c r="R1096" s="47"/>
      <c r="S1096" s="47"/>
      <c r="T1096" s="47"/>
      <c r="U1096" s="47"/>
      <c r="V1096" s="47"/>
      <c r="W1096" s="47"/>
      <c r="X1096" s="47"/>
      <c r="Y1096" s="47"/>
      <c r="Z1096" s="47"/>
    </row>
    <row r="1097" spans="1:26" ht="15.75" customHeight="1">
      <c r="A1097" s="47"/>
      <c r="B1097" s="47"/>
      <c r="C1097" s="47"/>
      <c r="D1097" s="47"/>
      <c r="E1097" s="47"/>
      <c r="F1097" s="47"/>
      <c r="G1097" s="47"/>
      <c r="H1097" s="47"/>
      <c r="I1097" s="47"/>
      <c r="J1097" s="47"/>
      <c r="K1097" s="47"/>
      <c r="L1097" s="47"/>
      <c r="M1097" s="47"/>
      <c r="N1097" s="47"/>
      <c r="O1097" s="47"/>
      <c r="P1097" s="47"/>
      <c r="Q1097" s="47"/>
      <c r="R1097" s="47"/>
      <c r="S1097" s="47"/>
      <c r="T1097" s="47"/>
      <c r="U1097" s="47"/>
      <c r="V1097" s="47"/>
      <c r="W1097" s="47"/>
      <c r="X1097" s="47"/>
      <c r="Y1097" s="47"/>
      <c r="Z1097" s="47"/>
    </row>
    <row r="1098" spans="1:26" ht="15.75" customHeight="1">
      <c r="A1098" s="47"/>
      <c r="B1098" s="47"/>
      <c r="C1098" s="47"/>
      <c r="D1098" s="47"/>
      <c r="E1098" s="47"/>
      <c r="F1098" s="47"/>
      <c r="G1098" s="47"/>
      <c r="H1098" s="47"/>
      <c r="I1098" s="47"/>
      <c r="J1098" s="47"/>
      <c r="K1098" s="47"/>
      <c r="L1098" s="47"/>
      <c r="M1098" s="47"/>
      <c r="N1098" s="47"/>
      <c r="O1098" s="47"/>
      <c r="P1098" s="47"/>
      <c r="Q1098" s="47"/>
      <c r="R1098" s="47"/>
      <c r="S1098" s="47"/>
      <c r="T1098" s="47"/>
      <c r="U1098" s="47"/>
      <c r="V1098" s="47"/>
      <c r="W1098" s="47"/>
      <c r="X1098" s="47"/>
      <c r="Y1098" s="47"/>
      <c r="Z1098" s="47"/>
    </row>
    <row r="1099" spans="1:26" ht="15.75" customHeight="1">
      <c r="A1099" s="47"/>
      <c r="B1099" s="47"/>
      <c r="C1099" s="47"/>
      <c r="D1099" s="47"/>
      <c r="E1099" s="47"/>
      <c r="F1099" s="47"/>
      <c r="G1099" s="47"/>
      <c r="H1099" s="47"/>
      <c r="I1099" s="47"/>
      <c r="J1099" s="47"/>
      <c r="K1099" s="47"/>
      <c r="L1099" s="47"/>
      <c r="M1099" s="47"/>
      <c r="N1099" s="47"/>
      <c r="O1099" s="47"/>
      <c r="P1099" s="47"/>
      <c r="Q1099" s="47"/>
      <c r="R1099" s="47"/>
      <c r="S1099" s="47"/>
      <c r="T1099" s="47"/>
      <c r="U1099" s="47"/>
      <c r="V1099" s="47"/>
      <c r="W1099" s="47"/>
      <c r="X1099" s="47"/>
      <c r="Y1099" s="47"/>
      <c r="Z1099" s="47"/>
    </row>
    <row r="1100" spans="1:26" ht="15.75" customHeight="1">
      <c r="A1100" s="47"/>
      <c r="B1100" s="47"/>
      <c r="C1100" s="47"/>
      <c r="D1100" s="47"/>
      <c r="E1100" s="47"/>
      <c r="F1100" s="47"/>
      <c r="G1100" s="47"/>
      <c r="H1100" s="47"/>
      <c r="I1100" s="47"/>
      <c r="J1100" s="47"/>
      <c r="K1100" s="47"/>
      <c r="L1100" s="47"/>
      <c r="M1100" s="47"/>
      <c r="N1100" s="47"/>
      <c r="O1100" s="47"/>
      <c r="P1100" s="47"/>
      <c r="Q1100" s="47"/>
      <c r="R1100" s="47"/>
      <c r="S1100" s="47"/>
      <c r="T1100" s="47"/>
      <c r="U1100" s="47"/>
      <c r="V1100" s="47"/>
      <c r="W1100" s="47"/>
      <c r="X1100" s="47"/>
      <c r="Y1100" s="47"/>
      <c r="Z1100" s="47"/>
    </row>
    <row r="1101" spans="1:26" ht="15.75" customHeight="1">
      <c r="A1101" s="47"/>
      <c r="B1101" s="47"/>
      <c r="C1101" s="47"/>
      <c r="D1101" s="47"/>
      <c r="E1101" s="47"/>
      <c r="F1101" s="47"/>
      <c r="G1101" s="47"/>
      <c r="H1101" s="47"/>
      <c r="I1101" s="47"/>
      <c r="J1101" s="47"/>
      <c r="K1101" s="47"/>
      <c r="L1101" s="47"/>
      <c r="M1101" s="47"/>
      <c r="N1101" s="47"/>
      <c r="O1101" s="47"/>
      <c r="P1101" s="47"/>
      <c r="Q1101" s="47"/>
      <c r="R1101" s="47"/>
      <c r="S1101" s="47"/>
      <c r="T1101" s="47"/>
      <c r="U1101" s="47"/>
      <c r="V1101" s="47"/>
      <c r="W1101" s="47"/>
      <c r="X1101" s="47"/>
      <c r="Y1101" s="47"/>
      <c r="Z1101" s="47"/>
    </row>
    <row r="1102" spans="1:26" ht="15.75" customHeight="1">
      <c r="A1102" s="47"/>
      <c r="B1102" s="47"/>
      <c r="C1102" s="47"/>
      <c r="D1102" s="47"/>
      <c r="E1102" s="47"/>
      <c r="F1102" s="47"/>
      <c r="G1102" s="47"/>
      <c r="H1102" s="47"/>
      <c r="I1102" s="47"/>
      <c r="J1102" s="47"/>
      <c r="K1102" s="47"/>
      <c r="L1102" s="47"/>
      <c r="M1102" s="47"/>
      <c r="N1102" s="47"/>
      <c r="O1102" s="47"/>
      <c r="P1102" s="47"/>
      <c r="Q1102" s="47"/>
      <c r="R1102" s="47"/>
      <c r="S1102" s="47"/>
      <c r="T1102" s="47"/>
      <c r="U1102" s="47"/>
      <c r="V1102" s="47"/>
      <c r="W1102" s="47"/>
      <c r="X1102" s="47"/>
      <c r="Y1102" s="47"/>
      <c r="Z1102" s="47"/>
    </row>
    <row r="1103" spans="1:26" ht="15.75" customHeight="1">
      <c r="A1103" s="47"/>
      <c r="B1103" s="47"/>
      <c r="C1103" s="47"/>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row>
    <row r="1104" spans="1:26" ht="15.75" customHeight="1">
      <c r="A1104" s="47"/>
      <c r="B1104" s="47"/>
      <c r="C1104" s="47"/>
      <c r="D1104" s="47"/>
      <c r="E1104" s="47"/>
      <c r="F1104" s="47"/>
      <c r="G1104" s="47"/>
      <c r="H1104" s="47"/>
      <c r="I1104" s="47"/>
      <c r="J1104" s="47"/>
      <c r="K1104" s="47"/>
      <c r="L1104" s="47"/>
      <c r="M1104" s="47"/>
      <c r="N1104" s="47"/>
      <c r="O1104" s="47"/>
      <c r="P1104" s="47"/>
      <c r="Q1104" s="47"/>
      <c r="R1104" s="47"/>
      <c r="S1104" s="47"/>
      <c r="T1104" s="47"/>
      <c r="U1104" s="47"/>
      <c r="V1104" s="47"/>
      <c r="W1104" s="47"/>
      <c r="X1104" s="47"/>
      <c r="Y1104" s="47"/>
      <c r="Z1104" s="47"/>
    </row>
    <row r="1105" spans="1:26" ht="15.75" customHeight="1">
      <c r="A1105" s="47"/>
      <c r="B1105" s="47"/>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row>
    <row r="1106" spans="1:26" ht="15.75" customHeight="1">
      <c r="A1106" s="47"/>
      <c r="B1106" s="47"/>
      <c r="C1106" s="47"/>
      <c r="D1106" s="47"/>
      <c r="E1106" s="47"/>
      <c r="F1106" s="47"/>
      <c r="G1106" s="47"/>
      <c r="H1106" s="47"/>
      <c r="I1106" s="47"/>
      <c r="J1106" s="47"/>
      <c r="K1106" s="47"/>
      <c r="L1106" s="47"/>
      <c r="M1106" s="47"/>
      <c r="N1106" s="47"/>
      <c r="O1106" s="47"/>
      <c r="P1106" s="47"/>
      <c r="Q1106" s="47"/>
      <c r="R1106" s="47"/>
      <c r="S1106" s="47"/>
      <c r="T1106" s="47"/>
      <c r="U1106" s="47"/>
      <c r="V1106" s="47"/>
      <c r="W1106" s="47"/>
      <c r="X1106" s="47"/>
      <c r="Y1106" s="47"/>
      <c r="Z1106" s="47"/>
    </row>
    <row r="1107" spans="1:26" ht="15.75" customHeight="1">
      <c r="A1107" s="47"/>
      <c r="B1107" s="47"/>
      <c r="C1107" s="47"/>
      <c r="D1107" s="47"/>
      <c r="E1107" s="47"/>
      <c r="F1107" s="47"/>
      <c r="G1107" s="47"/>
      <c r="H1107" s="47"/>
      <c r="I1107" s="47"/>
      <c r="J1107" s="47"/>
      <c r="K1107" s="47"/>
      <c r="L1107" s="47"/>
      <c r="M1107" s="47"/>
      <c r="N1107" s="47"/>
      <c r="O1107" s="47"/>
      <c r="P1107" s="47"/>
      <c r="Q1107" s="47"/>
      <c r="R1107" s="47"/>
      <c r="S1107" s="47"/>
      <c r="T1107" s="47"/>
      <c r="U1107" s="47"/>
      <c r="V1107" s="47"/>
      <c r="W1107" s="47"/>
      <c r="X1107" s="47"/>
      <c r="Y1107" s="47"/>
      <c r="Z1107" s="47"/>
    </row>
    <row r="1108" spans="1:26" ht="15.75" customHeight="1">
      <c r="A1108" s="47"/>
      <c r="B1108" s="47"/>
      <c r="C1108" s="47"/>
      <c r="D1108" s="47"/>
      <c r="E1108" s="47"/>
      <c r="F1108" s="47"/>
      <c r="G1108" s="47"/>
      <c r="H1108" s="47"/>
      <c r="I1108" s="47"/>
      <c r="J1108" s="47"/>
      <c r="K1108" s="47"/>
      <c r="L1108" s="47"/>
      <c r="M1108" s="47"/>
      <c r="N1108" s="47"/>
      <c r="O1108" s="47"/>
      <c r="P1108" s="47"/>
      <c r="Q1108" s="47"/>
      <c r="R1108" s="47"/>
      <c r="S1108" s="47"/>
      <c r="T1108" s="47"/>
      <c r="U1108" s="47"/>
      <c r="V1108" s="47"/>
      <c r="W1108" s="47"/>
      <c r="X1108" s="47"/>
      <c r="Y1108" s="47"/>
      <c r="Z1108" s="47"/>
    </row>
    <row r="1109" spans="1:26" ht="15.75" customHeight="1">
      <c r="A1109" s="47"/>
      <c r="B1109" s="47"/>
      <c r="C1109" s="47"/>
      <c r="D1109" s="47"/>
      <c r="E1109" s="47"/>
      <c r="F1109" s="47"/>
      <c r="G1109" s="47"/>
      <c r="H1109" s="47"/>
      <c r="I1109" s="47"/>
      <c r="J1109" s="47"/>
      <c r="K1109" s="47"/>
      <c r="L1109" s="47"/>
      <c r="M1109" s="47"/>
      <c r="N1109" s="47"/>
      <c r="O1109" s="47"/>
      <c r="P1109" s="47"/>
      <c r="Q1109" s="47"/>
      <c r="R1109" s="47"/>
      <c r="S1109" s="47"/>
      <c r="T1109" s="47"/>
      <c r="U1109" s="47"/>
      <c r="V1109" s="47"/>
      <c r="W1109" s="47"/>
      <c r="X1109" s="47"/>
      <c r="Y1109" s="47"/>
      <c r="Z1109" s="47"/>
    </row>
    <row r="1110" spans="1:26" ht="15.75" customHeight="1">
      <c r="A1110" s="47"/>
      <c r="B1110" s="47"/>
      <c r="C1110" s="47"/>
      <c r="D1110" s="47"/>
      <c r="E1110" s="47"/>
      <c r="F1110" s="47"/>
      <c r="G1110" s="47"/>
      <c r="H1110" s="47"/>
      <c r="I1110" s="47"/>
      <c r="J1110" s="47"/>
      <c r="K1110" s="47"/>
      <c r="L1110" s="47"/>
      <c r="M1110" s="47"/>
      <c r="N1110" s="47"/>
      <c r="O1110" s="47"/>
      <c r="P1110" s="47"/>
      <c r="Q1110" s="47"/>
      <c r="R1110" s="47"/>
      <c r="S1110" s="47"/>
      <c r="T1110" s="47"/>
      <c r="U1110" s="47"/>
      <c r="V1110" s="47"/>
      <c r="W1110" s="47"/>
      <c r="X1110" s="47"/>
      <c r="Y1110" s="47"/>
      <c r="Z1110" s="47"/>
    </row>
    <row r="1111" spans="1:26" ht="15.75" customHeight="1">
      <c r="A1111" s="47"/>
      <c r="B1111" s="47"/>
      <c r="C1111" s="47"/>
      <c r="D1111" s="47"/>
      <c r="E1111" s="47"/>
      <c r="F1111" s="47"/>
      <c r="G1111" s="47"/>
      <c r="H1111" s="47"/>
      <c r="I1111" s="47"/>
      <c r="J1111" s="47"/>
      <c r="K1111" s="47"/>
      <c r="L1111" s="47"/>
      <c r="M1111" s="47"/>
      <c r="N1111" s="47"/>
      <c r="O1111" s="47"/>
      <c r="P1111" s="47"/>
      <c r="Q1111" s="47"/>
      <c r="R1111" s="47"/>
      <c r="S1111" s="47"/>
      <c r="T1111" s="47"/>
      <c r="U1111" s="47"/>
      <c r="V1111" s="47"/>
      <c r="W1111" s="47"/>
      <c r="X1111" s="47"/>
      <c r="Y1111" s="47"/>
      <c r="Z1111" s="47"/>
    </row>
    <row r="1112" spans="1:26" ht="15.75" customHeight="1">
      <c r="A1112" s="47"/>
      <c r="B1112" s="47"/>
      <c r="C1112" s="47"/>
      <c r="D1112" s="47"/>
      <c r="E1112" s="47"/>
      <c r="F1112" s="47"/>
      <c r="G1112" s="47"/>
      <c r="H1112" s="47"/>
      <c r="I1112" s="47"/>
      <c r="J1112" s="47"/>
      <c r="K1112" s="47"/>
      <c r="L1112" s="47"/>
      <c r="M1112" s="47"/>
      <c r="N1112" s="47"/>
      <c r="O1112" s="47"/>
      <c r="P1112" s="47"/>
      <c r="Q1112" s="47"/>
      <c r="R1112" s="47"/>
      <c r="S1112" s="47"/>
      <c r="T1112" s="47"/>
      <c r="U1112" s="47"/>
      <c r="V1112" s="47"/>
      <c r="W1112" s="47"/>
      <c r="X1112" s="47"/>
      <c r="Y1112" s="47"/>
      <c r="Z1112" s="47"/>
    </row>
    <row r="1113" spans="1:26" ht="15.75" customHeight="1">
      <c r="A1113" s="47"/>
      <c r="B1113" s="47"/>
      <c r="C1113" s="47"/>
      <c r="D1113" s="47"/>
      <c r="E1113" s="47"/>
      <c r="F1113" s="47"/>
      <c r="G1113" s="47"/>
      <c r="H1113" s="47"/>
      <c r="I1113" s="47"/>
      <c r="J1113" s="47"/>
      <c r="K1113" s="47"/>
      <c r="L1113" s="47"/>
      <c r="M1113" s="47"/>
      <c r="N1113" s="47"/>
      <c r="O1113" s="47"/>
      <c r="P1113" s="47"/>
      <c r="Q1113" s="47"/>
      <c r="R1113" s="47"/>
      <c r="S1113" s="47"/>
      <c r="T1113" s="47"/>
      <c r="U1113" s="47"/>
      <c r="V1113" s="47"/>
      <c r="W1113" s="47"/>
      <c r="X1113" s="47"/>
      <c r="Y1113" s="47"/>
      <c r="Z1113" s="47"/>
    </row>
    <row r="1114" spans="1:26" ht="15.75" customHeight="1">
      <c r="A1114" s="47"/>
      <c r="B1114" s="47"/>
      <c r="C1114" s="47"/>
      <c r="D1114" s="47"/>
      <c r="E1114" s="47"/>
      <c r="F1114" s="47"/>
      <c r="G1114" s="47"/>
      <c r="H1114" s="47"/>
      <c r="I1114" s="47"/>
      <c r="J1114" s="47"/>
      <c r="K1114" s="47"/>
      <c r="L1114" s="47"/>
      <c r="M1114" s="47"/>
      <c r="N1114" s="47"/>
      <c r="O1114" s="47"/>
      <c r="P1114" s="47"/>
      <c r="Q1114" s="47"/>
      <c r="R1114" s="47"/>
      <c r="S1114" s="47"/>
      <c r="T1114" s="47"/>
      <c r="U1114" s="47"/>
      <c r="V1114" s="47"/>
      <c r="W1114" s="47"/>
      <c r="X1114" s="47"/>
      <c r="Y1114" s="47"/>
      <c r="Z1114" s="47"/>
    </row>
    <row r="1115" spans="1:26" ht="15.75" customHeight="1">
      <c r="A1115" s="47"/>
      <c r="B1115" s="47"/>
      <c r="C1115" s="47"/>
      <c r="D1115" s="47"/>
      <c r="E1115" s="47"/>
      <c r="F1115" s="47"/>
      <c r="G1115" s="47"/>
      <c r="H1115" s="47"/>
      <c r="I1115" s="47"/>
      <c r="J1115" s="47"/>
      <c r="K1115" s="47"/>
      <c r="L1115" s="47"/>
      <c r="M1115" s="47"/>
      <c r="N1115" s="47"/>
      <c r="O1115" s="47"/>
      <c r="P1115" s="47"/>
      <c r="Q1115" s="47"/>
      <c r="R1115" s="47"/>
      <c r="S1115" s="47"/>
      <c r="T1115" s="47"/>
      <c r="U1115" s="47"/>
      <c r="V1115" s="47"/>
      <c r="W1115" s="47"/>
      <c r="X1115" s="47"/>
      <c r="Y1115" s="47"/>
      <c r="Z1115" s="47"/>
    </row>
    <row r="1116" spans="1:26" ht="15.75" customHeight="1">
      <c r="A1116" s="47"/>
      <c r="B1116" s="47"/>
      <c r="C1116" s="47"/>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row>
    <row r="1117" spans="1:26" ht="15.75" customHeight="1">
      <c r="A1117" s="47"/>
      <c r="B1117" s="47"/>
      <c r="C1117" s="47"/>
      <c r="D1117" s="47"/>
      <c r="E1117" s="47"/>
      <c r="F1117" s="47"/>
      <c r="G1117" s="47"/>
      <c r="H1117" s="47"/>
      <c r="I1117" s="47"/>
      <c r="J1117" s="47"/>
      <c r="K1117" s="47"/>
      <c r="L1117" s="47"/>
      <c r="M1117" s="47"/>
      <c r="N1117" s="47"/>
      <c r="O1117" s="47"/>
      <c r="P1117" s="47"/>
      <c r="Q1117" s="47"/>
      <c r="R1117" s="47"/>
      <c r="S1117" s="47"/>
      <c r="T1117" s="47"/>
      <c r="U1117" s="47"/>
      <c r="V1117" s="47"/>
      <c r="W1117" s="47"/>
      <c r="X1117" s="47"/>
      <c r="Y1117" s="47"/>
      <c r="Z1117" s="47"/>
    </row>
    <row r="1118" spans="1:26" ht="15.75" customHeight="1">
      <c r="A1118" s="47"/>
      <c r="B1118" s="47"/>
      <c r="C1118" s="47"/>
      <c r="D1118" s="47"/>
      <c r="E1118" s="47"/>
      <c r="F1118" s="47"/>
      <c r="G1118" s="47"/>
      <c r="H1118" s="47"/>
      <c r="I1118" s="47"/>
      <c r="J1118" s="47"/>
      <c r="K1118" s="47"/>
      <c r="L1118" s="47"/>
      <c r="M1118" s="47"/>
      <c r="N1118" s="47"/>
      <c r="O1118" s="47"/>
      <c r="P1118" s="47"/>
      <c r="Q1118" s="47"/>
      <c r="R1118" s="47"/>
      <c r="S1118" s="47"/>
      <c r="T1118" s="47"/>
      <c r="U1118" s="47"/>
      <c r="V1118" s="47"/>
      <c r="W1118" s="47"/>
      <c r="X1118" s="47"/>
      <c r="Y1118" s="47"/>
      <c r="Z1118" s="47"/>
    </row>
    <row r="1119" spans="1:26" ht="15.75" customHeight="1">
      <c r="A1119" s="47"/>
      <c r="B1119" s="47"/>
      <c r="C1119" s="47"/>
      <c r="D1119" s="4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row>
    <row r="1120" spans="1:26" ht="15.75" customHeight="1">
      <c r="A1120" s="47"/>
      <c r="B1120" s="47"/>
      <c r="C1120" s="47"/>
      <c r="D1120" s="47"/>
      <c r="E1120" s="47"/>
      <c r="F1120" s="47"/>
      <c r="G1120" s="47"/>
      <c r="H1120" s="47"/>
      <c r="I1120" s="47"/>
      <c r="J1120" s="47"/>
      <c r="K1120" s="47"/>
      <c r="L1120" s="47"/>
      <c r="M1120" s="47"/>
      <c r="N1120" s="47"/>
      <c r="O1120" s="47"/>
      <c r="P1120" s="47"/>
      <c r="Q1120" s="47"/>
      <c r="R1120" s="47"/>
      <c r="S1120" s="47"/>
      <c r="T1120" s="47"/>
      <c r="U1120" s="47"/>
      <c r="V1120" s="47"/>
      <c r="W1120" s="47"/>
      <c r="X1120" s="47"/>
      <c r="Y1120" s="47"/>
      <c r="Z1120" s="47"/>
    </row>
    <row r="1121" spans="1:26" ht="15.75" customHeight="1">
      <c r="A1121" s="47"/>
      <c r="B1121" s="47"/>
      <c r="C1121" s="47"/>
      <c r="D1121" s="47"/>
      <c r="E1121" s="47"/>
      <c r="F1121" s="47"/>
      <c r="G1121" s="47"/>
      <c r="H1121" s="47"/>
      <c r="I1121" s="47"/>
      <c r="J1121" s="47"/>
      <c r="K1121" s="47"/>
      <c r="L1121" s="47"/>
      <c r="M1121" s="47"/>
      <c r="N1121" s="47"/>
      <c r="O1121" s="47"/>
      <c r="P1121" s="47"/>
      <c r="Q1121" s="47"/>
      <c r="R1121" s="47"/>
      <c r="S1121" s="47"/>
      <c r="T1121" s="47"/>
      <c r="U1121" s="47"/>
      <c r="V1121" s="47"/>
      <c r="W1121" s="47"/>
      <c r="X1121" s="47"/>
      <c r="Y1121" s="47"/>
      <c r="Z1121" s="47"/>
    </row>
    <row r="1122" spans="1:26" ht="15.75" customHeight="1">
      <c r="A1122" s="47"/>
      <c r="B1122" s="47"/>
      <c r="C1122" s="47"/>
      <c r="D1122" s="47"/>
      <c r="E1122" s="47"/>
      <c r="F1122" s="47"/>
      <c r="G1122" s="47"/>
      <c r="H1122" s="47"/>
      <c r="I1122" s="47"/>
      <c r="J1122" s="47"/>
      <c r="K1122" s="47"/>
      <c r="L1122" s="47"/>
      <c r="M1122" s="47"/>
      <c r="N1122" s="47"/>
      <c r="O1122" s="47"/>
      <c r="P1122" s="47"/>
      <c r="Q1122" s="47"/>
      <c r="R1122" s="47"/>
      <c r="S1122" s="47"/>
      <c r="T1122" s="47"/>
      <c r="U1122" s="47"/>
      <c r="V1122" s="47"/>
      <c r="W1122" s="47"/>
      <c r="X1122" s="47"/>
      <c r="Y1122" s="47"/>
      <c r="Z1122" s="47"/>
    </row>
    <row r="1123" spans="1:26" ht="15.75" customHeight="1">
      <c r="A1123" s="47"/>
      <c r="B1123" s="47"/>
      <c r="C1123" s="47"/>
      <c r="D1123" s="47"/>
      <c r="E1123" s="47"/>
      <c r="F1123" s="47"/>
      <c r="G1123" s="47"/>
      <c r="H1123" s="47"/>
      <c r="I1123" s="47"/>
      <c r="J1123" s="47"/>
      <c r="K1123" s="47"/>
      <c r="L1123" s="47"/>
      <c r="M1123" s="47"/>
      <c r="N1123" s="47"/>
      <c r="O1123" s="47"/>
      <c r="P1123" s="47"/>
      <c r="Q1123" s="47"/>
      <c r="R1123" s="47"/>
      <c r="S1123" s="47"/>
      <c r="T1123" s="47"/>
      <c r="U1123" s="47"/>
      <c r="V1123" s="47"/>
      <c r="W1123" s="47"/>
      <c r="X1123" s="47"/>
      <c r="Y1123" s="47"/>
      <c r="Z1123" s="47"/>
    </row>
    <row r="1124" spans="1:26" ht="15.75" customHeight="1">
      <c r="A1124" s="47"/>
      <c r="B1124" s="47"/>
      <c r="C1124" s="47"/>
      <c r="D1124" s="47"/>
      <c r="E1124" s="47"/>
      <c r="F1124" s="47"/>
      <c r="G1124" s="47"/>
      <c r="H1124" s="47"/>
      <c r="I1124" s="47"/>
      <c r="J1124" s="47"/>
      <c r="K1124" s="47"/>
      <c r="L1124" s="47"/>
      <c r="M1124" s="47"/>
      <c r="N1124" s="47"/>
      <c r="O1124" s="47"/>
      <c r="P1124" s="47"/>
      <c r="Q1124" s="47"/>
      <c r="R1124" s="47"/>
      <c r="S1124" s="47"/>
      <c r="T1124" s="47"/>
      <c r="U1124" s="47"/>
      <c r="V1124" s="47"/>
      <c r="W1124" s="47"/>
      <c r="X1124" s="47"/>
      <c r="Y1124" s="47"/>
      <c r="Z1124" s="47"/>
    </row>
    <row r="1125" spans="1:26" ht="15.75" customHeight="1">
      <c r="A1125" s="47"/>
      <c r="B1125" s="47"/>
      <c r="C1125" s="47"/>
      <c r="D1125" s="47"/>
      <c r="E1125" s="47"/>
      <c r="F1125" s="47"/>
      <c r="G1125" s="47"/>
      <c r="H1125" s="47"/>
      <c r="I1125" s="47"/>
      <c r="J1125" s="47"/>
      <c r="K1125" s="47"/>
      <c r="L1125" s="47"/>
      <c r="M1125" s="47"/>
      <c r="N1125" s="47"/>
      <c r="O1125" s="47"/>
      <c r="P1125" s="47"/>
      <c r="Q1125" s="47"/>
      <c r="R1125" s="47"/>
      <c r="S1125" s="47"/>
      <c r="T1125" s="47"/>
      <c r="U1125" s="47"/>
      <c r="V1125" s="47"/>
      <c r="W1125" s="47"/>
      <c r="X1125" s="47"/>
      <c r="Y1125" s="47"/>
      <c r="Z1125" s="47"/>
    </row>
    <row r="1126" spans="1:26" ht="15.75" customHeight="1">
      <c r="A1126" s="47"/>
      <c r="B1126" s="47"/>
      <c r="C1126" s="47"/>
      <c r="D1126" s="47"/>
      <c r="E1126" s="47"/>
      <c r="F1126" s="47"/>
      <c r="G1126" s="47"/>
      <c r="H1126" s="47"/>
      <c r="I1126" s="47"/>
      <c r="J1126" s="47"/>
      <c r="K1126" s="47"/>
      <c r="L1126" s="47"/>
      <c r="M1126" s="47"/>
      <c r="N1126" s="47"/>
      <c r="O1126" s="47"/>
      <c r="P1126" s="47"/>
      <c r="Q1126" s="47"/>
      <c r="R1126" s="47"/>
      <c r="S1126" s="47"/>
      <c r="T1126" s="47"/>
      <c r="U1126" s="47"/>
      <c r="V1126" s="47"/>
      <c r="W1126" s="47"/>
      <c r="X1126" s="47"/>
      <c r="Y1126" s="47"/>
      <c r="Z1126" s="47"/>
    </row>
    <row r="1127" spans="1:26" ht="15.75" customHeight="1">
      <c r="A1127" s="47"/>
      <c r="B1127" s="47"/>
      <c r="C1127" s="47"/>
      <c r="D1127" s="47"/>
      <c r="E1127" s="47"/>
      <c r="F1127" s="47"/>
      <c r="G1127" s="47"/>
      <c r="H1127" s="47"/>
      <c r="I1127" s="47"/>
      <c r="J1127" s="47"/>
      <c r="K1127" s="47"/>
      <c r="L1127" s="47"/>
      <c r="M1127" s="47"/>
      <c r="N1127" s="47"/>
      <c r="O1127" s="47"/>
      <c r="P1127" s="47"/>
      <c r="Q1127" s="47"/>
      <c r="R1127" s="47"/>
      <c r="S1127" s="47"/>
      <c r="T1127" s="47"/>
      <c r="U1127" s="47"/>
      <c r="V1127" s="47"/>
      <c r="W1127" s="47"/>
      <c r="X1127" s="47"/>
      <c r="Y1127" s="47"/>
      <c r="Z1127" s="47"/>
    </row>
    <row r="1128" spans="1:26" ht="15.75" customHeight="1">
      <c r="A1128" s="47"/>
      <c r="B1128" s="47"/>
      <c r="C1128" s="47"/>
      <c r="D1128" s="47"/>
      <c r="E1128" s="47"/>
      <c r="F1128" s="47"/>
      <c r="G1128" s="47"/>
      <c r="H1128" s="47"/>
      <c r="I1128" s="47"/>
      <c r="J1128" s="47"/>
      <c r="K1128" s="47"/>
      <c r="L1128" s="47"/>
      <c r="M1128" s="47"/>
      <c r="N1128" s="47"/>
      <c r="O1128" s="47"/>
      <c r="P1128" s="47"/>
      <c r="Q1128" s="47"/>
      <c r="R1128" s="47"/>
      <c r="S1128" s="47"/>
      <c r="T1128" s="47"/>
      <c r="U1128" s="47"/>
      <c r="V1128" s="47"/>
      <c r="W1128" s="47"/>
      <c r="X1128" s="47"/>
      <c r="Y1128" s="47"/>
      <c r="Z1128" s="47"/>
    </row>
    <row r="1129" spans="1:26" ht="15.75" customHeight="1">
      <c r="A1129" s="47"/>
      <c r="B1129" s="47"/>
      <c r="C1129" s="47"/>
      <c r="D1129" s="47"/>
      <c r="E1129" s="47"/>
      <c r="F1129" s="47"/>
      <c r="G1129" s="47"/>
      <c r="H1129" s="47"/>
      <c r="I1129" s="47"/>
      <c r="J1129" s="47"/>
      <c r="K1129" s="47"/>
      <c r="L1129" s="47"/>
      <c r="M1129" s="47"/>
      <c r="N1129" s="47"/>
      <c r="O1129" s="47"/>
      <c r="P1129" s="47"/>
      <c r="Q1129" s="47"/>
      <c r="R1129" s="47"/>
      <c r="S1129" s="47"/>
      <c r="T1129" s="47"/>
      <c r="U1129" s="47"/>
      <c r="V1129" s="47"/>
      <c r="W1129" s="47"/>
      <c r="X1129" s="47"/>
      <c r="Y1129" s="47"/>
      <c r="Z1129" s="47"/>
    </row>
    <row r="1130" spans="1:26" ht="15.75" customHeight="1">
      <c r="A1130" s="47"/>
      <c r="B1130" s="47"/>
      <c r="C1130" s="47"/>
      <c r="D1130" s="47"/>
      <c r="E1130" s="47"/>
      <c r="F1130" s="47"/>
      <c r="G1130" s="47"/>
      <c r="H1130" s="47"/>
      <c r="I1130" s="47"/>
      <c r="J1130" s="47"/>
      <c r="K1130" s="47"/>
      <c r="L1130" s="47"/>
      <c r="M1130" s="47"/>
      <c r="N1130" s="47"/>
      <c r="O1130" s="47"/>
      <c r="P1130" s="47"/>
      <c r="Q1130" s="47"/>
      <c r="R1130" s="47"/>
      <c r="S1130" s="47"/>
      <c r="T1130" s="47"/>
      <c r="U1130" s="47"/>
      <c r="V1130" s="47"/>
      <c r="W1130" s="47"/>
      <c r="X1130" s="47"/>
      <c r="Y1130" s="47"/>
      <c r="Z1130" s="47"/>
    </row>
    <row r="1131" spans="1:26" ht="15.75" customHeight="1">
      <c r="A1131" s="47"/>
      <c r="B1131" s="47"/>
      <c r="C1131" s="47"/>
      <c r="D1131" s="47"/>
      <c r="E1131" s="47"/>
      <c r="F1131" s="47"/>
      <c r="G1131" s="47"/>
      <c r="H1131" s="47"/>
      <c r="I1131" s="47"/>
      <c r="J1131" s="47"/>
      <c r="K1131" s="47"/>
      <c r="L1131" s="47"/>
      <c r="M1131" s="47"/>
      <c r="N1131" s="47"/>
      <c r="O1131" s="47"/>
      <c r="P1131" s="47"/>
      <c r="Q1131" s="47"/>
      <c r="R1131" s="47"/>
      <c r="S1131" s="47"/>
      <c r="T1131" s="47"/>
      <c r="U1131" s="47"/>
      <c r="V1131" s="47"/>
      <c r="W1131" s="47"/>
      <c r="X1131" s="47"/>
      <c r="Y1131" s="47"/>
      <c r="Z1131" s="47"/>
    </row>
    <row r="1132" spans="1:26" ht="15.75" customHeight="1">
      <c r="A1132" s="47"/>
      <c r="B1132" s="47"/>
      <c r="C1132" s="47"/>
      <c r="D1132" s="47"/>
      <c r="E1132" s="47"/>
      <c r="F1132" s="47"/>
      <c r="G1132" s="47"/>
      <c r="H1132" s="47"/>
      <c r="I1132" s="47"/>
      <c r="J1132" s="47"/>
      <c r="K1132" s="47"/>
      <c r="L1132" s="47"/>
      <c r="M1132" s="47"/>
      <c r="N1132" s="47"/>
      <c r="O1132" s="47"/>
      <c r="P1132" s="47"/>
      <c r="Q1132" s="47"/>
      <c r="R1132" s="47"/>
      <c r="S1132" s="47"/>
      <c r="T1132" s="47"/>
      <c r="U1132" s="47"/>
      <c r="V1132" s="47"/>
      <c r="W1132" s="47"/>
      <c r="X1132" s="47"/>
      <c r="Y1132" s="47"/>
      <c r="Z1132" s="47"/>
    </row>
    <row r="1133" spans="1:26" ht="15.75" customHeight="1">
      <c r="A1133" s="47"/>
      <c r="B1133" s="47"/>
      <c r="C1133" s="47"/>
      <c r="D1133" s="47"/>
      <c r="E1133" s="47"/>
      <c r="F1133" s="47"/>
      <c r="G1133" s="47"/>
      <c r="H1133" s="47"/>
      <c r="I1133" s="47"/>
      <c r="J1133" s="47"/>
      <c r="K1133" s="47"/>
      <c r="L1133" s="47"/>
      <c r="M1133" s="47"/>
      <c r="N1133" s="47"/>
      <c r="O1133" s="47"/>
      <c r="P1133" s="47"/>
      <c r="Q1133" s="47"/>
      <c r="R1133" s="47"/>
      <c r="S1133" s="47"/>
      <c r="T1133" s="47"/>
      <c r="U1133" s="47"/>
      <c r="V1133" s="47"/>
      <c r="W1133" s="47"/>
      <c r="X1133" s="47"/>
      <c r="Y1133" s="47"/>
      <c r="Z1133" s="47"/>
    </row>
    <row r="1134" spans="1:26" ht="15.75" customHeight="1">
      <c r="A1134" s="47"/>
      <c r="B1134" s="47"/>
      <c r="C1134" s="47"/>
      <c r="D1134" s="47"/>
      <c r="E1134" s="47"/>
      <c r="F1134" s="47"/>
      <c r="G1134" s="47"/>
      <c r="H1134" s="47"/>
      <c r="I1134" s="47"/>
      <c r="J1134" s="47"/>
      <c r="K1134" s="47"/>
      <c r="L1134" s="47"/>
      <c r="M1134" s="47"/>
      <c r="N1134" s="47"/>
      <c r="O1134" s="47"/>
      <c r="P1134" s="47"/>
      <c r="Q1134" s="47"/>
      <c r="R1134" s="47"/>
      <c r="S1134" s="47"/>
      <c r="T1134" s="47"/>
      <c r="U1134" s="47"/>
      <c r="V1134" s="47"/>
      <c r="W1134" s="47"/>
      <c r="X1134" s="47"/>
      <c r="Y1134" s="47"/>
      <c r="Z1134" s="47"/>
    </row>
    <row r="1135" spans="1:26" ht="15.75" customHeight="1">
      <c r="A1135" s="47"/>
      <c r="B1135" s="47"/>
      <c r="C1135" s="47"/>
      <c r="D1135" s="47"/>
      <c r="E1135" s="47"/>
      <c r="F1135" s="47"/>
      <c r="G1135" s="47"/>
      <c r="H1135" s="47"/>
      <c r="I1135" s="47"/>
      <c r="J1135" s="47"/>
      <c r="K1135" s="47"/>
      <c r="L1135" s="47"/>
      <c r="M1135" s="47"/>
      <c r="N1135" s="47"/>
      <c r="O1135" s="47"/>
      <c r="P1135" s="47"/>
      <c r="Q1135" s="47"/>
      <c r="R1135" s="47"/>
      <c r="S1135" s="47"/>
      <c r="T1135" s="47"/>
      <c r="U1135" s="47"/>
      <c r="V1135" s="47"/>
      <c r="W1135" s="47"/>
      <c r="X1135" s="47"/>
      <c r="Y1135" s="47"/>
      <c r="Z1135" s="47"/>
    </row>
    <row r="1136" spans="1:26" ht="15.75" customHeight="1">
      <c r="A1136" s="47"/>
      <c r="B1136" s="47"/>
      <c r="C1136" s="47"/>
      <c r="D1136" s="47"/>
      <c r="E1136" s="47"/>
      <c r="F1136" s="47"/>
      <c r="G1136" s="47"/>
      <c r="H1136" s="47"/>
      <c r="I1136" s="47"/>
      <c r="J1136" s="47"/>
      <c r="K1136" s="47"/>
      <c r="L1136" s="47"/>
      <c r="M1136" s="47"/>
      <c r="N1136" s="47"/>
      <c r="O1136" s="47"/>
      <c r="P1136" s="47"/>
      <c r="Q1136" s="47"/>
      <c r="R1136" s="47"/>
      <c r="S1136" s="47"/>
      <c r="T1136" s="47"/>
      <c r="U1136" s="47"/>
      <c r="V1136" s="47"/>
      <c r="W1136" s="47"/>
      <c r="X1136" s="47"/>
      <c r="Y1136" s="47"/>
      <c r="Z1136" s="47"/>
    </row>
    <row r="1137" spans="1:26" ht="15.75" customHeight="1">
      <c r="A1137" s="47"/>
      <c r="B1137" s="47"/>
      <c r="C1137" s="47"/>
      <c r="D1137" s="47"/>
      <c r="E1137" s="47"/>
      <c r="F1137" s="47"/>
      <c r="G1137" s="47"/>
      <c r="H1137" s="47"/>
      <c r="I1137" s="47"/>
      <c r="J1137" s="47"/>
      <c r="K1137" s="47"/>
      <c r="L1137" s="47"/>
      <c r="M1137" s="47"/>
      <c r="N1137" s="47"/>
      <c r="O1137" s="47"/>
      <c r="P1137" s="47"/>
      <c r="Q1137" s="47"/>
      <c r="R1137" s="47"/>
      <c r="S1137" s="47"/>
      <c r="T1137" s="47"/>
      <c r="U1137" s="47"/>
      <c r="V1137" s="47"/>
      <c r="W1137" s="47"/>
      <c r="X1137" s="47"/>
      <c r="Y1137" s="47"/>
      <c r="Z1137" s="47"/>
    </row>
    <row r="1138" spans="1:26" ht="15.75" customHeight="1">
      <c r="A1138" s="47"/>
      <c r="B1138" s="47"/>
      <c r="C1138" s="47"/>
      <c r="D1138" s="47"/>
      <c r="E1138" s="47"/>
      <c r="F1138" s="47"/>
      <c r="G1138" s="47"/>
      <c r="H1138" s="47"/>
      <c r="I1138" s="47"/>
      <c r="J1138" s="47"/>
      <c r="K1138" s="47"/>
      <c r="L1138" s="47"/>
      <c r="M1138" s="47"/>
      <c r="N1138" s="47"/>
      <c r="O1138" s="47"/>
      <c r="P1138" s="47"/>
      <c r="Q1138" s="47"/>
      <c r="R1138" s="47"/>
      <c r="S1138" s="47"/>
      <c r="T1138" s="47"/>
      <c r="U1138" s="47"/>
      <c r="V1138" s="47"/>
      <c r="W1138" s="47"/>
      <c r="X1138" s="47"/>
      <c r="Y1138" s="47"/>
      <c r="Z1138" s="47"/>
    </row>
    <row r="1139" spans="1:26" ht="15.75" customHeight="1">
      <c r="A1139" s="47"/>
      <c r="B1139" s="47"/>
      <c r="C1139" s="47"/>
      <c r="D1139" s="47"/>
      <c r="E1139" s="47"/>
      <c r="F1139" s="47"/>
      <c r="G1139" s="47"/>
      <c r="H1139" s="47"/>
      <c r="I1139" s="47"/>
      <c r="J1139" s="47"/>
      <c r="K1139" s="47"/>
      <c r="L1139" s="47"/>
      <c r="M1139" s="47"/>
      <c r="N1139" s="47"/>
      <c r="O1139" s="47"/>
      <c r="P1139" s="47"/>
      <c r="Q1139" s="47"/>
      <c r="R1139" s="47"/>
      <c r="S1139" s="47"/>
      <c r="T1139" s="47"/>
      <c r="U1139" s="47"/>
      <c r="V1139" s="47"/>
      <c r="W1139" s="47"/>
      <c r="X1139" s="47"/>
      <c r="Y1139" s="47"/>
      <c r="Z1139" s="47"/>
    </row>
    <row r="1140" spans="1:26" ht="15.75" customHeight="1">
      <c r="A1140" s="47"/>
      <c r="B1140" s="47"/>
      <c r="C1140" s="47"/>
      <c r="D1140" s="47"/>
      <c r="E1140" s="47"/>
      <c r="F1140" s="47"/>
      <c r="G1140" s="47"/>
      <c r="H1140" s="47"/>
      <c r="I1140" s="47"/>
      <c r="J1140" s="47"/>
      <c r="K1140" s="47"/>
      <c r="L1140" s="47"/>
      <c r="M1140" s="47"/>
      <c r="N1140" s="47"/>
      <c r="O1140" s="47"/>
      <c r="P1140" s="47"/>
      <c r="Q1140" s="47"/>
      <c r="R1140" s="47"/>
      <c r="S1140" s="47"/>
      <c r="T1140" s="47"/>
      <c r="U1140" s="47"/>
      <c r="V1140" s="47"/>
      <c r="W1140" s="47"/>
      <c r="X1140" s="47"/>
      <c r="Y1140" s="47"/>
      <c r="Z1140" s="47"/>
    </row>
    <row r="1141" spans="1:26" ht="15.75" customHeight="1">
      <c r="A1141" s="47"/>
      <c r="B1141" s="47"/>
      <c r="C1141" s="47"/>
      <c r="D1141" s="47"/>
      <c r="E1141" s="47"/>
      <c r="F1141" s="47"/>
      <c r="G1141" s="47"/>
      <c r="H1141" s="47"/>
      <c r="I1141" s="47"/>
      <c r="J1141" s="47"/>
      <c r="K1141" s="47"/>
      <c r="L1141" s="47"/>
      <c r="M1141" s="47"/>
      <c r="N1141" s="47"/>
      <c r="O1141" s="47"/>
      <c r="P1141" s="47"/>
      <c r="Q1141" s="47"/>
      <c r="R1141" s="47"/>
      <c r="S1141" s="47"/>
      <c r="T1141" s="47"/>
      <c r="U1141" s="47"/>
      <c r="V1141" s="47"/>
      <c r="W1141" s="47"/>
      <c r="X1141" s="47"/>
      <c r="Y1141" s="47"/>
      <c r="Z1141" s="47"/>
    </row>
    <row r="1142" spans="1:26" ht="15.75" customHeight="1">
      <c r="A1142" s="47"/>
      <c r="B1142" s="47"/>
      <c r="C1142" s="47"/>
      <c r="D1142" s="47"/>
      <c r="E1142" s="47"/>
      <c r="F1142" s="47"/>
      <c r="G1142" s="47"/>
      <c r="H1142" s="47"/>
      <c r="I1142" s="47"/>
      <c r="J1142" s="47"/>
      <c r="K1142" s="47"/>
      <c r="L1142" s="47"/>
      <c r="M1142" s="47"/>
      <c r="N1142" s="47"/>
      <c r="O1142" s="47"/>
      <c r="P1142" s="47"/>
      <c r="Q1142" s="47"/>
      <c r="R1142" s="47"/>
      <c r="S1142" s="47"/>
      <c r="T1142" s="47"/>
      <c r="U1142" s="47"/>
      <c r="V1142" s="47"/>
      <c r="W1142" s="47"/>
      <c r="X1142" s="47"/>
      <c r="Y1142" s="47"/>
      <c r="Z1142" s="47"/>
    </row>
    <row r="1143" spans="1:26" ht="15.75" customHeight="1">
      <c r="A1143" s="47"/>
      <c r="B1143" s="47"/>
      <c r="C1143" s="47"/>
      <c r="D1143" s="47"/>
      <c r="E1143" s="47"/>
      <c r="F1143" s="47"/>
      <c r="G1143" s="47"/>
      <c r="H1143" s="47"/>
      <c r="I1143" s="47"/>
      <c r="J1143" s="47"/>
      <c r="K1143" s="47"/>
      <c r="L1143" s="47"/>
      <c r="M1143" s="47"/>
      <c r="N1143" s="47"/>
      <c r="O1143" s="47"/>
      <c r="P1143" s="47"/>
      <c r="Q1143" s="47"/>
      <c r="R1143" s="47"/>
      <c r="S1143" s="47"/>
      <c r="T1143" s="47"/>
      <c r="U1143" s="47"/>
      <c r="V1143" s="47"/>
      <c r="W1143" s="47"/>
      <c r="X1143" s="47"/>
      <c r="Y1143" s="47"/>
      <c r="Z1143" s="47"/>
    </row>
    <row r="1144" spans="1:26" ht="15.75" customHeight="1">
      <c r="A1144" s="47"/>
      <c r="B1144" s="47"/>
      <c r="C1144" s="47"/>
      <c r="D1144" s="47"/>
      <c r="E1144" s="47"/>
      <c r="F1144" s="47"/>
      <c r="G1144" s="47"/>
      <c r="H1144" s="47"/>
      <c r="I1144" s="47"/>
      <c r="J1144" s="47"/>
      <c r="K1144" s="47"/>
      <c r="L1144" s="47"/>
      <c r="M1144" s="47"/>
      <c r="N1144" s="47"/>
      <c r="O1144" s="47"/>
      <c r="P1144" s="47"/>
      <c r="Q1144" s="47"/>
      <c r="R1144" s="47"/>
      <c r="S1144" s="47"/>
      <c r="T1144" s="47"/>
      <c r="U1144" s="47"/>
      <c r="V1144" s="47"/>
      <c r="W1144" s="47"/>
      <c r="X1144" s="47"/>
      <c r="Y1144" s="47"/>
      <c r="Z1144" s="47"/>
    </row>
    <row r="1145" spans="1:26" ht="15.75" customHeight="1">
      <c r="A1145" s="47"/>
      <c r="B1145" s="47"/>
      <c r="C1145" s="47"/>
      <c r="D1145" s="47"/>
      <c r="E1145" s="47"/>
      <c r="F1145" s="47"/>
      <c r="G1145" s="47"/>
      <c r="H1145" s="47"/>
      <c r="I1145" s="47"/>
      <c r="J1145" s="47"/>
      <c r="K1145" s="47"/>
      <c r="L1145" s="47"/>
      <c r="M1145" s="47"/>
      <c r="N1145" s="47"/>
      <c r="O1145" s="47"/>
      <c r="P1145" s="47"/>
      <c r="Q1145" s="47"/>
      <c r="R1145" s="47"/>
      <c r="S1145" s="47"/>
      <c r="T1145" s="47"/>
      <c r="U1145" s="47"/>
      <c r="V1145" s="47"/>
      <c r="W1145" s="47"/>
      <c r="X1145" s="47"/>
      <c r="Y1145" s="47"/>
      <c r="Z1145" s="47"/>
    </row>
    <row r="1146" spans="1:26" ht="15.75" customHeight="1">
      <c r="A1146" s="47"/>
      <c r="B1146" s="47"/>
      <c r="C1146" s="47"/>
      <c r="D1146" s="47"/>
      <c r="E1146" s="47"/>
      <c r="F1146" s="47"/>
      <c r="G1146" s="47"/>
      <c r="H1146" s="47"/>
      <c r="I1146" s="47"/>
      <c r="J1146" s="47"/>
      <c r="K1146" s="47"/>
      <c r="L1146" s="47"/>
      <c r="M1146" s="47"/>
      <c r="N1146" s="47"/>
      <c r="O1146" s="47"/>
      <c r="P1146" s="47"/>
      <c r="Q1146" s="47"/>
      <c r="R1146" s="47"/>
      <c r="S1146" s="47"/>
      <c r="T1146" s="47"/>
      <c r="U1146" s="47"/>
      <c r="V1146" s="47"/>
      <c r="W1146" s="47"/>
      <c r="X1146" s="47"/>
      <c r="Y1146" s="47"/>
      <c r="Z1146" s="47"/>
    </row>
    <row r="1147" spans="1:26" ht="15.75" customHeight="1">
      <c r="A1147" s="47"/>
      <c r="B1147" s="47"/>
      <c r="C1147" s="47"/>
      <c r="D1147" s="47"/>
      <c r="E1147" s="47"/>
      <c r="F1147" s="47"/>
      <c r="G1147" s="47"/>
      <c r="H1147" s="47"/>
      <c r="I1147" s="47"/>
      <c r="J1147" s="47"/>
      <c r="K1147" s="47"/>
      <c r="L1147" s="47"/>
      <c r="M1147" s="47"/>
      <c r="N1147" s="47"/>
      <c r="O1147" s="47"/>
      <c r="P1147" s="47"/>
      <c r="Q1147" s="47"/>
      <c r="R1147" s="47"/>
      <c r="S1147" s="47"/>
      <c r="T1147" s="47"/>
      <c r="U1147" s="47"/>
      <c r="V1147" s="47"/>
      <c r="W1147" s="47"/>
      <c r="X1147" s="47"/>
      <c r="Y1147" s="47"/>
      <c r="Z1147" s="47"/>
    </row>
    <row r="1148" spans="1:26" ht="15.75" customHeight="1">
      <c r="A1148" s="47"/>
      <c r="B1148" s="47"/>
      <c r="C1148" s="47"/>
      <c r="D1148" s="47"/>
      <c r="E1148" s="47"/>
      <c r="F1148" s="47"/>
      <c r="G1148" s="47"/>
      <c r="H1148" s="47"/>
      <c r="I1148" s="47"/>
      <c r="J1148" s="47"/>
      <c r="K1148" s="47"/>
      <c r="L1148" s="47"/>
      <c r="M1148" s="47"/>
      <c r="N1148" s="47"/>
      <c r="O1148" s="47"/>
      <c r="P1148" s="47"/>
      <c r="Q1148" s="47"/>
      <c r="R1148" s="47"/>
      <c r="S1148" s="47"/>
      <c r="T1148" s="47"/>
      <c r="U1148" s="47"/>
      <c r="V1148" s="47"/>
      <c r="W1148" s="47"/>
      <c r="X1148" s="47"/>
      <c r="Y1148" s="47"/>
      <c r="Z1148" s="47"/>
    </row>
    <row r="1149" spans="1:26" ht="15.75" customHeight="1">
      <c r="A1149" s="47"/>
      <c r="B1149" s="47"/>
      <c r="C1149" s="47"/>
      <c r="D1149" s="47"/>
      <c r="E1149" s="47"/>
      <c r="F1149" s="47"/>
      <c r="G1149" s="47"/>
      <c r="H1149" s="47"/>
      <c r="I1149" s="47"/>
      <c r="J1149" s="47"/>
      <c r="K1149" s="47"/>
      <c r="L1149" s="47"/>
      <c r="M1149" s="47"/>
      <c r="N1149" s="47"/>
      <c r="O1149" s="47"/>
      <c r="P1149" s="47"/>
      <c r="Q1149" s="47"/>
      <c r="R1149" s="47"/>
      <c r="S1149" s="47"/>
      <c r="T1149" s="47"/>
      <c r="U1149" s="47"/>
      <c r="V1149" s="47"/>
      <c r="W1149" s="47"/>
      <c r="X1149" s="47"/>
      <c r="Y1149" s="47"/>
      <c r="Z1149" s="47"/>
    </row>
    <row r="1150" spans="1:26" ht="15.75" customHeight="1">
      <c r="A1150" s="47"/>
      <c r="B1150" s="47"/>
      <c r="C1150" s="47"/>
      <c r="D1150" s="47"/>
      <c r="E1150" s="47"/>
      <c r="F1150" s="47"/>
      <c r="G1150" s="47"/>
      <c r="H1150" s="47"/>
      <c r="I1150" s="47"/>
      <c r="J1150" s="47"/>
      <c r="K1150" s="47"/>
      <c r="L1150" s="47"/>
      <c r="M1150" s="47"/>
      <c r="N1150" s="47"/>
      <c r="O1150" s="47"/>
      <c r="P1150" s="47"/>
      <c r="Q1150" s="47"/>
      <c r="R1150" s="47"/>
      <c r="S1150" s="47"/>
      <c r="T1150" s="47"/>
      <c r="U1150" s="47"/>
      <c r="V1150" s="47"/>
      <c r="W1150" s="47"/>
      <c r="X1150" s="47"/>
      <c r="Y1150" s="47"/>
      <c r="Z1150" s="47"/>
    </row>
    <row r="1151" spans="1:26" ht="15.75" customHeight="1">
      <c r="A1151" s="47"/>
      <c r="B1151" s="47"/>
      <c r="C1151" s="47"/>
      <c r="D1151" s="47"/>
      <c r="E1151" s="47"/>
      <c r="F1151" s="47"/>
      <c r="G1151" s="47"/>
      <c r="H1151" s="47"/>
      <c r="I1151" s="47"/>
      <c r="J1151" s="47"/>
      <c r="K1151" s="47"/>
      <c r="L1151" s="47"/>
      <c r="M1151" s="47"/>
      <c r="N1151" s="47"/>
      <c r="O1151" s="47"/>
      <c r="P1151" s="47"/>
      <c r="Q1151" s="47"/>
      <c r="R1151" s="47"/>
      <c r="S1151" s="47"/>
      <c r="T1151" s="47"/>
      <c r="U1151" s="47"/>
      <c r="V1151" s="47"/>
      <c r="W1151" s="47"/>
      <c r="X1151" s="47"/>
      <c r="Y1151" s="47"/>
      <c r="Z1151" s="47"/>
    </row>
    <row r="1152" spans="1:26" ht="15.75" customHeight="1">
      <c r="A1152" s="47"/>
      <c r="B1152" s="47"/>
      <c r="C1152" s="47"/>
      <c r="D1152" s="47"/>
      <c r="E1152" s="47"/>
      <c r="F1152" s="47"/>
      <c r="G1152" s="47"/>
      <c r="H1152" s="47"/>
      <c r="I1152" s="47"/>
      <c r="J1152" s="47"/>
      <c r="K1152" s="47"/>
      <c r="L1152" s="47"/>
      <c r="M1152" s="47"/>
      <c r="N1152" s="47"/>
      <c r="O1152" s="47"/>
      <c r="P1152" s="47"/>
      <c r="Q1152" s="47"/>
      <c r="R1152" s="47"/>
      <c r="S1152" s="47"/>
      <c r="T1152" s="47"/>
      <c r="U1152" s="47"/>
      <c r="V1152" s="47"/>
      <c r="W1152" s="47"/>
      <c r="X1152" s="47"/>
      <c r="Y1152" s="47"/>
      <c r="Z1152" s="47"/>
    </row>
    <row r="1153" spans="1:26" ht="15.75" customHeight="1">
      <c r="A1153" s="47"/>
      <c r="B1153" s="47"/>
      <c r="C1153" s="47"/>
      <c r="D1153" s="47"/>
      <c r="E1153" s="47"/>
      <c r="F1153" s="47"/>
      <c r="G1153" s="47"/>
      <c r="H1153" s="47"/>
      <c r="I1153" s="47"/>
      <c r="J1153" s="47"/>
      <c r="K1153" s="47"/>
      <c r="L1153" s="47"/>
      <c r="M1153" s="47"/>
      <c r="N1153" s="47"/>
      <c r="O1153" s="47"/>
      <c r="P1153" s="47"/>
      <c r="Q1153" s="47"/>
      <c r="R1153" s="47"/>
      <c r="S1153" s="47"/>
      <c r="T1153" s="47"/>
      <c r="U1153" s="47"/>
      <c r="V1153" s="47"/>
      <c r="W1153" s="47"/>
      <c r="X1153" s="47"/>
      <c r="Y1153" s="47"/>
      <c r="Z1153" s="47"/>
    </row>
    <row r="1154" spans="1:26" ht="15.75" customHeight="1">
      <c r="A1154" s="47"/>
      <c r="B1154" s="47"/>
      <c r="C1154" s="47"/>
      <c r="D1154" s="47"/>
      <c r="E1154" s="47"/>
      <c r="F1154" s="47"/>
      <c r="G1154" s="47"/>
      <c r="H1154" s="47"/>
      <c r="I1154" s="47"/>
      <c r="J1154" s="47"/>
      <c r="K1154" s="47"/>
      <c r="L1154" s="47"/>
      <c r="M1154" s="47"/>
      <c r="N1154" s="47"/>
      <c r="O1154" s="47"/>
      <c r="P1154" s="47"/>
      <c r="Q1154" s="47"/>
      <c r="R1154" s="47"/>
      <c r="S1154" s="47"/>
      <c r="T1154" s="47"/>
      <c r="U1154" s="47"/>
      <c r="V1154" s="47"/>
      <c r="W1154" s="47"/>
      <c r="X1154" s="47"/>
      <c r="Y1154" s="47"/>
      <c r="Z1154" s="47"/>
    </row>
  </sheetData>
  <mergeCells count="21">
    <mergeCell ref="G61:G62"/>
    <mergeCell ref="H61:H62"/>
    <mergeCell ref="I61:I62"/>
    <mergeCell ref="J61:J62"/>
    <mergeCell ref="K61:K62"/>
    <mergeCell ref="A177:H177"/>
    <mergeCell ref="A2:K2"/>
    <mergeCell ref="A4:K4"/>
    <mergeCell ref="A5:K5"/>
    <mergeCell ref="A6:K6"/>
    <mergeCell ref="A7:K7"/>
    <mergeCell ref="A8:K8"/>
    <mergeCell ref="A9:K9"/>
    <mergeCell ref="A10:K10"/>
    <mergeCell ref="A11:K11"/>
    <mergeCell ref="A12:K12"/>
    <mergeCell ref="A61:A62"/>
    <mergeCell ref="B61:B62"/>
    <mergeCell ref="C61:C62"/>
    <mergeCell ref="E61:E62"/>
    <mergeCell ref="F61:F62"/>
  </mergeCells>
  <hyperlinks>
    <hyperlink ref="E15" r:id="rId1" xr:uid="{EB2D9999-57FB-49ED-8001-5100102F1F9D}"/>
    <hyperlink ref="E16" r:id="rId2" xr:uid="{7D435202-9E41-4235-86BB-67BF5E21582F}"/>
    <hyperlink ref="E17" r:id="rId3" xr:uid="{4D5867CD-C8C2-4576-AA13-035EB12DA24C}"/>
    <hyperlink ref="E18" r:id="rId4" xr:uid="{EC9FA6AE-C2C6-4360-AC5C-4FC568789F1A}"/>
    <hyperlink ref="B18" r:id="rId5" display="https://scholar.google.ro/citations?view_op=view_citation&amp;hl=ro&amp;user=PeEfuiQAAAAJ&amp;cstart=20&amp;pagesize=80&amp;citation_for_view=PeEfuiQAAAAJ:abG-DnoFyZgC" xr:uid="{42998144-40CC-499B-82DA-9A0538F5D64B}"/>
    <hyperlink ref="E19" r:id="rId6" xr:uid="{C18B9FAD-3240-485A-8737-BFB833AFD63B}"/>
    <hyperlink ref="E20" r:id="rId7" xr:uid="{3B9E05BF-75F3-4321-B7F6-500E148F5BF3}"/>
    <hyperlink ref="E21" r:id="rId8" xr:uid="{062C4DF6-2DEC-416A-8CBC-90B8E76F893D}"/>
    <hyperlink ref="E22" r:id="rId9" xr:uid="{8BE31557-F72B-4DBA-93A7-C20FF7487D3C}"/>
    <hyperlink ref="E23" r:id="rId10" xr:uid="{07537501-1E20-4984-8FE4-32FB7C2AEE25}"/>
    <hyperlink ref="E24" r:id="rId11" xr:uid="{2829EDCA-7A3E-4794-A006-DE8DF37CD16A}"/>
    <hyperlink ref="E25" r:id="rId12" xr:uid="{D105EA74-897A-4E57-8E2C-2557DC8F6760}"/>
    <hyperlink ref="E26" r:id="rId13" xr:uid="{D26E2764-7EE3-442F-9125-F1AF58E3916A}"/>
    <hyperlink ref="E27" r:id="rId14" xr:uid="{52D2F010-AE3F-4784-BC85-FB0D7A6A700F}"/>
    <hyperlink ref="E28" r:id="rId15" xr:uid="{1C7EA37F-DA05-44B1-9D98-E205A9379277}"/>
    <hyperlink ref="E29" r:id="rId16" xr:uid="{6C6EEC61-FD91-4060-AFD3-5AC864BA8F86}"/>
    <hyperlink ref="E30" r:id="rId17" xr:uid="{78E700EC-CB8C-4D87-AEEA-F93B54CFBD73}"/>
    <hyperlink ref="E31" r:id="rId18" xr:uid="{969499A9-2E25-4F8B-A96F-62654CF50DD0}"/>
    <hyperlink ref="E32" r:id="rId19" xr:uid="{13B4600C-15B7-436C-A46C-DB3993E9BF4F}"/>
    <hyperlink ref="E33" r:id="rId20" xr:uid="{8F8D134B-D421-4D6B-8E94-8BA8531F1D9F}"/>
    <hyperlink ref="E34" r:id="rId21" xr:uid="{F9701BE2-6097-4B5F-84E9-B065ECD0AAB5}"/>
    <hyperlink ref="E35" r:id="rId22" xr:uid="{834E962C-0790-4F79-AB55-FC409CF725FC}"/>
    <hyperlink ref="E36" r:id="rId23" xr:uid="{28883747-D372-4FBA-BE2A-2B11A8FCF936}"/>
    <hyperlink ref="E37" r:id="rId24" location="page=57" xr:uid="{67347C71-A483-42B3-83FA-BC77D0B1A3C8}"/>
    <hyperlink ref="E38" r:id="rId25" xr:uid="{11AC4AFE-A051-4809-9DF3-B1D0DF25696C}"/>
    <hyperlink ref="E39" r:id="rId26" location="page=48" xr:uid="{F5DB2FEF-FCF0-44BB-9C03-D217B21DCCC7}"/>
    <hyperlink ref="E40" r:id="rId27" xr:uid="{46AAA96C-D96A-41B6-8EA6-3E502E85D288}"/>
    <hyperlink ref="E41" r:id="rId28" display="https://www.researchgate.net/profile/Ionel-Muntele/publication/357777685_CAPITOLUL_III_CONTEXT_FACTORI_SI_DIFERENTIERI_SPATIALE_IN_MANIFESTAREA_FENOMENULUI_DE_DEPOPULARE_IN_ROMANIA_1912-2020/links/61defef7323a2268f99d7efc/CAPITOLUL-III-CONTEXT-FACTORI-SI-DIFERENTIERI-SPATIALE-IN-MANIFESTAREA-FENOMENULUI-DE-DEPOPULARE-IN-ROMANIA-1912-2020.pdf" xr:uid="{84A232FE-0675-4C68-939E-5FEB5204C5FD}"/>
    <hyperlink ref="E42" r:id="rId29" xr:uid="{12DA2B8F-008D-43B9-9B0F-7F4A279E2BEB}"/>
    <hyperlink ref="E43" r:id="rId30" xr:uid="{936278AF-8EA8-45F1-B98B-CE09D14434DD}"/>
    <hyperlink ref="E44" r:id="rId31" xr:uid="{59C3ED93-8049-4D9C-B595-580DFCC784F6}"/>
    <hyperlink ref="B44" r:id="rId32" display="https://scholar.google.ro/citations?view_op=view_citation&amp;hl=ro&amp;user=PeEfuiQAAAAJ&amp;cstart=20&amp;pagesize=80&amp;citation_for_view=PeEfuiQAAAAJ:abG-DnoFyZgC" xr:uid="{1BBDCBA3-A366-4F1F-8D21-0A39F4A08378}"/>
    <hyperlink ref="E45" r:id="rId33" xr:uid="{DB7DA3B2-AED5-4FFB-B52A-EF2613FBB455}"/>
    <hyperlink ref="E49" r:id="rId34" xr:uid="{176389DE-8289-4D99-9250-FB1317C4EBF8}"/>
    <hyperlink ref="E50" r:id="rId35" xr:uid="{16A4CCD8-04C1-4EC2-A36A-ED1E4FD4445C}"/>
    <hyperlink ref="E52" r:id="rId36" display="https://doi.org/10.37385/msej.v3i5.1155" xr:uid="{B568B013-1C67-4CCB-A069-14BCA9C632A0}"/>
    <hyperlink ref="E63" r:id="rId37" xr:uid="{B82E6CD8-E94A-4C00-93DA-A1E08872370A}"/>
    <hyperlink ref="F63" r:id="rId38" xr:uid="{83330DA1-0D8C-4436-8823-C1721C903D1D}"/>
    <hyperlink ref="F64" r:id="rId39" xr:uid="{8CBA370A-B8A5-4C21-9DD0-937CEE84E3A6}"/>
    <hyperlink ref="E64" r:id="rId40" xr:uid="{6BEE7191-2A19-47EA-833C-38DD9765A034}"/>
    <hyperlink ref="E65" r:id="rId41" location="page=172" xr:uid="{02DD50FE-6FEA-4E3E-A4D5-BA6A95C2C674}"/>
    <hyperlink ref="E66" r:id="rId42" xr:uid="{0009ED11-89F1-4913-A7E6-4F5678ACA13D}"/>
    <hyperlink ref="E67" r:id="rId43" xr:uid="{6D80AB1F-A789-4A5E-BF1E-2770425FA960}"/>
    <hyperlink ref="E68" r:id="rId44" xr:uid="{CBB60502-B32C-45E6-8739-CFD3CF91A87F}"/>
    <hyperlink ref="E69" r:id="rId45" xr:uid="{EA3799E6-5853-4574-BC1A-3D4B10A7D604}"/>
    <hyperlink ref="E70" r:id="rId46" xr:uid="{064D1370-1D90-47D3-9CCC-9A465B84AC4B}"/>
    <hyperlink ref="F70" r:id="rId47" xr:uid="{54CB753D-4666-4C0D-896E-884EB194154E}"/>
    <hyperlink ref="F69" r:id="rId48" xr:uid="{E3741FE3-1BAD-43DA-B2D7-50982FE57D8E}"/>
    <hyperlink ref="E71" r:id="rId49" xr:uid="{A04DFD95-0CFD-44C4-B376-5047B4CB8CCD}"/>
    <hyperlink ref="E78" r:id="rId50" xr:uid="{9F6AAABA-893E-491F-AEFD-B40E316331E7}"/>
    <hyperlink ref="E89" r:id="rId51" xr:uid="{C5E27EB1-C49D-4F8F-921D-9B53314ECB62}"/>
    <hyperlink ref="E93" r:id="rId52" xr:uid="{61EEE7EB-FB27-420A-9509-C8D90A71F3F6}"/>
    <hyperlink ref="E94" r:id="rId53" xr:uid="{9C12616C-26AF-42AE-B389-304586BCC864}"/>
    <hyperlink ref="E95" r:id="rId54" xr:uid="{97BB7FC2-1D38-4978-A6E7-276B0CB3D8D7}"/>
    <hyperlink ref="E96" r:id="rId55" xr:uid="{2CB6721A-F9F8-4252-9447-7E37806ED0F3}"/>
    <hyperlink ref="E97" r:id="rId56" xr:uid="{44A0A915-F660-4DFB-882A-C25B799CC0F9}"/>
    <hyperlink ref="E98" r:id="rId57" xr:uid="{9E8A27A7-274A-49A1-B259-BAD5BCE22311}"/>
    <hyperlink ref="E99" r:id="rId58" xr:uid="{D0A0CC34-934E-4825-9DAE-782F320C6DF6}"/>
    <hyperlink ref="E100" r:id="rId59" xr:uid="{667CAA92-4300-4A58-93A4-F08514134E86}"/>
    <hyperlink ref="E101" r:id="rId60" xr:uid="{BBF105E1-4C6D-42F2-864E-864CA9EA0E29}"/>
    <hyperlink ref="E102" r:id="rId61" location="v=onepage&amp;q&amp;f=false" xr:uid="{6598D223-981E-45C7-ADD6-B9CA5E85F618}"/>
    <hyperlink ref="E103" r:id="rId62" xr:uid="{C134475B-2CF2-4912-8DBE-A06EAF28627C}"/>
    <hyperlink ref="E104" r:id="rId63" xr:uid="{044AE056-C2CA-43C1-89E1-571B35683F8F}"/>
    <hyperlink ref="E105" r:id="rId64" xr:uid="{F328EBA1-407D-4107-A8A4-5A543D56427B}"/>
    <hyperlink ref="E107" r:id="rId65" xr:uid="{4DE66E3F-50AB-4EEF-B2AB-0E72C9D9E575}"/>
    <hyperlink ref="E108" r:id="rId66" xr:uid="{1BCBDAF4-2E7C-49A3-A46F-92DEEB801223}"/>
    <hyperlink ref="E109" r:id="rId67" xr:uid="{D2EEC5C4-F60C-4D0B-A5B9-660B9A656B07}"/>
    <hyperlink ref="E110" r:id="rId68" xr:uid="{906BFDD1-9706-4F95-9236-CF411C4DD9E8}"/>
    <hyperlink ref="E111" r:id="rId69" xr:uid="{E68E6656-27A1-499B-91CA-4215A0040248}"/>
    <hyperlink ref="E112" r:id="rId70" xr:uid="{7C1D74AE-AF5C-4A1E-8832-72BAEE0EF8F8}"/>
    <hyperlink ref="E113" r:id="rId71" xr:uid="{F2961CFC-14EF-4C00-B217-F44715603440}"/>
    <hyperlink ref="E114" r:id="rId72" xr:uid="{C69391F6-C8CA-476D-A7E4-476F33A876E3}"/>
    <hyperlink ref="E115" r:id="rId73" xr:uid="{DC29273B-3FC2-4EB9-A6CD-724C17CACF6D}"/>
    <hyperlink ref="E118" r:id="rId74" location="page=175" xr:uid="{185E7388-BD1E-4553-8846-F2C983B24F24}"/>
    <hyperlink ref="E119" r:id="rId75" xr:uid="{A268AA6F-24CE-431D-8DE2-23B310163241}"/>
    <hyperlink ref="E120" r:id="rId76" xr:uid="{07C51B96-77C1-4553-ACDB-8EAA30D449C2}"/>
    <hyperlink ref="E121" r:id="rId77" xr:uid="{70307759-6F7B-42F9-A70A-348FE50007E2}"/>
    <hyperlink ref="E122" r:id="rId78" xr:uid="{0980FC8E-68AC-4AC1-9589-2658FFF9AD3E}"/>
    <hyperlink ref="E124" r:id="rId79" xr:uid="{BA25E029-D203-4729-8F50-33C7F8E699D8}"/>
    <hyperlink ref="E125" r:id="rId80" xr:uid="{240446B0-5A5E-4AF0-ADA4-76106E63DC26}"/>
    <hyperlink ref="E126" r:id="rId81" xr:uid="{1CDFA6FC-CE6B-4FA8-91F2-B262A67DB579}"/>
    <hyperlink ref="E127" r:id="rId82" xr:uid="{3F3112D7-88B2-42BC-9CFB-785B2E18EEC1}"/>
    <hyperlink ref="E128" r:id="rId83" xr:uid="{69923FF6-810F-4B8B-B811-8D4181ED983E}"/>
    <hyperlink ref="E130" r:id="rId84" xr:uid="{FE7DE8AD-C912-4537-851A-B8F965CA5AFE}"/>
    <hyperlink ref="E106" r:id="rId85" xr:uid="{D50FD069-6980-4B6A-94E4-A1C7CB07BEF1}"/>
    <hyperlink ref="E116" r:id="rId86" xr:uid="{D28DAAE6-715A-494D-BDE2-6DEB6F485617}"/>
    <hyperlink ref="E131" r:id="rId87" xr:uid="{2E5EB2EB-05EE-43FA-A789-C5A769C80EAC}"/>
    <hyperlink ref="E132" r:id="rId88" xr:uid="{FAC595FA-2646-42AC-B728-2B875798EC6B}"/>
    <hyperlink ref="E133" r:id="rId89" xr:uid="{7DCE14CE-73FC-4920-A477-A81447533AF6}"/>
    <hyperlink ref="E129" r:id="rId90" xr:uid="{E2307829-0C6B-4702-ADC2-2F4A48D03CED}"/>
    <hyperlink ref="E135" r:id="rId91" xr:uid="{199D3F44-9E51-4A6C-A4E6-2866EB5777C2}"/>
    <hyperlink ref="E137" r:id="rId92" xr:uid="{C7677A22-C27B-41E8-9D8D-497FE2614468}"/>
    <hyperlink ref="E138" r:id="rId93" xr:uid="{672D9238-A2AF-4D9C-A7C5-DF567DBA9ED3}"/>
    <hyperlink ref="E139" r:id="rId94" xr:uid="{7B4B6C78-6C39-4489-92A3-0B6ACD7E2CF6}"/>
    <hyperlink ref="E140" r:id="rId95" xr:uid="{D0A4FD44-53D6-406B-9EE9-40E925F77B9C}"/>
    <hyperlink ref="E144" r:id="rId96" xr:uid="{8A56DAE4-832D-4A95-8E14-96D8D231AC7B}"/>
    <hyperlink ref="E145" r:id="rId97" xr:uid="{DA19776A-7AB3-40E0-B616-84C15B79FEF1}"/>
    <hyperlink ref="E146" r:id="rId98" xr:uid="{460B72B8-3B35-433C-B666-751838D4A5D9}"/>
    <hyperlink ref="E147" r:id="rId99" xr:uid="{38CC3D07-97E7-402A-A6BA-3A9D7C16E216}"/>
    <hyperlink ref="E148" r:id="rId100" xr:uid="{804A8239-C8FA-4052-A095-42151E5357D4}"/>
    <hyperlink ref="E149" display="https://web.s.ebscohost.com/abstract?direct=true&amp;profile=ehost&amp;scope=site&amp;authtype=crawler&amp;jrnl=25444484&amp;AN=157560204&amp;h=ZlsI6pgXChkINNZiVf8F3PeLaMVRwQvw6yTd9SLE0xeq4vCIThbp74ZB12U6piHW9eT1XgE5YdDA4FBY1rkUtw%3d%3d&amp;crl=c&amp;resultNs=AdminWebAuth&amp;resultLocal=Er" xr:uid="{307AEE0F-8940-4B79-A10F-0F96948472E0}"/>
    <hyperlink ref="E150" r:id="rId101" xr:uid="{C09AC839-4EB8-4A8E-AA14-6159EB2F5660}"/>
    <hyperlink ref="E152" r:id="rId102" xr:uid="{F3DA9408-7315-4D68-80B7-5AE53CD26021}"/>
    <hyperlink ref="E154" r:id="rId103" xr:uid="{F308F549-DAED-4D24-B0FB-D75802A18B68}"/>
    <hyperlink ref="D155" r:id="rId104" location="page=172" display="https://dspace.uzhnu.edu.ua/jspui/bitstream/lib/45292/1/13.14.pdf#page=172" xr:uid="{05E79E77-2132-43BE-AC7D-17975C5DBB7F}"/>
    <hyperlink ref="E155" r:id="rId105" location="page=172" xr:uid="{6C63153E-029F-45F1-A1F0-F5420726ABB9}"/>
    <hyperlink ref="F155" r:id="rId106" location="page=172" xr:uid="{4CC9E6DA-A4DE-4E2C-88DF-09DF88DE2E76}"/>
    <hyperlink ref="E156" r:id="rId107" xr:uid="{199CC4EB-D92B-4695-BB26-5115C0A75741}"/>
    <hyperlink ref="E157" r:id="rId108" xr:uid="{FE8AAB5D-D164-4622-A844-F0064D39DFBA}"/>
    <hyperlink ref="E158" r:id="rId109" xr:uid="{6520794C-C3E2-4C28-8614-5FD1F4E22ED9}"/>
  </hyperlinks>
  <pageMargins left="0.75" right="0.75" top="1" bottom="1" header="0" footer="0"/>
  <pageSetup orientation="landscape" r:id="rId1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149"/>
  <sheetViews>
    <sheetView topLeftCell="A161" workbookViewId="0">
      <selection activeCell="K174" sqref="K174"/>
    </sheetView>
  </sheetViews>
  <sheetFormatPr defaultColWidth="14.3984375" defaultRowHeight="15" customHeight="1"/>
  <cols>
    <col min="1" max="1" width="23.73046875" customWidth="1"/>
    <col min="2" max="2" width="17.3984375" customWidth="1"/>
    <col min="3" max="3" width="12.1328125" customWidth="1"/>
    <col min="4" max="4" width="20.1328125" customWidth="1"/>
    <col min="5" max="5" width="28.3984375" customWidth="1"/>
    <col min="6" max="6" width="18.59765625" customWidth="1"/>
    <col min="7" max="7" width="11.86328125" customWidth="1"/>
    <col min="8" max="8" width="11.3984375" customWidth="1"/>
    <col min="9" max="9" width="8" customWidth="1"/>
    <col min="10" max="10" width="9.59765625" customWidth="1"/>
    <col min="11" max="26" width="8" customWidth="1"/>
  </cols>
  <sheetData>
    <row r="1" spans="1:26" ht="14.25">
      <c r="A1" s="1"/>
      <c r="B1" s="2"/>
      <c r="C1" s="2"/>
      <c r="D1" s="2"/>
      <c r="E1" s="2"/>
      <c r="F1" s="3"/>
      <c r="G1" s="3"/>
      <c r="H1" s="47"/>
      <c r="I1" s="47"/>
      <c r="J1" s="47"/>
      <c r="K1" s="47"/>
      <c r="L1" s="47"/>
      <c r="M1" s="47"/>
      <c r="N1" s="47"/>
      <c r="O1" s="47"/>
      <c r="P1" s="47"/>
      <c r="Q1" s="47"/>
      <c r="R1" s="47"/>
      <c r="S1" s="47"/>
      <c r="T1" s="47"/>
      <c r="U1" s="47"/>
      <c r="V1" s="47"/>
      <c r="W1" s="47"/>
      <c r="X1" s="47"/>
      <c r="Y1" s="47"/>
      <c r="Z1" s="47"/>
    </row>
    <row r="2" spans="1:26" ht="14.25" customHeight="1">
      <c r="A2" s="1205" t="s">
        <v>370</v>
      </c>
      <c r="B2" s="1201"/>
      <c r="C2" s="1201"/>
      <c r="D2" s="1201"/>
      <c r="E2" s="1201"/>
      <c r="F2" s="1201"/>
      <c r="G2" s="1201"/>
      <c r="H2" s="1201"/>
      <c r="I2" s="1201"/>
      <c r="J2" s="19"/>
      <c r="K2" s="19"/>
      <c r="L2" s="19"/>
      <c r="M2" s="19"/>
      <c r="N2" s="19"/>
      <c r="O2" s="19"/>
      <c r="P2" s="19"/>
      <c r="Q2" s="19"/>
      <c r="R2" s="19"/>
      <c r="S2" s="19"/>
      <c r="T2" s="19"/>
      <c r="U2" s="19"/>
      <c r="V2" s="19"/>
      <c r="W2" s="19"/>
      <c r="X2" s="19"/>
      <c r="Y2" s="19"/>
      <c r="Z2" s="19"/>
    </row>
    <row r="3" spans="1:26" ht="15.4">
      <c r="A3" s="5"/>
      <c r="B3" s="5"/>
      <c r="C3" s="5"/>
      <c r="D3" s="5"/>
      <c r="E3" s="5"/>
      <c r="F3" s="5"/>
      <c r="G3" s="31"/>
      <c r="H3" s="19"/>
      <c r="I3" s="19"/>
      <c r="J3" s="19"/>
      <c r="K3" s="19"/>
      <c r="L3" s="19"/>
      <c r="M3" s="19"/>
      <c r="N3" s="19"/>
      <c r="O3" s="19"/>
      <c r="P3" s="19"/>
      <c r="Q3" s="19"/>
      <c r="R3" s="19"/>
      <c r="S3" s="19"/>
      <c r="T3" s="19"/>
      <c r="U3" s="19"/>
      <c r="V3" s="19"/>
      <c r="W3" s="19"/>
      <c r="X3" s="19"/>
      <c r="Y3" s="19"/>
      <c r="Z3" s="19"/>
    </row>
    <row r="4" spans="1:26" ht="14.25" customHeight="1">
      <c r="A4" s="1167" t="s">
        <v>189</v>
      </c>
      <c r="B4" s="1167"/>
      <c r="C4" s="1167"/>
      <c r="D4" s="1167"/>
      <c r="E4" s="1167"/>
      <c r="F4" s="1167"/>
      <c r="G4" s="1167"/>
      <c r="H4" s="1167"/>
      <c r="I4" s="1167"/>
      <c r="J4" s="19"/>
      <c r="K4" s="19"/>
      <c r="L4" s="19"/>
      <c r="M4" s="19"/>
      <c r="N4" s="19"/>
      <c r="O4" s="19"/>
      <c r="P4" s="19"/>
      <c r="Q4" s="19"/>
      <c r="R4" s="19"/>
      <c r="S4" s="19"/>
      <c r="T4" s="19"/>
      <c r="U4" s="19"/>
      <c r="V4" s="19"/>
      <c r="W4" s="19"/>
      <c r="X4" s="19"/>
      <c r="Y4" s="19"/>
      <c r="Z4" s="19"/>
    </row>
    <row r="5" spans="1:26" ht="27" customHeight="1">
      <c r="A5" s="1167" t="s">
        <v>190</v>
      </c>
      <c r="B5" s="1167"/>
      <c r="C5" s="1167"/>
      <c r="D5" s="1167"/>
      <c r="E5" s="1167"/>
      <c r="F5" s="1167"/>
      <c r="G5" s="1167"/>
      <c r="H5" s="1167"/>
      <c r="I5" s="1167"/>
      <c r="J5" s="19"/>
      <c r="K5" s="19"/>
      <c r="L5" s="19"/>
      <c r="M5" s="19"/>
      <c r="N5" s="19"/>
      <c r="O5" s="19"/>
      <c r="P5" s="19"/>
      <c r="Q5" s="19"/>
      <c r="R5" s="19"/>
      <c r="S5" s="19"/>
      <c r="T5" s="19"/>
      <c r="U5" s="19"/>
      <c r="V5" s="19"/>
      <c r="W5" s="19"/>
      <c r="X5" s="19"/>
      <c r="Y5" s="19"/>
      <c r="Z5" s="19"/>
    </row>
    <row r="6" spans="1:26" ht="14.65" customHeight="1">
      <c r="A6" s="1167" t="s">
        <v>191</v>
      </c>
      <c r="B6" s="1167"/>
      <c r="C6" s="1167"/>
      <c r="D6" s="1167"/>
      <c r="E6" s="1167"/>
      <c r="F6" s="1167"/>
      <c r="G6" s="1167"/>
      <c r="H6" s="1167"/>
      <c r="I6" s="1167"/>
      <c r="J6" s="19"/>
      <c r="K6" s="19"/>
      <c r="L6" s="19"/>
      <c r="M6" s="19"/>
      <c r="N6" s="19"/>
      <c r="O6" s="19"/>
      <c r="P6" s="19"/>
      <c r="Q6" s="19"/>
      <c r="R6" s="19"/>
      <c r="S6" s="19"/>
      <c r="T6" s="19"/>
      <c r="U6" s="19"/>
      <c r="V6" s="19"/>
      <c r="W6" s="19"/>
      <c r="X6" s="19"/>
      <c r="Y6" s="19"/>
      <c r="Z6" s="19"/>
    </row>
    <row r="7" spans="1:26" ht="17.25" customHeight="1">
      <c r="A7" s="1167" t="s">
        <v>192</v>
      </c>
      <c r="B7" s="1167"/>
      <c r="C7" s="1167"/>
      <c r="D7" s="1167"/>
      <c r="E7" s="1167"/>
      <c r="F7" s="1167"/>
      <c r="G7" s="1167"/>
      <c r="H7" s="1167"/>
      <c r="I7" s="1167"/>
      <c r="J7" s="19"/>
      <c r="K7" s="19"/>
      <c r="L7" s="19"/>
      <c r="M7" s="19"/>
      <c r="N7" s="19"/>
      <c r="O7" s="19"/>
      <c r="P7" s="19"/>
      <c r="Q7" s="19"/>
      <c r="R7" s="19"/>
      <c r="S7" s="19"/>
      <c r="T7" s="19"/>
      <c r="U7" s="19"/>
      <c r="V7" s="19"/>
      <c r="W7" s="19"/>
      <c r="X7" s="19"/>
      <c r="Y7" s="19"/>
      <c r="Z7" s="19"/>
    </row>
    <row r="8" spans="1:26" ht="30" customHeight="1">
      <c r="A8" s="1167" t="s">
        <v>193</v>
      </c>
      <c r="B8" s="1167"/>
      <c r="C8" s="1167"/>
      <c r="D8" s="1167"/>
      <c r="E8" s="1167"/>
      <c r="F8" s="1167"/>
      <c r="G8" s="1167"/>
      <c r="H8" s="1167"/>
      <c r="I8" s="1167"/>
      <c r="J8" s="19"/>
      <c r="K8" s="19"/>
      <c r="L8" s="19"/>
      <c r="M8" s="19"/>
      <c r="N8" s="19"/>
      <c r="O8" s="19"/>
      <c r="P8" s="19"/>
      <c r="Q8" s="19"/>
      <c r="R8" s="19"/>
      <c r="S8" s="19"/>
      <c r="T8" s="19"/>
      <c r="U8" s="19"/>
      <c r="V8" s="19"/>
      <c r="W8" s="19"/>
      <c r="X8" s="19"/>
      <c r="Y8" s="19"/>
      <c r="Z8" s="19"/>
    </row>
    <row r="9" spans="1:26" ht="15" customHeight="1">
      <c r="A9" s="1167" t="s">
        <v>194</v>
      </c>
      <c r="B9" s="1167"/>
      <c r="C9" s="1167"/>
      <c r="D9" s="1167"/>
      <c r="E9" s="1167"/>
      <c r="F9" s="1167"/>
      <c r="G9" s="1167"/>
      <c r="H9" s="1167"/>
      <c r="I9" s="1167"/>
      <c r="J9" s="19"/>
      <c r="K9" s="19"/>
      <c r="L9" s="19"/>
      <c r="M9" s="19"/>
      <c r="N9" s="19"/>
      <c r="O9" s="19"/>
      <c r="P9" s="19"/>
      <c r="Q9" s="19"/>
      <c r="R9" s="19"/>
      <c r="S9" s="19"/>
      <c r="T9" s="19"/>
      <c r="U9" s="19"/>
      <c r="V9" s="19"/>
      <c r="W9" s="19"/>
      <c r="X9" s="19"/>
      <c r="Y9" s="19"/>
      <c r="Z9" s="19"/>
    </row>
    <row r="10" spans="1:26" ht="24.75" customHeight="1">
      <c r="A10" s="1167" t="s">
        <v>195</v>
      </c>
      <c r="B10" s="1167"/>
      <c r="C10" s="1167"/>
      <c r="D10" s="1167"/>
      <c r="E10" s="1167"/>
      <c r="F10" s="1167"/>
      <c r="G10" s="1167"/>
      <c r="H10" s="1167"/>
      <c r="I10" s="1167"/>
      <c r="J10" s="19"/>
      <c r="K10" s="19"/>
      <c r="L10" s="19"/>
      <c r="M10" s="19"/>
      <c r="N10" s="19"/>
      <c r="O10" s="19"/>
      <c r="P10" s="19"/>
      <c r="Q10" s="19"/>
      <c r="R10" s="19"/>
      <c r="S10" s="19"/>
      <c r="T10" s="19"/>
      <c r="U10" s="19"/>
      <c r="V10" s="19"/>
      <c r="W10" s="19"/>
      <c r="X10" s="19"/>
      <c r="Y10" s="19"/>
      <c r="Z10" s="19"/>
    </row>
    <row r="11" spans="1:26" ht="14.65" customHeight="1">
      <c r="A11" s="1167" t="s">
        <v>196</v>
      </c>
      <c r="B11" s="1167"/>
      <c r="C11" s="1167"/>
      <c r="D11" s="1167"/>
      <c r="E11" s="1167"/>
      <c r="F11" s="1167"/>
      <c r="G11" s="1167"/>
      <c r="H11" s="1167"/>
      <c r="I11" s="1167"/>
      <c r="J11" s="19"/>
      <c r="K11" s="19"/>
      <c r="L11" s="19"/>
      <c r="M11" s="19"/>
      <c r="N11" s="19"/>
      <c r="O11" s="19"/>
      <c r="P11" s="19"/>
      <c r="Q11" s="19"/>
      <c r="R11" s="19"/>
      <c r="S11" s="19"/>
      <c r="T11" s="19"/>
      <c r="U11" s="19"/>
      <c r="V11" s="19"/>
      <c r="W11" s="19"/>
      <c r="X11" s="19"/>
      <c r="Y11" s="19"/>
      <c r="Z11" s="19"/>
    </row>
    <row r="12" spans="1:26" ht="15.75" customHeight="1">
      <c r="A12" s="1167" t="s">
        <v>197</v>
      </c>
      <c r="B12" s="1167"/>
      <c r="C12" s="1167"/>
      <c r="D12" s="1167"/>
      <c r="E12" s="1167"/>
      <c r="F12" s="1167"/>
      <c r="G12" s="1167"/>
      <c r="H12" s="1167"/>
      <c r="I12" s="1167"/>
      <c r="J12" s="19"/>
      <c r="K12" s="19"/>
      <c r="L12" s="19"/>
      <c r="M12" s="19"/>
      <c r="N12" s="19"/>
      <c r="O12" s="19"/>
      <c r="P12" s="19"/>
      <c r="Q12" s="19"/>
      <c r="R12" s="19"/>
      <c r="S12" s="19"/>
      <c r="T12" s="19"/>
      <c r="U12" s="19"/>
      <c r="V12" s="19"/>
      <c r="W12" s="19"/>
      <c r="X12" s="19"/>
      <c r="Y12" s="19"/>
      <c r="Z12" s="19"/>
    </row>
    <row r="13" spans="1:26" ht="213.4" customHeight="1">
      <c r="A13" s="1203" t="s">
        <v>198</v>
      </c>
      <c r="B13" s="1203"/>
      <c r="C13" s="1203"/>
      <c r="D13" s="1203"/>
      <c r="E13" s="1203"/>
      <c r="F13" s="1203"/>
      <c r="G13" s="1203"/>
      <c r="H13" s="1203"/>
      <c r="I13" s="1203"/>
      <c r="J13" s="19"/>
      <c r="K13" s="19"/>
      <c r="L13" s="19"/>
      <c r="M13" s="19"/>
      <c r="N13" s="19"/>
      <c r="O13" s="19"/>
      <c r="P13" s="19"/>
      <c r="Q13" s="19"/>
      <c r="R13" s="19"/>
      <c r="S13" s="19"/>
      <c r="T13" s="19"/>
      <c r="U13" s="19"/>
      <c r="V13" s="19"/>
      <c r="W13" s="19"/>
      <c r="X13" s="19"/>
      <c r="Y13" s="19"/>
      <c r="Z13" s="19"/>
    </row>
    <row r="14" spans="1:26" ht="14.25">
      <c r="A14" s="7"/>
      <c r="B14" s="8"/>
      <c r="C14" s="8"/>
      <c r="D14" s="8"/>
      <c r="E14" s="8"/>
      <c r="F14" s="7"/>
      <c r="G14" s="31"/>
      <c r="H14" s="19"/>
      <c r="I14" s="19"/>
      <c r="J14" s="19"/>
      <c r="K14" s="19"/>
      <c r="L14" s="19"/>
      <c r="M14" s="19"/>
      <c r="N14" s="19"/>
      <c r="O14" s="19"/>
      <c r="P14" s="19"/>
      <c r="Q14" s="19"/>
      <c r="R14" s="19"/>
      <c r="S14" s="19"/>
      <c r="T14" s="19"/>
      <c r="U14" s="19"/>
      <c r="V14" s="19"/>
      <c r="W14" s="19"/>
      <c r="X14" s="19"/>
      <c r="Y14" s="19"/>
      <c r="Z14" s="19"/>
    </row>
    <row r="15" spans="1:26" ht="45" customHeight="1">
      <c r="A15" s="11" t="s">
        <v>80</v>
      </c>
      <c r="B15" s="10" t="s">
        <v>85</v>
      </c>
      <c r="C15" s="11" t="s">
        <v>199</v>
      </c>
      <c r="D15" s="32" t="s">
        <v>371</v>
      </c>
      <c r="E15" s="33" t="s">
        <v>200</v>
      </c>
      <c r="F15" s="11" t="s">
        <v>201</v>
      </c>
      <c r="G15" s="11" t="s">
        <v>202</v>
      </c>
      <c r="H15" s="131" t="s">
        <v>389</v>
      </c>
      <c r="I15" s="11" t="s">
        <v>57</v>
      </c>
      <c r="J15" s="140" t="s">
        <v>393</v>
      </c>
      <c r="K15" s="47"/>
      <c r="L15" s="47"/>
      <c r="M15" s="47"/>
      <c r="N15" s="47"/>
      <c r="O15" s="47"/>
      <c r="P15" s="47"/>
      <c r="Q15" s="47"/>
      <c r="R15" s="47"/>
      <c r="S15" s="47"/>
      <c r="T15" s="47"/>
      <c r="U15" s="47"/>
      <c r="V15" s="47"/>
      <c r="W15" s="47"/>
      <c r="X15" s="47"/>
      <c r="Y15" s="47"/>
      <c r="Z15" s="47"/>
    </row>
    <row r="16" spans="1:26" ht="42.75">
      <c r="A16" s="205" t="s">
        <v>524</v>
      </c>
      <c r="B16" s="207" t="s">
        <v>420</v>
      </c>
      <c r="C16" s="207" t="s">
        <v>750</v>
      </c>
      <c r="D16" s="237" t="s">
        <v>751</v>
      </c>
      <c r="E16" s="244" t="s">
        <v>752</v>
      </c>
      <c r="F16" s="237" t="s">
        <v>753</v>
      </c>
      <c r="G16" s="237" t="s">
        <v>754</v>
      </c>
      <c r="H16" s="245" t="s">
        <v>755</v>
      </c>
      <c r="I16" s="246">
        <v>300</v>
      </c>
      <c r="J16" s="243" t="s">
        <v>524</v>
      </c>
      <c r="K16" s="47"/>
      <c r="L16" s="47"/>
      <c r="M16" s="47"/>
      <c r="N16" s="47"/>
      <c r="O16" s="47"/>
      <c r="P16" s="47"/>
      <c r="Q16" s="47"/>
      <c r="R16" s="47"/>
      <c r="S16" s="47"/>
      <c r="T16" s="47"/>
      <c r="U16" s="47"/>
      <c r="V16" s="47"/>
      <c r="W16" s="47"/>
      <c r="X16" s="47"/>
      <c r="Y16" s="47"/>
      <c r="Z16" s="47"/>
    </row>
    <row r="17" spans="1:26" ht="127.5">
      <c r="A17" s="205" t="s">
        <v>524</v>
      </c>
      <c r="B17" s="247" t="s">
        <v>420</v>
      </c>
      <c r="C17" s="248" t="s">
        <v>756</v>
      </c>
      <c r="D17" s="249" t="s">
        <v>757</v>
      </c>
      <c r="E17" s="250" t="s">
        <v>758</v>
      </c>
      <c r="F17" s="249" t="s">
        <v>759</v>
      </c>
      <c r="G17" s="251" t="s">
        <v>760</v>
      </c>
      <c r="H17" s="252" t="s">
        <v>761</v>
      </c>
      <c r="I17" s="246">
        <v>75</v>
      </c>
      <c r="J17" s="243" t="s">
        <v>524</v>
      </c>
      <c r="K17" s="47"/>
      <c r="L17" s="47"/>
      <c r="M17" s="47"/>
      <c r="N17" s="47"/>
      <c r="O17" s="47"/>
      <c r="P17" s="47"/>
      <c r="Q17" s="47"/>
      <c r="R17" s="47"/>
      <c r="S17" s="47"/>
      <c r="T17" s="47"/>
      <c r="U17" s="47"/>
      <c r="V17" s="47"/>
      <c r="W17" s="47"/>
      <c r="X17" s="47"/>
      <c r="Y17" s="47"/>
      <c r="Z17" s="47"/>
    </row>
    <row r="18" spans="1:26" ht="28.5">
      <c r="A18" s="205" t="s">
        <v>858</v>
      </c>
      <c r="B18" s="207" t="s">
        <v>420</v>
      </c>
      <c r="C18" s="207" t="s">
        <v>926</v>
      </c>
      <c r="D18" s="237" t="s">
        <v>927</v>
      </c>
      <c r="E18" s="244" t="s">
        <v>928</v>
      </c>
      <c r="F18" s="237" t="s">
        <v>929</v>
      </c>
      <c r="G18" s="237">
        <v>50</v>
      </c>
      <c r="H18" s="366">
        <v>1</v>
      </c>
      <c r="I18" s="367">
        <v>50</v>
      </c>
      <c r="J18" s="47" t="s">
        <v>858</v>
      </c>
      <c r="K18" s="47"/>
      <c r="L18" s="47"/>
      <c r="M18" s="47"/>
      <c r="N18" s="47"/>
      <c r="O18" s="47"/>
      <c r="P18" s="47"/>
      <c r="Q18" s="47"/>
      <c r="R18" s="47"/>
      <c r="S18" s="47"/>
      <c r="T18" s="47"/>
      <c r="U18" s="47"/>
      <c r="V18" s="47"/>
      <c r="W18" s="47"/>
      <c r="X18" s="47"/>
      <c r="Y18" s="47"/>
      <c r="Z18" s="47"/>
    </row>
    <row r="19" spans="1:26" ht="51">
      <c r="A19" s="258" t="s">
        <v>858</v>
      </c>
      <c r="B19" s="247" t="s">
        <v>420</v>
      </c>
      <c r="C19" s="248" t="s">
        <v>930</v>
      </c>
      <c r="D19" s="249" t="s">
        <v>650</v>
      </c>
      <c r="E19" s="250" t="s">
        <v>931</v>
      </c>
      <c r="F19" s="249" t="s">
        <v>929</v>
      </c>
      <c r="G19" s="368">
        <v>50</v>
      </c>
      <c r="H19" s="369">
        <v>1</v>
      </c>
      <c r="I19" s="367">
        <v>50</v>
      </c>
      <c r="J19" s="47" t="s">
        <v>858</v>
      </c>
      <c r="K19" s="47"/>
      <c r="L19" s="47"/>
      <c r="M19" s="47"/>
      <c r="N19" s="47"/>
      <c r="O19" s="47"/>
      <c r="P19" s="47"/>
      <c r="Q19" s="47"/>
      <c r="R19" s="47"/>
      <c r="S19" s="47"/>
      <c r="T19" s="47"/>
      <c r="U19" s="47"/>
      <c r="V19" s="47"/>
      <c r="W19" s="47"/>
      <c r="X19" s="47"/>
      <c r="Y19" s="47"/>
      <c r="Z19" s="47"/>
    </row>
    <row r="20" spans="1:26" ht="76.5">
      <c r="A20" s="258" t="s">
        <v>858</v>
      </c>
      <c r="B20" s="247" t="s">
        <v>420</v>
      </c>
      <c r="C20" s="248" t="s">
        <v>932</v>
      </c>
      <c r="D20" s="237" t="s">
        <v>868</v>
      </c>
      <c r="E20" s="237" t="s">
        <v>933</v>
      </c>
      <c r="F20" s="237" t="s">
        <v>934</v>
      </c>
      <c r="G20" s="262">
        <v>50</v>
      </c>
      <c r="H20" s="370">
        <v>1</v>
      </c>
      <c r="I20" s="367">
        <v>50</v>
      </c>
      <c r="J20" s="47" t="s">
        <v>858</v>
      </c>
      <c r="K20" s="47"/>
      <c r="L20" s="47"/>
      <c r="M20" s="47"/>
      <c r="N20" s="47"/>
      <c r="O20" s="47"/>
      <c r="P20" s="47"/>
      <c r="Q20" s="47"/>
      <c r="R20" s="47"/>
      <c r="S20" s="47"/>
      <c r="T20" s="47"/>
      <c r="U20" s="47"/>
      <c r="V20" s="47"/>
      <c r="W20" s="47"/>
      <c r="X20" s="47"/>
      <c r="Y20" s="47"/>
      <c r="Z20" s="47"/>
    </row>
    <row r="21" spans="1:26" ht="63.75">
      <c r="A21" s="258" t="s">
        <v>858</v>
      </c>
      <c r="B21" s="247" t="s">
        <v>420</v>
      </c>
      <c r="C21" s="248" t="s">
        <v>935</v>
      </c>
      <c r="D21" s="237" t="s">
        <v>868</v>
      </c>
      <c r="E21" s="237" t="s">
        <v>936</v>
      </c>
      <c r="F21" s="237" t="s">
        <v>937</v>
      </c>
      <c r="G21" s="262">
        <v>50</v>
      </c>
      <c r="H21" s="263">
        <v>1</v>
      </c>
      <c r="I21" s="367">
        <v>50</v>
      </c>
      <c r="J21" s="47" t="s">
        <v>858</v>
      </c>
      <c r="K21" s="47"/>
      <c r="L21" s="47"/>
      <c r="M21" s="47"/>
      <c r="N21" s="47"/>
      <c r="O21" s="47"/>
      <c r="P21" s="47"/>
      <c r="Q21" s="47"/>
      <c r="R21" s="47"/>
      <c r="S21" s="47"/>
      <c r="T21" s="47"/>
      <c r="U21" s="47"/>
      <c r="V21" s="47"/>
      <c r="W21" s="47"/>
      <c r="X21" s="47"/>
      <c r="Y21" s="47"/>
      <c r="Z21" s="47"/>
    </row>
    <row r="22" spans="1:26" ht="25.5">
      <c r="A22" s="205" t="s">
        <v>1053</v>
      </c>
      <c r="B22" s="207" t="s">
        <v>420</v>
      </c>
      <c r="C22" s="207" t="s">
        <v>1087</v>
      </c>
      <c r="D22" s="237" t="s">
        <v>1088</v>
      </c>
      <c r="E22" s="393" t="s">
        <v>931</v>
      </c>
      <c r="F22" s="394" t="s">
        <v>1089</v>
      </c>
      <c r="G22" s="251">
        <v>50</v>
      </c>
      <c r="H22" s="252">
        <v>50</v>
      </c>
      <c r="I22" s="394">
        <f>H22*5</f>
        <v>250</v>
      </c>
      <c r="J22" s="47" t="s">
        <v>1014</v>
      </c>
      <c r="K22" s="47"/>
      <c r="L22" s="47"/>
      <c r="M22" s="47"/>
      <c r="N22" s="47"/>
      <c r="O22" s="47"/>
      <c r="P22" s="47"/>
      <c r="Q22" s="47"/>
      <c r="R22" s="47"/>
      <c r="S22" s="47"/>
      <c r="T22" s="47"/>
      <c r="U22" s="47"/>
      <c r="V22" s="47"/>
      <c r="W22" s="47"/>
      <c r="X22" s="47"/>
      <c r="Y22" s="47"/>
      <c r="Z22" s="47"/>
    </row>
    <row r="23" spans="1:26" ht="25.5">
      <c r="A23" s="395" t="s">
        <v>1053</v>
      </c>
      <c r="B23" s="394" t="s">
        <v>420</v>
      </c>
      <c r="C23" s="395" t="s">
        <v>926</v>
      </c>
      <c r="D23" s="396" t="s">
        <v>1090</v>
      </c>
      <c r="E23" s="394" t="s">
        <v>1091</v>
      </c>
      <c r="F23" s="394" t="s">
        <v>1092</v>
      </c>
      <c r="G23" s="251">
        <v>100</v>
      </c>
      <c r="H23" s="252">
        <v>100</v>
      </c>
      <c r="I23" s="394">
        <f>H23</f>
        <v>100</v>
      </c>
      <c r="J23" s="47" t="s">
        <v>1014</v>
      </c>
      <c r="K23" s="47"/>
      <c r="L23" s="47"/>
      <c r="M23" s="47"/>
      <c r="N23" s="47"/>
      <c r="O23" s="47"/>
      <c r="P23" s="47"/>
      <c r="Q23" s="47"/>
      <c r="R23" s="47"/>
      <c r="S23" s="47"/>
      <c r="T23" s="47"/>
      <c r="U23" s="47"/>
      <c r="V23" s="47"/>
      <c r="W23" s="47"/>
      <c r="X23" s="47"/>
      <c r="Y23" s="47"/>
      <c r="Z23" s="47"/>
    </row>
    <row r="24" spans="1:26" ht="51">
      <c r="A24" s="395" t="s">
        <v>1053</v>
      </c>
      <c r="B24" s="394" t="s">
        <v>420</v>
      </c>
      <c r="C24" s="232" t="s">
        <v>1093</v>
      </c>
      <c r="D24" s="397" t="s">
        <v>1094</v>
      </c>
      <c r="E24" s="394" t="s">
        <v>1095</v>
      </c>
      <c r="F24" s="394" t="s">
        <v>1089</v>
      </c>
      <c r="G24" s="251">
        <v>50</v>
      </c>
      <c r="H24" s="39">
        <v>50</v>
      </c>
      <c r="I24" s="394">
        <f>H24*5</f>
        <v>250</v>
      </c>
      <c r="J24" s="47" t="s">
        <v>1014</v>
      </c>
      <c r="K24" s="47"/>
      <c r="L24" s="47"/>
      <c r="M24" s="47"/>
      <c r="N24" s="47"/>
      <c r="O24" s="47"/>
      <c r="P24" s="47"/>
      <c r="Q24" s="47"/>
      <c r="R24" s="47"/>
      <c r="S24" s="47"/>
      <c r="T24" s="47"/>
      <c r="U24" s="47"/>
      <c r="V24" s="47"/>
      <c r="W24" s="47"/>
      <c r="X24" s="47"/>
      <c r="Y24" s="47"/>
      <c r="Z24" s="47"/>
    </row>
    <row r="25" spans="1:26" ht="51">
      <c r="A25" s="395" t="s">
        <v>1053</v>
      </c>
      <c r="B25" s="394" t="s">
        <v>420</v>
      </c>
      <c r="C25" s="232" t="s">
        <v>1093</v>
      </c>
      <c r="D25" s="397" t="s">
        <v>1094</v>
      </c>
      <c r="E25" s="394" t="s">
        <v>1095</v>
      </c>
      <c r="F25" s="394" t="s">
        <v>1096</v>
      </c>
      <c r="G25" s="398" t="s">
        <v>1097</v>
      </c>
      <c r="H25" s="39">
        <v>10</v>
      </c>
      <c r="I25" s="394">
        <v>50</v>
      </c>
      <c r="J25" s="399" t="s">
        <v>1014</v>
      </c>
      <c r="K25" s="47"/>
      <c r="L25" s="47"/>
      <c r="M25" s="47"/>
      <c r="N25" s="47"/>
      <c r="O25" s="47"/>
      <c r="P25" s="47"/>
      <c r="Q25" s="47"/>
      <c r="R25" s="47"/>
      <c r="S25" s="47"/>
      <c r="T25" s="47"/>
      <c r="U25" s="47"/>
      <c r="V25" s="47"/>
      <c r="W25" s="47"/>
      <c r="X25" s="47"/>
      <c r="Y25" s="47"/>
      <c r="Z25" s="47"/>
    </row>
    <row r="26" spans="1:26" ht="27.75">
      <c r="A26" s="1214" t="s">
        <v>1177</v>
      </c>
      <c r="B26" s="1214" t="s">
        <v>420</v>
      </c>
      <c r="C26" s="1214" t="s">
        <v>1178</v>
      </c>
      <c r="D26" s="1214" t="s">
        <v>1179</v>
      </c>
      <c r="E26" s="1217" t="s">
        <v>1180</v>
      </c>
      <c r="F26" s="417" t="s">
        <v>1181</v>
      </c>
      <c r="G26" s="417">
        <v>10</v>
      </c>
      <c r="H26" s="417">
        <v>10</v>
      </c>
      <c r="I26" s="418">
        <v>10</v>
      </c>
      <c r="J26" s="47" t="s">
        <v>1165</v>
      </c>
      <c r="K26" s="47"/>
      <c r="L26" s="47"/>
      <c r="M26" s="47"/>
      <c r="N26" s="47"/>
      <c r="O26" s="47"/>
      <c r="P26" s="47"/>
      <c r="Q26" s="47"/>
      <c r="R26" s="47"/>
      <c r="S26" s="47"/>
      <c r="T26" s="47"/>
      <c r="U26" s="47"/>
      <c r="V26" s="47"/>
      <c r="W26" s="47"/>
      <c r="X26" s="47"/>
      <c r="Y26" s="47"/>
      <c r="Z26" s="47"/>
    </row>
    <row r="27" spans="1:26" ht="27.75">
      <c r="A27" s="1215"/>
      <c r="B27" s="1215"/>
      <c r="C27" s="1215"/>
      <c r="D27" s="1215"/>
      <c r="E27" s="1218"/>
      <c r="F27" s="419" t="s">
        <v>1182</v>
      </c>
      <c r="G27" s="417">
        <v>10</v>
      </c>
      <c r="H27" s="417">
        <v>10</v>
      </c>
      <c r="I27" s="418">
        <v>10</v>
      </c>
      <c r="J27" s="47" t="s">
        <v>1165</v>
      </c>
      <c r="K27" s="47"/>
      <c r="L27" s="47"/>
      <c r="M27" s="47"/>
      <c r="N27" s="47"/>
      <c r="O27" s="47"/>
      <c r="P27" s="47"/>
      <c r="Q27" s="47"/>
      <c r="R27" s="47"/>
      <c r="S27" s="47"/>
      <c r="T27" s="47"/>
      <c r="U27" s="47"/>
      <c r="V27" s="47"/>
      <c r="W27" s="47"/>
      <c r="X27" s="47"/>
      <c r="Y27" s="47"/>
      <c r="Z27" s="47"/>
    </row>
    <row r="28" spans="1:26" ht="27.75">
      <c r="A28" s="1215"/>
      <c r="B28" s="1215"/>
      <c r="C28" s="1215"/>
      <c r="D28" s="1215"/>
      <c r="E28" s="1218"/>
      <c r="F28" s="417" t="s">
        <v>1183</v>
      </c>
      <c r="G28" s="417">
        <v>10</v>
      </c>
      <c r="H28" s="417">
        <v>10</v>
      </c>
      <c r="I28" s="418">
        <v>10</v>
      </c>
      <c r="J28" s="47" t="s">
        <v>1165</v>
      </c>
      <c r="K28" s="47"/>
      <c r="L28" s="47"/>
      <c r="M28" s="47"/>
      <c r="N28" s="47"/>
      <c r="O28" s="47"/>
      <c r="P28" s="47"/>
      <c r="Q28" s="47"/>
      <c r="R28" s="47"/>
      <c r="S28" s="47"/>
      <c r="T28" s="47"/>
      <c r="U28" s="47"/>
      <c r="V28" s="47"/>
      <c r="W28" s="47"/>
      <c r="X28" s="47"/>
      <c r="Y28" s="47"/>
      <c r="Z28" s="47"/>
    </row>
    <row r="29" spans="1:26" ht="27.75">
      <c r="A29" s="1215"/>
      <c r="B29" s="1215"/>
      <c r="C29" s="1215"/>
      <c r="D29" s="1215"/>
      <c r="E29" s="1218"/>
      <c r="F29" s="417" t="s">
        <v>1184</v>
      </c>
      <c r="G29" s="417">
        <v>10</v>
      </c>
      <c r="H29" s="417">
        <v>10</v>
      </c>
      <c r="I29" s="418">
        <v>10</v>
      </c>
      <c r="J29" s="47" t="s">
        <v>1165</v>
      </c>
      <c r="K29" s="47"/>
      <c r="L29" s="47"/>
      <c r="M29" s="47"/>
      <c r="N29" s="47"/>
      <c r="O29" s="47"/>
      <c r="P29" s="47"/>
      <c r="Q29" s="47"/>
      <c r="R29" s="47"/>
      <c r="S29" s="47"/>
      <c r="T29" s="47"/>
      <c r="U29" s="47"/>
      <c r="V29" s="47"/>
      <c r="W29" s="47"/>
      <c r="X29" s="47"/>
      <c r="Y29" s="47"/>
      <c r="Z29" s="47"/>
    </row>
    <row r="30" spans="1:26" ht="14.25">
      <c r="A30" s="1215"/>
      <c r="B30" s="1215"/>
      <c r="C30" s="1215"/>
      <c r="D30" s="1215"/>
      <c r="E30" s="1218"/>
      <c r="F30" s="420" t="s">
        <v>1185</v>
      </c>
      <c r="G30" s="421">
        <v>10</v>
      </c>
      <c r="H30" s="422">
        <v>10</v>
      </c>
      <c r="I30" s="418">
        <v>10</v>
      </c>
      <c r="J30" s="47" t="s">
        <v>1165</v>
      </c>
      <c r="K30" s="47"/>
      <c r="L30" s="47"/>
      <c r="M30" s="47"/>
      <c r="N30" s="47"/>
      <c r="O30" s="47"/>
      <c r="P30" s="47"/>
      <c r="Q30" s="47"/>
      <c r="R30" s="47"/>
      <c r="S30" s="47"/>
      <c r="T30" s="47"/>
      <c r="U30" s="47"/>
      <c r="V30" s="47"/>
      <c r="W30" s="47"/>
      <c r="X30" s="47"/>
      <c r="Y30" s="47"/>
      <c r="Z30" s="47"/>
    </row>
    <row r="31" spans="1:26" ht="14.25">
      <c r="A31" s="1215"/>
      <c r="B31" s="1215"/>
      <c r="C31" s="1215"/>
      <c r="D31" s="1215"/>
      <c r="E31" s="1218"/>
      <c r="F31" s="420" t="s">
        <v>1186</v>
      </c>
      <c r="G31" s="421">
        <v>10</v>
      </c>
      <c r="H31" s="422">
        <v>10</v>
      </c>
      <c r="I31" s="418">
        <v>10</v>
      </c>
      <c r="J31" s="47" t="s">
        <v>1165</v>
      </c>
      <c r="K31" s="47"/>
      <c r="L31" s="47"/>
      <c r="M31" s="47"/>
      <c r="N31" s="47"/>
      <c r="O31" s="47"/>
      <c r="P31" s="47"/>
      <c r="Q31" s="47"/>
      <c r="R31" s="47"/>
      <c r="S31" s="47"/>
      <c r="T31" s="47"/>
      <c r="U31" s="47"/>
      <c r="V31" s="47"/>
      <c r="W31" s="47"/>
      <c r="X31" s="47"/>
      <c r="Y31" s="47"/>
      <c r="Z31" s="47"/>
    </row>
    <row r="32" spans="1:26" ht="14.25">
      <c r="A32" s="1216"/>
      <c r="B32" s="1216"/>
      <c r="C32" s="1216"/>
      <c r="D32" s="1216"/>
      <c r="E32" s="1219"/>
      <c r="F32" s="420" t="s">
        <v>1187</v>
      </c>
      <c r="G32" s="421">
        <v>10</v>
      </c>
      <c r="H32" s="422">
        <v>10</v>
      </c>
      <c r="I32" s="418">
        <v>10</v>
      </c>
      <c r="J32" s="47" t="s">
        <v>1165</v>
      </c>
      <c r="K32" s="47"/>
      <c r="L32" s="47"/>
      <c r="M32" s="47"/>
      <c r="N32" s="47"/>
      <c r="O32" s="47"/>
      <c r="P32" s="47"/>
      <c r="Q32" s="47"/>
      <c r="R32" s="47"/>
      <c r="S32" s="47"/>
      <c r="T32" s="47"/>
      <c r="U32" s="47"/>
      <c r="V32" s="47"/>
      <c r="W32" s="47"/>
      <c r="X32" s="47"/>
      <c r="Y32" s="47"/>
      <c r="Z32" s="47"/>
    </row>
    <row r="33" spans="1:26" ht="28.5">
      <c r="A33" s="12" t="s">
        <v>994</v>
      </c>
      <c r="B33" s="21" t="s">
        <v>420</v>
      </c>
      <c r="C33" s="21" t="s">
        <v>926</v>
      </c>
      <c r="D33" s="13" t="s">
        <v>927</v>
      </c>
      <c r="E33" s="244" t="s">
        <v>928</v>
      </c>
      <c r="F33" s="13" t="s">
        <v>929</v>
      </c>
      <c r="G33" s="237">
        <v>50</v>
      </c>
      <c r="H33" s="34">
        <v>1</v>
      </c>
      <c r="I33" s="25">
        <v>50</v>
      </c>
      <c r="J33" s="47" t="s">
        <v>994</v>
      </c>
      <c r="K33" s="47"/>
      <c r="L33" s="47"/>
      <c r="M33" s="47"/>
      <c r="N33" s="47"/>
      <c r="O33" s="47"/>
      <c r="P33" s="47"/>
      <c r="Q33" s="47"/>
      <c r="R33" s="47"/>
      <c r="S33" s="47"/>
      <c r="T33" s="47"/>
      <c r="U33" s="47"/>
      <c r="V33" s="47"/>
      <c r="W33" s="47"/>
      <c r="X33" s="47"/>
      <c r="Y33" s="47"/>
      <c r="Z33" s="47"/>
    </row>
    <row r="34" spans="1:26" ht="51">
      <c r="A34" s="27" t="s">
        <v>994</v>
      </c>
      <c r="B34" s="35" t="s">
        <v>420</v>
      </c>
      <c r="C34" s="248" t="s">
        <v>1148</v>
      </c>
      <c r="D34" s="37" t="s">
        <v>751</v>
      </c>
      <c r="E34" s="249" t="s">
        <v>1405</v>
      </c>
      <c r="F34" s="249" t="s">
        <v>1406</v>
      </c>
      <c r="G34" s="368">
        <v>50</v>
      </c>
      <c r="H34" s="38"/>
      <c r="I34" s="25">
        <v>50</v>
      </c>
      <c r="J34" s="47" t="s">
        <v>994</v>
      </c>
      <c r="K34" s="47"/>
      <c r="L34" s="47"/>
      <c r="M34" s="47"/>
      <c r="N34" s="47"/>
      <c r="O34" s="47"/>
      <c r="P34" s="47"/>
      <c r="Q34" s="47"/>
      <c r="R34" s="47"/>
      <c r="S34" s="47"/>
      <c r="T34" s="47"/>
      <c r="U34" s="47"/>
      <c r="V34" s="47"/>
      <c r="W34" s="47"/>
      <c r="X34" s="47"/>
      <c r="Y34" s="47"/>
      <c r="Z34" s="47"/>
    </row>
    <row r="35" spans="1:26" ht="63.75">
      <c r="A35" s="27" t="s">
        <v>994</v>
      </c>
      <c r="B35" s="35" t="s">
        <v>420</v>
      </c>
      <c r="C35" s="248" t="s">
        <v>1407</v>
      </c>
      <c r="D35" s="237" t="s">
        <v>751</v>
      </c>
      <c r="E35" s="237" t="s">
        <v>1408</v>
      </c>
      <c r="F35" s="237" t="s">
        <v>1409</v>
      </c>
      <c r="G35" s="262">
        <v>50</v>
      </c>
      <c r="H35" s="39"/>
      <c r="I35" s="25">
        <v>50</v>
      </c>
      <c r="J35" s="47" t="s">
        <v>994</v>
      </c>
      <c r="K35" s="47"/>
      <c r="L35" s="47"/>
      <c r="M35" s="47"/>
      <c r="N35" s="47"/>
      <c r="O35" s="47"/>
      <c r="P35" s="47"/>
      <c r="Q35" s="47"/>
      <c r="R35" s="47"/>
      <c r="S35" s="47"/>
      <c r="T35" s="47"/>
      <c r="U35" s="47"/>
      <c r="V35" s="47"/>
      <c r="W35" s="47"/>
      <c r="X35" s="47"/>
      <c r="Y35" s="47"/>
      <c r="Z35" s="47"/>
    </row>
    <row r="36" spans="1:26" ht="28.5">
      <c r="A36" s="12" t="s">
        <v>1632</v>
      </c>
      <c r="B36" s="21" t="s">
        <v>1197</v>
      </c>
      <c r="C36" s="21" t="s">
        <v>1633</v>
      </c>
      <c r="D36" s="13" t="s">
        <v>751</v>
      </c>
      <c r="E36" s="244" t="s">
        <v>1634</v>
      </c>
      <c r="F36" s="13" t="s">
        <v>1635</v>
      </c>
      <c r="G36" s="13">
        <v>50</v>
      </c>
      <c r="H36" s="34"/>
      <c r="I36" s="25">
        <v>50</v>
      </c>
      <c r="J36" s="47" t="s">
        <v>1611</v>
      </c>
      <c r="K36" s="47"/>
      <c r="L36" s="47"/>
      <c r="M36" s="47"/>
      <c r="N36" s="47"/>
      <c r="O36" s="47"/>
      <c r="P36" s="47"/>
      <c r="Q36" s="47"/>
      <c r="R36" s="47"/>
      <c r="S36" s="47"/>
      <c r="T36" s="47"/>
      <c r="U36" s="47"/>
      <c r="V36" s="47"/>
      <c r="W36" s="47"/>
      <c r="X36" s="47"/>
      <c r="Y36" s="47"/>
      <c r="Z36" s="47"/>
    </row>
    <row r="37" spans="1:26" ht="63.75">
      <c r="A37" s="12" t="s">
        <v>1632</v>
      </c>
      <c r="B37" s="21" t="s">
        <v>1197</v>
      </c>
      <c r="C37" s="36" t="s">
        <v>1407</v>
      </c>
      <c r="D37" s="13" t="s">
        <v>751</v>
      </c>
      <c r="E37" s="250" t="s">
        <v>1636</v>
      </c>
      <c r="F37" s="37" t="s">
        <v>1637</v>
      </c>
      <c r="G37" s="13">
        <v>50</v>
      </c>
      <c r="H37" s="38"/>
      <c r="I37" s="25">
        <v>50</v>
      </c>
      <c r="J37" s="47" t="s">
        <v>1611</v>
      </c>
      <c r="K37" s="47"/>
      <c r="L37" s="47"/>
      <c r="M37" s="47"/>
      <c r="N37" s="47"/>
      <c r="O37" s="47"/>
      <c r="P37" s="47"/>
      <c r="Q37" s="47"/>
      <c r="R37" s="47"/>
      <c r="S37" s="47"/>
      <c r="T37" s="47"/>
      <c r="U37" s="47"/>
      <c r="V37" s="47"/>
      <c r="W37" s="47"/>
      <c r="X37" s="47"/>
      <c r="Y37" s="47"/>
      <c r="Z37" s="47"/>
    </row>
    <row r="38" spans="1:26" ht="63.75">
      <c r="A38" s="12" t="s">
        <v>1632</v>
      </c>
      <c r="B38" s="21" t="s">
        <v>1197</v>
      </c>
      <c r="C38" s="36" t="s">
        <v>1407</v>
      </c>
      <c r="D38" s="13" t="s">
        <v>751</v>
      </c>
      <c r="E38" s="250" t="s">
        <v>1636</v>
      </c>
      <c r="F38" s="37" t="s">
        <v>1638</v>
      </c>
      <c r="G38" s="13">
        <v>50</v>
      </c>
      <c r="H38" s="38"/>
      <c r="I38" s="25">
        <v>50</v>
      </c>
      <c r="J38" s="47" t="s">
        <v>1611</v>
      </c>
      <c r="K38" s="47"/>
      <c r="L38" s="47"/>
      <c r="M38" s="47"/>
      <c r="N38" s="47"/>
      <c r="O38" s="47"/>
      <c r="P38" s="47"/>
      <c r="Q38" s="47"/>
      <c r="R38" s="47"/>
      <c r="S38" s="47"/>
      <c r="T38" s="47"/>
      <c r="U38" s="47"/>
      <c r="V38" s="47"/>
      <c r="W38" s="47"/>
      <c r="X38" s="47"/>
      <c r="Y38" s="47"/>
      <c r="Z38" s="47"/>
    </row>
    <row r="39" spans="1:26" ht="28.5">
      <c r="A39" s="12" t="s">
        <v>1632</v>
      </c>
      <c r="B39" s="21" t="s">
        <v>1197</v>
      </c>
      <c r="C39" s="36" t="s">
        <v>1639</v>
      </c>
      <c r="D39" s="13" t="s">
        <v>751</v>
      </c>
      <c r="E39" s="244" t="s">
        <v>1640</v>
      </c>
      <c r="F39" s="13" t="s">
        <v>1641</v>
      </c>
      <c r="G39" s="13">
        <v>50</v>
      </c>
      <c r="H39" s="39"/>
      <c r="I39" s="25">
        <v>50</v>
      </c>
      <c r="J39" s="47" t="s">
        <v>1611</v>
      </c>
      <c r="K39" s="47"/>
      <c r="L39" s="47"/>
      <c r="M39" s="47"/>
      <c r="N39" s="47"/>
      <c r="O39" s="47"/>
      <c r="P39" s="47"/>
      <c r="Q39" s="47"/>
      <c r="R39" s="47"/>
      <c r="S39" s="47"/>
      <c r="T39" s="47"/>
      <c r="U39" s="47"/>
      <c r="V39" s="47"/>
      <c r="W39" s="47"/>
      <c r="X39" s="47"/>
      <c r="Y39" s="47"/>
      <c r="Z39" s="47"/>
    </row>
    <row r="40" spans="1:26" ht="38.25">
      <c r="A40" s="440" t="s">
        <v>1717</v>
      </c>
      <c r="B40" s="440" t="s">
        <v>420</v>
      </c>
      <c r="C40" s="440" t="s">
        <v>1178</v>
      </c>
      <c r="D40" s="440" t="s">
        <v>1179</v>
      </c>
      <c r="E40" s="324" t="s">
        <v>1180</v>
      </c>
      <c r="F40" s="13" t="s">
        <v>1718</v>
      </c>
      <c r="G40" s="13">
        <v>10</v>
      </c>
      <c r="H40" s="34">
        <v>10</v>
      </c>
      <c r="I40" s="25">
        <v>10</v>
      </c>
      <c r="J40" s="47" t="s">
        <v>1707</v>
      </c>
      <c r="K40" s="47"/>
      <c r="L40" s="47"/>
      <c r="M40" s="47"/>
      <c r="N40" s="47"/>
      <c r="O40" s="47"/>
      <c r="P40" s="47"/>
      <c r="Q40" s="47"/>
      <c r="R40" s="47"/>
      <c r="S40" s="47"/>
      <c r="T40" s="47"/>
      <c r="U40" s="47"/>
      <c r="V40" s="47"/>
      <c r="W40" s="47"/>
      <c r="X40" s="47"/>
      <c r="Y40" s="47"/>
      <c r="Z40" s="47"/>
    </row>
    <row r="41" spans="1:26" ht="38.25">
      <c r="A41" s="440" t="s">
        <v>1717</v>
      </c>
      <c r="B41" s="440" t="s">
        <v>420</v>
      </c>
      <c r="C41" s="440" t="s">
        <v>1178</v>
      </c>
      <c r="D41" s="440" t="s">
        <v>1179</v>
      </c>
      <c r="E41" s="324" t="s">
        <v>1180</v>
      </c>
      <c r="F41" s="37" t="s">
        <v>1719</v>
      </c>
      <c r="G41" s="13">
        <v>10</v>
      </c>
      <c r="H41" s="34">
        <v>10</v>
      </c>
      <c r="I41" s="25">
        <v>10</v>
      </c>
      <c r="J41" s="47" t="s">
        <v>1707</v>
      </c>
      <c r="K41" s="47"/>
      <c r="L41" s="47"/>
      <c r="M41" s="47"/>
      <c r="N41" s="47"/>
      <c r="O41" s="47"/>
      <c r="P41" s="47"/>
      <c r="Q41" s="47"/>
      <c r="R41" s="47"/>
      <c r="S41" s="47"/>
      <c r="T41" s="47"/>
      <c r="U41" s="47"/>
      <c r="V41" s="47"/>
      <c r="W41" s="47"/>
      <c r="X41" s="47"/>
      <c r="Y41" s="47"/>
      <c r="Z41" s="47"/>
    </row>
    <row r="42" spans="1:26" ht="38.25">
      <c r="A42" s="440" t="s">
        <v>1717</v>
      </c>
      <c r="B42" s="440" t="s">
        <v>420</v>
      </c>
      <c r="C42" s="440" t="s">
        <v>1178</v>
      </c>
      <c r="D42" s="440" t="s">
        <v>1179</v>
      </c>
      <c r="E42" s="324" t="s">
        <v>1180</v>
      </c>
      <c r="F42" s="13" t="s">
        <v>1720</v>
      </c>
      <c r="G42" s="13">
        <v>10</v>
      </c>
      <c r="H42" s="34">
        <v>10</v>
      </c>
      <c r="I42" s="25">
        <v>10</v>
      </c>
      <c r="J42" s="47" t="s">
        <v>1707</v>
      </c>
      <c r="K42" s="47"/>
      <c r="L42" s="47"/>
      <c r="M42" s="47"/>
      <c r="N42" s="47"/>
      <c r="O42" s="47"/>
      <c r="P42" s="47"/>
      <c r="Q42" s="47"/>
      <c r="R42" s="47"/>
      <c r="S42" s="47"/>
      <c r="T42" s="47"/>
      <c r="U42" s="47"/>
      <c r="V42" s="47"/>
      <c r="W42" s="47"/>
      <c r="X42" s="47"/>
      <c r="Y42" s="47"/>
      <c r="Z42" s="47"/>
    </row>
    <row r="43" spans="1:26" ht="38.25">
      <c r="A43" s="440" t="s">
        <v>1717</v>
      </c>
      <c r="B43" s="440" t="s">
        <v>420</v>
      </c>
      <c r="C43" s="440" t="s">
        <v>1178</v>
      </c>
      <c r="D43" s="440" t="s">
        <v>1179</v>
      </c>
      <c r="E43" s="324" t="s">
        <v>1180</v>
      </c>
      <c r="F43" s="13" t="s">
        <v>1721</v>
      </c>
      <c r="G43" s="13">
        <v>10</v>
      </c>
      <c r="H43" s="34">
        <v>10</v>
      </c>
      <c r="I43" s="25">
        <v>10</v>
      </c>
      <c r="J43" s="47" t="s">
        <v>1707</v>
      </c>
      <c r="K43" s="47"/>
      <c r="L43" s="47"/>
      <c r="M43" s="47"/>
      <c r="N43" s="47"/>
      <c r="O43" s="47"/>
      <c r="P43" s="47"/>
      <c r="Q43" s="47"/>
      <c r="R43" s="47"/>
      <c r="S43" s="47"/>
      <c r="T43" s="47"/>
      <c r="U43" s="47"/>
      <c r="V43" s="47"/>
      <c r="W43" s="47"/>
      <c r="X43" s="47"/>
      <c r="Y43" s="47"/>
      <c r="Z43" s="47"/>
    </row>
    <row r="44" spans="1:26" ht="25.5">
      <c r="A44" s="205" t="s">
        <v>1960</v>
      </c>
      <c r="B44" s="207" t="s">
        <v>420</v>
      </c>
      <c r="C44" s="207" t="s">
        <v>1961</v>
      </c>
      <c r="D44" s="207" t="s">
        <v>751</v>
      </c>
      <c r="E44" s="673" t="s">
        <v>1962</v>
      </c>
      <c r="F44" s="207" t="s">
        <v>1963</v>
      </c>
      <c r="G44" s="207" t="s">
        <v>1964</v>
      </c>
      <c r="H44" s="245"/>
      <c r="I44" s="611">
        <v>50</v>
      </c>
      <c r="J44" s="47" t="s">
        <v>1919</v>
      </c>
      <c r="K44" s="47"/>
      <c r="L44" s="47"/>
      <c r="M44" s="47"/>
      <c r="N44" s="47"/>
      <c r="O44" s="47"/>
      <c r="P44" s="47"/>
      <c r="Q44" s="47"/>
      <c r="R44" s="47"/>
      <c r="S44" s="47"/>
      <c r="T44" s="47"/>
      <c r="U44" s="47"/>
      <c r="V44" s="47"/>
      <c r="W44" s="47"/>
      <c r="X44" s="47"/>
      <c r="Y44" s="47"/>
      <c r="Z44" s="47"/>
    </row>
    <row r="45" spans="1:26" ht="63.75">
      <c r="A45" s="205" t="s">
        <v>1960</v>
      </c>
      <c r="B45" s="207" t="s">
        <v>420</v>
      </c>
      <c r="C45" s="248" t="s">
        <v>1965</v>
      </c>
      <c r="D45" s="388" t="s">
        <v>751</v>
      </c>
      <c r="E45" s="673" t="s">
        <v>1962</v>
      </c>
      <c r="F45" s="388" t="s">
        <v>1966</v>
      </c>
      <c r="G45" s="207" t="s">
        <v>1964</v>
      </c>
      <c r="H45" s="245"/>
      <c r="I45" s="611">
        <v>50</v>
      </c>
      <c r="J45" s="47" t="s">
        <v>1919</v>
      </c>
      <c r="K45" s="47"/>
      <c r="L45" s="47"/>
      <c r="M45" s="47"/>
      <c r="N45" s="47"/>
      <c r="O45" s="47"/>
      <c r="P45" s="47"/>
      <c r="Q45" s="47"/>
      <c r="R45" s="47"/>
      <c r="S45" s="47"/>
      <c r="T45" s="47"/>
      <c r="U45" s="47"/>
      <c r="V45" s="47"/>
      <c r="W45" s="47"/>
      <c r="X45" s="47"/>
      <c r="Y45" s="47"/>
      <c r="Z45" s="47"/>
    </row>
    <row r="46" spans="1:26" ht="63.75">
      <c r="A46" s="205" t="s">
        <v>1960</v>
      </c>
      <c r="B46" s="207" t="s">
        <v>420</v>
      </c>
      <c r="C46" s="248" t="s">
        <v>1965</v>
      </c>
      <c r="D46" s="207" t="s">
        <v>751</v>
      </c>
      <c r="E46" s="673" t="s">
        <v>1962</v>
      </c>
      <c r="F46" s="207" t="s">
        <v>1967</v>
      </c>
      <c r="G46" s="207" t="s">
        <v>1964</v>
      </c>
      <c r="H46" s="245"/>
      <c r="I46" s="611">
        <v>50</v>
      </c>
      <c r="J46" s="47" t="s">
        <v>1919</v>
      </c>
      <c r="K46" s="47"/>
      <c r="L46" s="47"/>
      <c r="M46" s="47"/>
      <c r="N46" s="47"/>
      <c r="O46" s="47"/>
      <c r="P46" s="47"/>
      <c r="Q46" s="47"/>
      <c r="R46" s="47"/>
      <c r="S46" s="47"/>
      <c r="T46" s="47"/>
      <c r="U46" s="47"/>
      <c r="V46" s="47"/>
      <c r="W46" s="47"/>
      <c r="X46" s="47"/>
      <c r="Y46" s="47"/>
      <c r="Z46" s="47"/>
    </row>
    <row r="47" spans="1:26" ht="63.75">
      <c r="A47" s="205" t="s">
        <v>1960</v>
      </c>
      <c r="B47" s="207" t="s">
        <v>420</v>
      </c>
      <c r="C47" s="248" t="s">
        <v>1407</v>
      </c>
      <c r="D47" s="207" t="s">
        <v>751</v>
      </c>
      <c r="E47" s="673" t="s">
        <v>1962</v>
      </c>
      <c r="F47" s="207" t="s">
        <v>1968</v>
      </c>
      <c r="G47" s="207" t="s">
        <v>1964</v>
      </c>
      <c r="H47" s="245"/>
      <c r="I47" s="611">
        <v>50</v>
      </c>
      <c r="J47" s="47" t="s">
        <v>1919</v>
      </c>
      <c r="K47" s="47"/>
      <c r="L47" s="47"/>
      <c r="M47" s="47"/>
      <c r="N47" s="47"/>
      <c r="O47" s="47"/>
      <c r="P47" s="47"/>
      <c r="Q47" s="47"/>
      <c r="R47" s="47"/>
      <c r="S47" s="47"/>
      <c r="T47" s="47"/>
      <c r="U47" s="47"/>
      <c r="V47" s="47"/>
      <c r="W47" s="47"/>
      <c r="X47" s="47"/>
      <c r="Y47" s="47"/>
      <c r="Z47" s="47"/>
    </row>
    <row r="48" spans="1:26" ht="63.75">
      <c r="A48" s="205" t="s">
        <v>1960</v>
      </c>
      <c r="B48" s="207" t="s">
        <v>420</v>
      </c>
      <c r="C48" s="248" t="s">
        <v>1407</v>
      </c>
      <c r="D48" s="207" t="s">
        <v>751</v>
      </c>
      <c r="E48" s="673" t="s">
        <v>1962</v>
      </c>
      <c r="F48" s="247" t="s">
        <v>1969</v>
      </c>
      <c r="G48" s="207" t="s">
        <v>1964</v>
      </c>
      <c r="H48" s="245"/>
      <c r="I48" s="611">
        <v>50</v>
      </c>
      <c r="J48" s="47" t="s">
        <v>1919</v>
      </c>
      <c r="K48" s="47"/>
      <c r="L48" s="47"/>
      <c r="M48" s="47"/>
      <c r="N48" s="47"/>
      <c r="O48" s="47"/>
      <c r="P48" s="47"/>
      <c r="Q48" s="47"/>
      <c r="R48" s="47"/>
      <c r="S48" s="47"/>
      <c r="T48" s="47"/>
      <c r="U48" s="47"/>
      <c r="V48" s="47"/>
      <c r="W48" s="47"/>
      <c r="X48" s="47"/>
      <c r="Y48" s="47"/>
      <c r="Z48" s="47"/>
    </row>
    <row r="49" spans="1:26" ht="63.75">
      <c r="A49" s="205" t="s">
        <v>1960</v>
      </c>
      <c r="B49" s="207" t="s">
        <v>420</v>
      </c>
      <c r="C49" s="248" t="s">
        <v>1407</v>
      </c>
      <c r="D49" s="207" t="s">
        <v>751</v>
      </c>
      <c r="E49" s="673" t="s">
        <v>1962</v>
      </c>
      <c r="F49" s="247" t="s">
        <v>1970</v>
      </c>
      <c r="G49" s="207" t="s">
        <v>1964</v>
      </c>
      <c r="H49" s="245"/>
      <c r="I49" s="611">
        <v>50</v>
      </c>
      <c r="J49" s="47" t="s">
        <v>1919</v>
      </c>
      <c r="K49" s="47"/>
      <c r="L49" s="47"/>
      <c r="M49" s="47"/>
      <c r="N49" s="47"/>
      <c r="O49" s="47"/>
      <c r="P49" s="47"/>
      <c r="Q49" s="47"/>
      <c r="R49" s="47"/>
      <c r="S49" s="47"/>
      <c r="T49" s="47"/>
      <c r="U49" s="47"/>
      <c r="V49" s="47"/>
      <c r="W49" s="47"/>
      <c r="X49" s="47"/>
      <c r="Y49" s="47"/>
      <c r="Z49" s="47"/>
    </row>
    <row r="50" spans="1:26" ht="63.75">
      <c r="A50" s="205" t="s">
        <v>2176</v>
      </c>
      <c r="B50" s="237" t="s">
        <v>420</v>
      </c>
      <c r="C50" s="207" t="s">
        <v>2177</v>
      </c>
      <c r="D50" s="244" t="s">
        <v>2178</v>
      </c>
      <c r="E50" s="244" t="s">
        <v>2179</v>
      </c>
      <c r="F50" s="237" t="s">
        <v>2180</v>
      </c>
      <c r="G50" s="237">
        <v>10</v>
      </c>
      <c r="H50" s="245">
        <v>2</v>
      </c>
      <c r="I50" s="265">
        <v>10</v>
      </c>
      <c r="J50" s="47" t="s">
        <v>2153</v>
      </c>
      <c r="K50" s="47"/>
      <c r="L50" s="47"/>
      <c r="M50" s="47"/>
      <c r="N50" s="47"/>
      <c r="O50" s="47"/>
      <c r="P50" s="47"/>
      <c r="Q50" s="47"/>
      <c r="R50" s="47"/>
      <c r="S50" s="47"/>
      <c r="T50" s="47"/>
      <c r="U50" s="47"/>
      <c r="V50" s="47"/>
      <c r="W50" s="47"/>
      <c r="X50" s="47"/>
      <c r="Y50" s="47"/>
      <c r="Z50" s="47"/>
    </row>
    <row r="51" spans="1:26" ht="409.5">
      <c r="A51" s="205" t="s">
        <v>2226</v>
      </c>
      <c r="B51" s="207" t="s">
        <v>420</v>
      </c>
      <c r="C51" s="207" t="s">
        <v>2245</v>
      </c>
      <c r="D51" s="237" t="s">
        <v>2246</v>
      </c>
      <c r="E51" s="244" t="s">
        <v>2179</v>
      </c>
      <c r="F51" s="237" t="s">
        <v>2247</v>
      </c>
      <c r="G51" s="237">
        <v>10</v>
      </c>
      <c r="H51" s="245" t="s">
        <v>2248</v>
      </c>
      <c r="I51" s="265">
        <v>10</v>
      </c>
      <c r="J51" s="47" t="s">
        <v>2226</v>
      </c>
      <c r="K51" s="47"/>
      <c r="L51" s="47"/>
      <c r="M51" s="47"/>
      <c r="N51" s="47"/>
      <c r="O51" s="47"/>
      <c r="P51" s="47"/>
      <c r="Q51" s="47"/>
      <c r="R51" s="47"/>
      <c r="S51" s="47"/>
      <c r="T51" s="47"/>
      <c r="U51" s="47"/>
      <c r="V51" s="47"/>
      <c r="W51" s="47"/>
      <c r="X51" s="47"/>
      <c r="Y51" s="47"/>
      <c r="Z51" s="47"/>
    </row>
    <row r="52" spans="1:26" ht="409.5">
      <c r="A52" s="205" t="s">
        <v>2226</v>
      </c>
      <c r="B52" s="207" t="s">
        <v>2218</v>
      </c>
      <c r="C52" s="207" t="s">
        <v>2245</v>
      </c>
      <c r="D52" s="237" t="s">
        <v>2246</v>
      </c>
      <c r="E52" s="244" t="s">
        <v>2179</v>
      </c>
      <c r="F52" s="249" t="s">
        <v>2249</v>
      </c>
      <c r="G52" s="237">
        <v>10</v>
      </c>
      <c r="H52" s="245" t="s">
        <v>2248</v>
      </c>
      <c r="I52" s="265">
        <v>10</v>
      </c>
      <c r="J52" s="47" t="s">
        <v>2226</v>
      </c>
      <c r="K52" s="47"/>
      <c r="L52" s="47"/>
      <c r="M52" s="47"/>
      <c r="N52" s="47"/>
      <c r="O52" s="47"/>
      <c r="P52" s="47"/>
      <c r="Q52" s="47"/>
      <c r="R52" s="47"/>
      <c r="S52" s="47"/>
      <c r="T52" s="47"/>
      <c r="U52" s="47"/>
      <c r="V52" s="47"/>
      <c r="W52" s="47"/>
      <c r="X52" s="47"/>
      <c r="Y52" s="47"/>
      <c r="Z52" s="47"/>
    </row>
    <row r="53" spans="1:26" ht="57">
      <c r="A53" s="205" t="s">
        <v>2302</v>
      </c>
      <c r="B53" s="207" t="s">
        <v>420</v>
      </c>
      <c r="C53" s="730" t="s">
        <v>2303</v>
      </c>
      <c r="D53" s="207" t="s">
        <v>2304</v>
      </c>
      <c r="E53" s="244" t="s">
        <v>2305</v>
      </c>
      <c r="F53" s="207" t="s">
        <v>2306</v>
      </c>
      <c r="G53" s="207">
        <v>10</v>
      </c>
      <c r="H53" s="731">
        <v>6</v>
      </c>
      <c r="I53" s="367">
        <v>10</v>
      </c>
      <c r="J53" s="47" t="s">
        <v>2293</v>
      </c>
      <c r="K53" s="47"/>
      <c r="L53" s="47"/>
      <c r="M53" s="47"/>
      <c r="N53" s="47"/>
      <c r="O53" s="47"/>
      <c r="P53" s="47"/>
      <c r="Q53" s="47"/>
      <c r="R53" s="47"/>
      <c r="S53" s="47"/>
      <c r="T53" s="47"/>
      <c r="U53" s="47"/>
      <c r="V53" s="47"/>
      <c r="W53" s="47"/>
      <c r="X53" s="47"/>
      <c r="Y53" s="47"/>
      <c r="Z53" s="47"/>
    </row>
    <row r="54" spans="1:26" ht="85.5">
      <c r="A54" s="205" t="s">
        <v>2302</v>
      </c>
      <c r="B54" s="207" t="s">
        <v>420</v>
      </c>
      <c r="C54" s="730" t="s">
        <v>2177</v>
      </c>
      <c r="D54" s="249" t="s">
        <v>2307</v>
      </c>
      <c r="E54" s="250" t="s">
        <v>2179</v>
      </c>
      <c r="F54" s="388" t="s">
        <v>2308</v>
      </c>
      <c r="G54" s="732">
        <v>10</v>
      </c>
      <c r="H54" s="733">
        <v>2</v>
      </c>
      <c r="I54" s="367">
        <v>10</v>
      </c>
      <c r="J54" s="47" t="s">
        <v>2293</v>
      </c>
      <c r="K54" s="47"/>
      <c r="L54" s="47"/>
      <c r="M54" s="47"/>
      <c r="N54" s="47"/>
      <c r="O54" s="47"/>
      <c r="P54" s="47"/>
      <c r="Q54" s="47"/>
      <c r="R54" s="47"/>
      <c r="S54" s="47"/>
      <c r="T54" s="47"/>
      <c r="U54" s="47"/>
      <c r="V54" s="47"/>
      <c r="W54" s="47"/>
      <c r="X54" s="47"/>
      <c r="Y54" s="47"/>
      <c r="Z54" s="47"/>
    </row>
    <row r="55" spans="1:26" ht="57">
      <c r="A55" s="205" t="s">
        <v>2302</v>
      </c>
      <c r="B55" s="207" t="s">
        <v>420</v>
      </c>
      <c r="C55" s="730" t="s">
        <v>2303</v>
      </c>
      <c r="D55" s="207" t="s">
        <v>2304</v>
      </c>
      <c r="E55" s="244" t="s">
        <v>2305</v>
      </c>
      <c r="F55" s="207" t="s">
        <v>2309</v>
      </c>
      <c r="G55" s="238">
        <v>10</v>
      </c>
      <c r="H55" s="375">
        <v>6</v>
      </c>
      <c r="I55" s="367">
        <v>10</v>
      </c>
      <c r="J55" s="47" t="s">
        <v>2293</v>
      </c>
      <c r="K55" s="47"/>
      <c r="L55" s="47"/>
      <c r="M55" s="47"/>
      <c r="N55" s="47"/>
      <c r="O55" s="47"/>
      <c r="P55" s="47"/>
      <c r="Q55" s="47"/>
      <c r="R55" s="47"/>
      <c r="S55" s="47"/>
      <c r="T55" s="47"/>
      <c r="U55" s="47"/>
      <c r="V55" s="47"/>
      <c r="W55" s="47"/>
      <c r="X55" s="47"/>
      <c r="Y55" s="47"/>
      <c r="Z55" s="47"/>
    </row>
    <row r="56" spans="1:26" ht="57">
      <c r="A56" s="205" t="s">
        <v>2302</v>
      </c>
      <c r="B56" s="207" t="s">
        <v>420</v>
      </c>
      <c r="C56" s="730" t="s">
        <v>2303</v>
      </c>
      <c r="D56" s="207" t="s">
        <v>2304</v>
      </c>
      <c r="E56" s="244" t="s">
        <v>2305</v>
      </c>
      <c r="F56" s="207" t="s">
        <v>2310</v>
      </c>
      <c r="G56" s="238">
        <v>10</v>
      </c>
      <c r="H56" s="375">
        <v>6</v>
      </c>
      <c r="I56" s="367">
        <v>10</v>
      </c>
      <c r="J56" s="47" t="s">
        <v>2293</v>
      </c>
      <c r="K56" s="47"/>
      <c r="L56" s="47"/>
      <c r="M56" s="47"/>
      <c r="N56" s="47"/>
      <c r="O56" s="47"/>
      <c r="P56" s="47"/>
      <c r="Q56" s="47"/>
      <c r="R56" s="47"/>
      <c r="S56" s="47"/>
      <c r="T56" s="47"/>
      <c r="U56" s="47"/>
      <c r="V56" s="47"/>
      <c r="W56" s="47"/>
      <c r="X56" s="47"/>
      <c r="Y56" s="47"/>
      <c r="Z56" s="47"/>
    </row>
    <row r="57" spans="1:26" ht="57">
      <c r="A57" s="205" t="s">
        <v>2302</v>
      </c>
      <c r="B57" s="207" t="s">
        <v>420</v>
      </c>
      <c r="C57" s="730" t="s">
        <v>2303</v>
      </c>
      <c r="D57" s="207" t="s">
        <v>2304</v>
      </c>
      <c r="E57" s="244" t="s">
        <v>2305</v>
      </c>
      <c r="F57" s="247" t="s">
        <v>2311</v>
      </c>
      <c r="G57" s="734">
        <v>10</v>
      </c>
      <c r="H57" s="735">
        <v>6</v>
      </c>
      <c r="I57" s="367">
        <v>10</v>
      </c>
      <c r="J57" s="47" t="s">
        <v>2293</v>
      </c>
      <c r="K57" s="47"/>
      <c r="L57" s="47"/>
      <c r="M57" s="47"/>
      <c r="N57" s="47"/>
      <c r="O57" s="47"/>
      <c r="P57" s="47"/>
      <c r="Q57" s="47"/>
      <c r="R57" s="47"/>
      <c r="S57" s="47"/>
      <c r="T57" s="47"/>
      <c r="U57" s="47"/>
      <c r="V57" s="47"/>
      <c r="W57" s="47"/>
      <c r="X57" s="47"/>
      <c r="Y57" s="47"/>
      <c r="Z57" s="47"/>
    </row>
    <row r="58" spans="1:26" ht="57">
      <c r="A58" s="205" t="s">
        <v>2302</v>
      </c>
      <c r="B58" s="207" t="s">
        <v>420</v>
      </c>
      <c r="C58" s="730" t="s">
        <v>2303</v>
      </c>
      <c r="D58" s="207" t="s">
        <v>2304</v>
      </c>
      <c r="E58" s="244" t="s">
        <v>2305</v>
      </c>
      <c r="F58" s="247" t="s">
        <v>2312</v>
      </c>
      <c r="G58" s="734">
        <v>10</v>
      </c>
      <c r="H58" s="735">
        <v>6</v>
      </c>
      <c r="I58" s="367">
        <v>10</v>
      </c>
      <c r="J58" s="47" t="s">
        <v>2293</v>
      </c>
      <c r="K58" s="47"/>
      <c r="L58" s="47"/>
      <c r="M58" s="47"/>
      <c r="N58" s="47"/>
      <c r="O58" s="47"/>
      <c r="P58" s="47"/>
      <c r="Q58" s="47"/>
      <c r="R58" s="47"/>
      <c r="S58" s="47"/>
      <c r="T58" s="47"/>
      <c r="U58" s="47"/>
      <c r="V58" s="47"/>
      <c r="W58" s="47"/>
      <c r="X58" s="47"/>
      <c r="Y58" s="47"/>
      <c r="Z58" s="47"/>
    </row>
    <row r="59" spans="1:26" ht="57">
      <c r="A59" s="205" t="s">
        <v>2302</v>
      </c>
      <c r="B59" s="207" t="s">
        <v>420</v>
      </c>
      <c r="C59" s="730" t="s">
        <v>2303</v>
      </c>
      <c r="D59" s="207" t="s">
        <v>2304</v>
      </c>
      <c r="E59" s="244" t="s">
        <v>2305</v>
      </c>
      <c r="F59" s="247" t="s">
        <v>1406</v>
      </c>
      <c r="G59" s="734">
        <v>10</v>
      </c>
      <c r="H59" s="735">
        <v>6</v>
      </c>
      <c r="I59" s="367">
        <v>10</v>
      </c>
      <c r="J59" s="47" t="s">
        <v>2293</v>
      </c>
      <c r="K59" s="47"/>
      <c r="L59" s="47"/>
      <c r="M59" s="47"/>
      <c r="N59" s="47"/>
      <c r="O59" s="47"/>
      <c r="P59" s="47"/>
      <c r="Q59" s="47"/>
      <c r="R59" s="47"/>
      <c r="S59" s="47"/>
      <c r="T59" s="47"/>
      <c r="U59" s="47"/>
      <c r="V59" s="47"/>
      <c r="W59" s="47"/>
      <c r="X59" s="47"/>
      <c r="Y59" s="47"/>
      <c r="Z59" s="47"/>
    </row>
    <row r="60" spans="1:26" ht="63.75">
      <c r="A60" s="205" t="s">
        <v>2441</v>
      </c>
      <c r="B60" s="207" t="s">
        <v>420</v>
      </c>
      <c r="C60" s="207" t="s">
        <v>2177</v>
      </c>
      <c r="D60" s="237" t="s">
        <v>2444</v>
      </c>
      <c r="E60" s="237" t="s">
        <v>2178</v>
      </c>
      <c r="F60" s="781">
        <v>44840</v>
      </c>
      <c r="G60" s="237">
        <v>10</v>
      </c>
      <c r="H60" s="245">
        <v>4</v>
      </c>
      <c r="I60" s="367">
        <v>10</v>
      </c>
      <c r="J60" s="47" t="s">
        <v>2441</v>
      </c>
      <c r="K60" s="47"/>
      <c r="L60" s="47"/>
      <c r="M60" s="47"/>
      <c r="N60" s="47"/>
      <c r="O60" s="47"/>
      <c r="P60" s="47"/>
      <c r="Q60" s="47"/>
      <c r="R60" s="47"/>
      <c r="S60" s="47"/>
      <c r="T60" s="47"/>
      <c r="U60" s="47"/>
      <c r="V60" s="47"/>
      <c r="W60" s="47"/>
      <c r="X60" s="47"/>
      <c r="Y60" s="47"/>
      <c r="Z60" s="47"/>
    </row>
    <row r="61" spans="1:26" ht="267.75">
      <c r="A61" s="205" t="s">
        <v>2669</v>
      </c>
      <c r="B61" s="207" t="s">
        <v>420</v>
      </c>
      <c r="C61" s="248" t="s">
        <v>2670</v>
      </c>
      <c r="D61" s="249"/>
      <c r="E61" s="249" t="s">
        <v>2178</v>
      </c>
      <c r="F61" s="249" t="s">
        <v>2671</v>
      </c>
      <c r="G61" s="740">
        <v>10</v>
      </c>
      <c r="H61" s="733"/>
      <c r="I61" s="367">
        <v>10</v>
      </c>
      <c r="J61" s="47" t="s">
        <v>2649</v>
      </c>
      <c r="K61" s="47"/>
      <c r="L61" s="47"/>
      <c r="M61" s="47"/>
      <c r="N61" s="47"/>
      <c r="O61" s="47"/>
      <c r="P61" s="47"/>
      <c r="Q61" s="47"/>
      <c r="R61" s="47"/>
      <c r="S61" s="47"/>
      <c r="T61" s="47"/>
      <c r="U61" s="47"/>
      <c r="V61" s="47"/>
      <c r="W61" s="47"/>
      <c r="X61" s="47"/>
      <c r="Y61" s="47"/>
      <c r="Z61" s="47"/>
    </row>
    <row r="62" spans="1:26" ht="280.5">
      <c r="A62" s="205" t="s">
        <v>2712</v>
      </c>
      <c r="B62" s="207" t="s">
        <v>420</v>
      </c>
      <c r="C62" s="207" t="s">
        <v>2716</v>
      </c>
      <c r="D62" s="237" t="s">
        <v>2717</v>
      </c>
      <c r="E62" s="237" t="s">
        <v>2718</v>
      </c>
      <c r="F62" s="873" t="s">
        <v>2719</v>
      </c>
      <c r="G62" s="237">
        <v>50</v>
      </c>
      <c r="H62" s="245">
        <v>4</v>
      </c>
      <c r="I62" s="265">
        <v>50</v>
      </c>
      <c r="J62" s="47" t="s">
        <v>2712</v>
      </c>
      <c r="K62" s="47"/>
      <c r="L62" s="47"/>
      <c r="M62" s="47"/>
      <c r="N62" s="47"/>
      <c r="O62" s="47"/>
      <c r="P62" s="47"/>
      <c r="Q62" s="47"/>
      <c r="R62" s="47"/>
      <c r="S62" s="47"/>
      <c r="T62" s="47"/>
      <c r="U62" s="47"/>
      <c r="V62" s="47"/>
      <c r="W62" s="47"/>
      <c r="X62" s="47"/>
      <c r="Y62" s="47"/>
      <c r="Z62" s="47"/>
    </row>
    <row r="63" spans="1:26" ht="242.25">
      <c r="A63" s="205" t="s">
        <v>2712</v>
      </c>
      <c r="B63" s="207" t="s">
        <v>420</v>
      </c>
      <c r="C63" s="248" t="s">
        <v>2720</v>
      </c>
      <c r="D63" s="249"/>
      <c r="E63" s="250" t="s">
        <v>2178</v>
      </c>
      <c r="F63" s="249" t="s">
        <v>2671</v>
      </c>
      <c r="G63" s="740">
        <v>10</v>
      </c>
      <c r="H63" s="733"/>
      <c r="I63" s="367">
        <v>10</v>
      </c>
      <c r="J63" s="47" t="s">
        <v>2712</v>
      </c>
      <c r="K63" s="47"/>
      <c r="L63" s="47"/>
      <c r="M63" s="47"/>
      <c r="N63" s="47"/>
      <c r="O63" s="47"/>
      <c r="P63" s="47"/>
      <c r="Q63" s="47"/>
      <c r="R63" s="47"/>
      <c r="S63" s="47"/>
      <c r="T63" s="47"/>
      <c r="U63" s="47"/>
      <c r="V63" s="47"/>
      <c r="W63" s="47"/>
      <c r="X63" s="47"/>
      <c r="Y63" s="47"/>
      <c r="Z63" s="47"/>
    </row>
    <row r="64" spans="1:26" ht="242.25">
      <c r="A64" s="205" t="s">
        <v>2712</v>
      </c>
      <c r="B64" s="207" t="s">
        <v>420</v>
      </c>
      <c r="C64" s="248" t="s">
        <v>2721</v>
      </c>
      <c r="D64" s="237"/>
      <c r="E64" s="250" t="s">
        <v>2178</v>
      </c>
      <c r="F64" s="237"/>
      <c r="G64" s="740">
        <v>10</v>
      </c>
      <c r="H64" s="375"/>
      <c r="I64" s="740">
        <v>10</v>
      </c>
      <c r="J64" s="47" t="s">
        <v>2712</v>
      </c>
      <c r="K64" s="47"/>
      <c r="L64" s="47"/>
      <c r="M64" s="47"/>
      <c r="N64" s="47"/>
      <c r="O64" s="47"/>
      <c r="P64" s="47"/>
      <c r="Q64" s="47"/>
      <c r="R64" s="47"/>
      <c r="S64" s="47"/>
      <c r="T64" s="47"/>
      <c r="U64" s="47"/>
      <c r="V64" s="47"/>
      <c r="W64" s="47"/>
      <c r="X64" s="47"/>
      <c r="Y64" s="47"/>
      <c r="Z64" s="47"/>
    </row>
    <row r="65" spans="1:26" ht="204">
      <c r="A65" s="205" t="s">
        <v>2712</v>
      </c>
      <c r="B65" s="207" t="s">
        <v>420</v>
      </c>
      <c r="C65" s="248" t="s">
        <v>2722</v>
      </c>
      <c r="D65" s="237"/>
      <c r="E65" s="250" t="s">
        <v>2178</v>
      </c>
      <c r="F65" s="237"/>
      <c r="G65" s="740">
        <v>10</v>
      </c>
      <c r="H65" s="375"/>
      <c r="I65" s="740">
        <v>10</v>
      </c>
      <c r="J65" s="47" t="s">
        <v>2712</v>
      </c>
      <c r="K65" s="47"/>
      <c r="L65" s="47"/>
      <c r="M65" s="47"/>
      <c r="N65" s="47"/>
      <c r="O65" s="47"/>
      <c r="P65" s="47"/>
      <c r="Q65" s="47"/>
      <c r="R65" s="47"/>
      <c r="S65" s="47"/>
      <c r="T65" s="47"/>
      <c r="U65" s="47"/>
      <c r="V65" s="47"/>
      <c r="W65" s="47"/>
      <c r="X65" s="47"/>
      <c r="Y65" s="47"/>
      <c r="Z65" s="47"/>
    </row>
    <row r="66" spans="1:26" ht="28.5">
      <c r="A66" s="205" t="s">
        <v>2848</v>
      </c>
      <c r="B66" s="207" t="s">
        <v>420</v>
      </c>
      <c r="C66" s="409" t="s">
        <v>2849</v>
      </c>
      <c r="D66" s="237" t="s">
        <v>751</v>
      </c>
      <c r="E66" s="244" t="s">
        <v>2850</v>
      </c>
      <c r="F66" s="237" t="s">
        <v>2851</v>
      </c>
      <c r="G66" s="237">
        <v>50</v>
      </c>
      <c r="H66" s="245" t="s">
        <v>2852</v>
      </c>
      <c r="I66" s="367">
        <v>50</v>
      </c>
      <c r="J66" s="47" t="s">
        <v>2820</v>
      </c>
      <c r="K66" s="47"/>
      <c r="L66" s="47"/>
      <c r="M66" s="47"/>
      <c r="N66" s="47"/>
      <c r="O66" s="47"/>
      <c r="P66" s="47"/>
      <c r="Q66" s="47"/>
      <c r="R66" s="47"/>
      <c r="S66" s="47"/>
      <c r="T66" s="47"/>
      <c r="U66" s="47"/>
      <c r="V66" s="47"/>
      <c r="W66" s="47"/>
      <c r="X66" s="47"/>
      <c r="Y66" s="47"/>
      <c r="Z66" s="47"/>
    </row>
    <row r="67" spans="1:26" ht="28.5">
      <c r="A67" s="205" t="s">
        <v>2848</v>
      </c>
      <c r="B67" s="207" t="s">
        <v>420</v>
      </c>
      <c r="C67" s="409" t="s">
        <v>2849</v>
      </c>
      <c r="D67" s="237" t="s">
        <v>751</v>
      </c>
      <c r="E67" s="244" t="s">
        <v>2850</v>
      </c>
      <c r="F67" s="237" t="s">
        <v>2853</v>
      </c>
      <c r="G67" s="237">
        <v>50</v>
      </c>
      <c r="H67" s="245" t="s">
        <v>2852</v>
      </c>
      <c r="I67" s="367">
        <v>50</v>
      </c>
      <c r="J67" s="47" t="s">
        <v>2820</v>
      </c>
      <c r="K67" s="47"/>
      <c r="L67" s="47"/>
      <c r="M67" s="47"/>
      <c r="N67" s="47"/>
      <c r="O67" s="47"/>
      <c r="P67" s="47"/>
      <c r="Q67" s="47"/>
      <c r="R67" s="47"/>
      <c r="S67" s="47"/>
      <c r="T67" s="47"/>
      <c r="U67" s="47"/>
      <c r="V67" s="47"/>
      <c r="W67" s="47"/>
      <c r="X67" s="47"/>
      <c r="Y67" s="47"/>
      <c r="Z67" s="47"/>
    </row>
    <row r="68" spans="1:26" ht="28.5">
      <c r="A68" s="205" t="s">
        <v>2848</v>
      </c>
      <c r="B68" s="207" t="s">
        <v>420</v>
      </c>
      <c r="C68" s="880" t="s">
        <v>2854</v>
      </c>
      <c r="D68" s="237" t="s">
        <v>751</v>
      </c>
      <c r="E68" s="244" t="s">
        <v>2855</v>
      </c>
      <c r="F68" s="237" t="s">
        <v>2856</v>
      </c>
      <c r="G68" s="237">
        <v>50</v>
      </c>
      <c r="H68" s="245" t="s">
        <v>2852</v>
      </c>
      <c r="I68" s="367">
        <v>50</v>
      </c>
      <c r="J68" s="47" t="s">
        <v>2820</v>
      </c>
      <c r="K68" s="47"/>
      <c r="L68" s="47"/>
      <c r="M68" s="47"/>
      <c r="N68" s="47"/>
      <c r="O68" s="47"/>
      <c r="P68" s="47"/>
      <c r="Q68" s="47"/>
      <c r="R68" s="47"/>
      <c r="S68" s="47"/>
      <c r="T68" s="47"/>
      <c r="U68" s="47"/>
      <c r="V68" s="47"/>
      <c r="W68" s="47"/>
      <c r="X68" s="47"/>
      <c r="Y68" s="47"/>
      <c r="Z68" s="47"/>
    </row>
    <row r="69" spans="1:26" ht="28.5">
      <c r="A69" s="205" t="s">
        <v>2848</v>
      </c>
      <c r="B69" s="207" t="s">
        <v>420</v>
      </c>
      <c r="C69" s="248" t="s">
        <v>2857</v>
      </c>
      <c r="D69" s="237" t="s">
        <v>751</v>
      </c>
      <c r="E69" s="244" t="s">
        <v>2858</v>
      </c>
      <c r="F69" s="237" t="s">
        <v>2859</v>
      </c>
      <c r="G69" s="237">
        <v>50</v>
      </c>
      <c r="H69" s="245" t="s">
        <v>2852</v>
      </c>
      <c r="I69" s="367">
        <v>50</v>
      </c>
      <c r="J69" s="47" t="s">
        <v>2820</v>
      </c>
      <c r="K69" s="47"/>
      <c r="L69" s="47"/>
      <c r="M69" s="47"/>
      <c r="N69" s="47"/>
      <c r="O69" s="47"/>
      <c r="P69" s="47"/>
      <c r="Q69" s="47"/>
      <c r="R69" s="47"/>
      <c r="S69" s="47"/>
      <c r="T69" s="47"/>
      <c r="U69" s="47"/>
      <c r="V69" s="47"/>
      <c r="W69" s="47"/>
      <c r="X69" s="47"/>
      <c r="Y69" s="47"/>
      <c r="Z69" s="47"/>
    </row>
    <row r="70" spans="1:26" ht="38.25">
      <c r="A70" s="205" t="s">
        <v>2848</v>
      </c>
      <c r="B70" s="207" t="s">
        <v>420</v>
      </c>
      <c r="C70" s="248" t="s">
        <v>2860</v>
      </c>
      <c r="D70" s="237" t="s">
        <v>751</v>
      </c>
      <c r="E70" s="244" t="s">
        <v>2861</v>
      </c>
      <c r="F70" s="237" t="s">
        <v>2862</v>
      </c>
      <c r="G70" s="237">
        <v>50</v>
      </c>
      <c r="H70" s="245" t="s">
        <v>2852</v>
      </c>
      <c r="I70" s="367">
        <v>50</v>
      </c>
      <c r="J70" s="47" t="s">
        <v>2820</v>
      </c>
      <c r="K70" s="47"/>
      <c r="L70" s="47"/>
      <c r="M70" s="47"/>
      <c r="N70" s="47"/>
      <c r="O70" s="47"/>
      <c r="P70" s="47"/>
      <c r="Q70" s="47"/>
      <c r="R70" s="47"/>
      <c r="S70" s="47"/>
      <c r="T70" s="47"/>
      <c r="U70" s="47"/>
      <c r="V70" s="47"/>
      <c r="W70" s="47"/>
      <c r="X70" s="47"/>
      <c r="Y70" s="47"/>
      <c r="Z70" s="47"/>
    </row>
    <row r="71" spans="1:26" ht="28.5">
      <c r="A71" s="205" t="s">
        <v>2848</v>
      </c>
      <c r="B71" s="207" t="s">
        <v>420</v>
      </c>
      <c r="C71" s="248" t="s">
        <v>1639</v>
      </c>
      <c r="D71" s="237" t="s">
        <v>751</v>
      </c>
      <c r="E71" s="244" t="s">
        <v>1640</v>
      </c>
      <c r="F71" s="237" t="s">
        <v>2863</v>
      </c>
      <c r="G71" s="237">
        <v>50</v>
      </c>
      <c r="H71" s="245" t="s">
        <v>2852</v>
      </c>
      <c r="I71" s="367">
        <v>50</v>
      </c>
      <c r="J71" s="47" t="s">
        <v>2820</v>
      </c>
      <c r="K71" s="47"/>
      <c r="L71" s="47"/>
      <c r="M71" s="47"/>
      <c r="N71" s="47"/>
      <c r="O71" s="47"/>
      <c r="P71" s="47"/>
      <c r="Q71" s="47"/>
      <c r="R71" s="47"/>
      <c r="S71" s="47"/>
      <c r="T71" s="47"/>
      <c r="U71" s="47"/>
      <c r="V71" s="47"/>
      <c r="W71" s="47"/>
      <c r="X71" s="47"/>
      <c r="Y71" s="47"/>
      <c r="Z71" s="47"/>
    </row>
    <row r="72" spans="1:26" ht="28.5">
      <c r="A72" s="205" t="s">
        <v>2848</v>
      </c>
      <c r="B72" s="207" t="s">
        <v>420</v>
      </c>
      <c r="C72" s="248" t="s">
        <v>2864</v>
      </c>
      <c r="D72" s="237" t="s">
        <v>751</v>
      </c>
      <c r="E72" s="244" t="s">
        <v>2865</v>
      </c>
      <c r="F72" s="248" t="s">
        <v>2866</v>
      </c>
      <c r="G72" s="881">
        <v>50</v>
      </c>
      <c r="H72" s="245" t="s">
        <v>2852</v>
      </c>
      <c r="I72" s="367">
        <v>50</v>
      </c>
      <c r="J72" s="47" t="s">
        <v>2820</v>
      </c>
      <c r="K72" s="47"/>
      <c r="L72" s="47"/>
      <c r="M72" s="47"/>
      <c r="N72" s="47"/>
      <c r="O72" s="47"/>
      <c r="P72" s="47"/>
      <c r="Q72" s="47"/>
      <c r="R72" s="47"/>
      <c r="S72" s="47"/>
      <c r="T72" s="47"/>
      <c r="U72" s="47"/>
      <c r="V72" s="47"/>
      <c r="W72" s="47"/>
      <c r="X72" s="47"/>
      <c r="Y72" s="47"/>
      <c r="Z72" s="47"/>
    </row>
    <row r="73" spans="1:26" ht="38.25">
      <c r="A73" s="205" t="s">
        <v>2848</v>
      </c>
      <c r="B73" s="207" t="s">
        <v>420</v>
      </c>
      <c r="C73" s="248" t="s">
        <v>2867</v>
      </c>
      <c r="D73" s="237" t="s">
        <v>751</v>
      </c>
      <c r="E73" s="244" t="s">
        <v>2868</v>
      </c>
      <c r="F73" s="248" t="s">
        <v>2869</v>
      </c>
      <c r="G73" s="881">
        <v>50</v>
      </c>
      <c r="H73" s="882" t="s">
        <v>2870</v>
      </c>
      <c r="I73" s="883">
        <v>50</v>
      </c>
      <c r="J73" s="47" t="s">
        <v>2820</v>
      </c>
      <c r="K73" s="47"/>
      <c r="L73" s="47"/>
      <c r="M73" s="47"/>
      <c r="N73" s="47"/>
      <c r="O73" s="47"/>
      <c r="P73" s="47"/>
      <c r="Q73" s="47"/>
      <c r="R73" s="47"/>
      <c r="S73" s="47"/>
      <c r="T73" s="47"/>
      <c r="U73" s="47"/>
      <c r="V73" s="47"/>
      <c r="W73" s="47"/>
      <c r="X73" s="47"/>
      <c r="Y73" s="47"/>
      <c r="Z73" s="47"/>
    </row>
    <row r="74" spans="1:26" ht="38.25">
      <c r="A74" s="205" t="s">
        <v>2848</v>
      </c>
      <c r="B74" s="207" t="s">
        <v>420</v>
      </c>
      <c r="C74" s="248" t="s">
        <v>2867</v>
      </c>
      <c r="D74" s="237" t="s">
        <v>751</v>
      </c>
      <c r="E74" s="248" t="s">
        <v>2868</v>
      </c>
      <c r="F74" s="248" t="s">
        <v>2871</v>
      </c>
      <c r="G74" s="881">
        <v>50</v>
      </c>
      <c r="H74" s="882" t="s">
        <v>2870</v>
      </c>
      <c r="I74" s="883">
        <v>50</v>
      </c>
      <c r="J74" s="47" t="s">
        <v>2820</v>
      </c>
      <c r="K74" s="47"/>
      <c r="L74" s="47"/>
      <c r="M74" s="47"/>
      <c r="N74" s="47"/>
      <c r="O74" s="47"/>
      <c r="P74" s="47"/>
      <c r="Q74" s="47"/>
      <c r="R74" s="47"/>
      <c r="S74" s="47"/>
      <c r="T74" s="47"/>
      <c r="U74" s="47"/>
      <c r="V74" s="47"/>
      <c r="W74" s="47"/>
      <c r="X74" s="47"/>
      <c r="Y74" s="47"/>
      <c r="Z74" s="47"/>
    </row>
    <row r="75" spans="1:26" ht="63.75">
      <c r="A75" s="257" t="s">
        <v>2848</v>
      </c>
      <c r="B75" s="290" t="s">
        <v>420</v>
      </c>
      <c r="C75" s="884" t="s">
        <v>1407</v>
      </c>
      <c r="D75" s="279" t="s">
        <v>751</v>
      </c>
      <c r="E75" s="345" t="s">
        <v>1636</v>
      </c>
      <c r="F75" s="884" t="s">
        <v>2872</v>
      </c>
      <c r="G75" s="237">
        <v>50</v>
      </c>
      <c r="H75" s="245" t="s">
        <v>2852</v>
      </c>
      <c r="I75" s="367">
        <v>50</v>
      </c>
      <c r="J75" s="47" t="s">
        <v>2820</v>
      </c>
      <c r="K75" s="47"/>
      <c r="L75" s="47"/>
      <c r="M75" s="47"/>
      <c r="N75" s="47"/>
      <c r="O75" s="47"/>
      <c r="P75" s="47"/>
      <c r="Q75" s="47"/>
      <c r="R75" s="47"/>
      <c r="S75" s="47"/>
      <c r="T75" s="47"/>
      <c r="U75" s="47"/>
      <c r="V75" s="47"/>
      <c r="W75" s="47"/>
      <c r="X75" s="47"/>
      <c r="Y75" s="47"/>
      <c r="Z75" s="47"/>
    </row>
    <row r="76" spans="1:26" ht="14.25">
      <c r="A76" s="257" t="s">
        <v>2848</v>
      </c>
      <c r="B76" s="290" t="s">
        <v>420</v>
      </c>
      <c r="C76" s="885" t="s">
        <v>2873</v>
      </c>
      <c r="D76" s="279" t="s">
        <v>751</v>
      </c>
      <c r="E76" s="885" t="s">
        <v>2874</v>
      </c>
      <c r="F76" s="884" t="s">
        <v>2875</v>
      </c>
      <c r="G76" s="279">
        <v>50</v>
      </c>
      <c r="H76" s="886" t="s">
        <v>2852</v>
      </c>
      <c r="I76" s="887">
        <v>50</v>
      </c>
      <c r="J76" s="47" t="s">
        <v>2820</v>
      </c>
      <c r="K76" s="47"/>
      <c r="L76" s="47"/>
      <c r="M76" s="47"/>
      <c r="N76" s="47"/>
      <c r="O76" s="47"/>
      <c r="P76" s="47"/>
      <c r="Q76" s="47"/>
      <c r="R76" s="47"/>
      <c r="S76" s="47"/>
      <c r="T76" s="47"/>
      <c r="U76" s="47"/>
      <c r="V76" s="47"/>
      <c r="W76" s="47"/>
      <c r="X76" s="47"/>
      <c r="Y76" s="47"/>
      <c r="Z76" s="47"/>
    </row>
    <row r="77" spans="1:26" ht="28.5">
      <c r="A77" s="220" t="s">
        <v>2848</v>
      </c>
      <c r="B77" s="299" t="s">
        <v>420</v>
      </c>
      <c r="C77" s="373" t="s">
        <v>2876</v>
      </c>
      <c r="D77" s="427" t="s">
        <v>751</v>
      </c>
      <c r="E77" s="350" t="s">
        <v>2855</v>
      </c>
      <c r="F77" s="373" t="s">
        <v>2877</v>
      </c>
      <c r="G77" s="427">
        <v>50</v>
      </c>
      <c r="H77" s="888" t="s">
        <v>2852</v>
      </c>
      <c r="I77" s="889">
        <v>50</v>
      </c>
      <c r="J77" s="47" t="s">
        <v>2820</v>
      </c>
      <c r="K77" s="47"/>
      <c r="L77" s="47"/>
      <c r="M77" s="47"/>
      <c r="N77" s="47"/>
      <c r="O77" s="47"/>
      <c r="P77" s="47"/>
      <c r="Q77" s="47"/>
      <c r="R77" s="47"/>
      <c r="S77" s="47"/>
      <c r="T77" s="47"/>
      <c r="U77" s="47"/>
      <c r="V77" s="47"/>
      <c r="W77" s="47"/>
      <c r="X77" s="47"/>
      <c r="Y77" s="47"/>
      <c r="Z77" s="47"/>
    </row>
    <row r="78" spans="1:26" ht="28.5">
      <c r="A78" s="220" t="s">
        <v>2848</v>
      </c>
      <c r="B78" s="299" t="s">
        <v>420</v>
      </c>
      <c r="C78" s="373" t="s">
        <v>2878</v>
      </c>
      <c r="D78" s="427" t="s">
        <v>751</v>
      </c>
      <c r="E78" s="350" t="s">
        <v>2879</v>
      </c>
      <c r="F78" s="373" t="s">
        <v>2880</v>
      </c>
      <c r="G78" s="427">
        <v>50</v>
      </c>
      <c r="H78" s="888" t="s">
        <v>2852</v>
      </c>
      <c r="I78" s="889">
        <v>50</v>
      </c>
      <c r="J78" s="47" t="s">
        <v>2820</v>
      </c>
      <c r="K78" s="47"/>
      <c r="L78" s="47"/>
      <c r="M78" s="47"/>
      <c r="N78" s="47"/>
      <c r="O78" s="47"/>
      <c r="P78" s="47"/>
      <c r="Q78" s="47"/>
      <c r="R78" s="47"/>
      <c r="S78" s="47"/>
      <c r="T78" s="47"/>
      <c r="U78" s="47"/>
      <c r="V78" s="47"/>
      <c r="W78" s="47"/>
      <c r="X78" s="47"/>
      <c r="Y78" s="47"/>
      <c r="Z78" s="47"/>
    </row>
    <row r="79" spans="1:26" ht="14.25">
      <c r="A79" s="220" t="s">
        <v>2848</v>
      </c>
      <c r="B79" s="299" t="s">
        <v>420</v>
      </c>
      <c r="C79" s="373" t="s">
        <v>2878</v>
      </c>
      <c r="D79" s="427" t="s">
        <v>751</v>
      </c>
      <c r="E79" s="373" t="s">
        <v>2879</v>
      </c>
      <c r="F79" s="373" t="s">
        <v>2881</v>
      </c>
      <c r="G79" s="427">
        <v>50</v>
      </c>
      <c r="H79" s="888" t="s">
        <v>2852</v>
      </c>
      <c r="I79" s="889">
        <v>50</v>
      </c>
      <c r="J79" s="47" t="s">
        <v>2820</v>
      </c>
      <c r="K79" s="47"/>
      <c r="L79" s="47"/>
      <c r="M79" s="47"/>
      <c r="N79" s="47"/>
      <c r="O79" s="47"/>
      <c r="P79" s="47"/>
      <c r="Q79" s="47"/>
      <c r="R79" s="47"/>
      <c r="S79" s="47"/>
      <c r="T79" s="47"/>
      <c r="U79" s="47"/>
      <c r="V79" s="47"/>
      <c r="W79" s="47"/>
      <c r="X79" s="47"/>
      <c r="Y79" s="47"/>
      <c r="Z79" s="47"/>
    </row>
    <row r="80" spans="1:26" ht="25.5">
      <c r="A80" s="220" t="s">
        <v>2848</v>
      </c>
      <c r="B80" s="299" t="s">
        <v>420</v>
      </c>
      <c r="C80" s="373" t="s">
        <v>2878</v>
      </c>
      <c r="D80" s="427" t="s">
        <v>751</v>
      </c>
      <c r="E80" s="373" t="s">
        <v>2879</v>
      </c>
      <c r="F80" s="373" t="s">
        <v>2882</v>
      </c>
      <c r="G80" s="427">
        <v>50</v>
      </c>
      <c r="H80" s="888" t="s">
        <v>2852</v>
      </c>
      <c r="I80" s="889">
        <v>50</v>
      </c>
      <c r="J80" s="47" t="s">
        <v>2820</v>
      </c>
      <c r="K80" s="47"/>
      <c r="L80" s="47"/>
      <c r="M80" s="47"/>
      <c r="N80" s="47"/>
      <c r="O80" s="47"/>
      <c r="P80" s="47"/>
      <c r="Q80" s="47"/>
      <c r="R80" s="47"/>
      <c r="S80" s="47"/>
      <c r="T80" s="47"/>
      <c r="U80" s="47"/>
      <c r="V80" s="47"/>
      <c r="W80" s="47"/>
      <c r="X80" s="47"/>
      <c r="Y80" s="47"/>
      <c r="Z80" s="47"/>
    </row>
    <row r="81" spans="1:26" ht="28.5">
      <c r="A81" s="220" t="s">
        <v>2848</v>
      </c>
      <c r="B81" s="299" t="s">
        <v>420</v>
      </c>
      <c r="C81" s="373" t="s">
        <v>1639</v>
      </c>
      <c r="D81" s="427" t="s">
        <v>751</v>
      </c>
      <c r="E81" s="350" t="s">
        <v>1640</v>
      </c>
      <c r="F81" s="373" t="s">
        <v>2883</v>
      </c>
      <c r="G81" s="427">
        <v>50</v>
      </c>
      <c r="H81" s="888" t="s">
        <v>2852</v>
      </c>
      <c r="I81" s="889">
        <v>50</v>
      </c>
      <c r="J81" s="47" t="s">
        <v>2820</v>
      </c>
      <c r="K81" s="47"/>
      <c r="L81" s="47"/>
      <c r="M81" s="47"/>
      <c r="N81" s="47"/>
      <c r="O81" s="47"/>
      <c r="P81" s="47"/>
      <c r="Q81" s="47"/>
      <c r="R81" s="47"/>
      <c r="S81" s="47"/>
      <c r="T81" s="47"/>
      <c r="U81" s="47"/>
      <c r="V81" s="47"/>
      <c r="W81" s="47"/>
      <c r="X81" s="47"/>
      <c r="Y81" s="47"/>
      <c r="Z81" s="47"/>
    </row>
    <row r="82" spans="1:26" ht="28.5">
      <c r="A82" s="220" t="s">
        <v>2848</v>
      </c>
      <c r="B82" s="299" t="s">
        <v>420</v>
      </c>
      <c r="C82" s="373" t="s">
        <v>2884</v>
      </c>
      <c r="D82" s="427" t="s">
        <v>751</v>
      </c>
      <c r="E82" s="350" t="s">
        <v>2885</v>
      </c>
      <c r="F82" s="373" t="s">
        <v>2886</v>
      </c>
      <c r="G82" s="427">
        <v>50</v>
      </c>
      <c r="H82" s="888" t="s">
        <v>2852</v>
      </c>
      <c r="I82" s="889">
        <v>50</v>
      </c>
      <c r="J82" s="47" t="s">
        <v>2820</v>
      </c>
      <c r="K82" s="47"/>
      <c r="L82" s="47"/>
      <c r="M82" s="47"/>
      <c r="N82" s="47"/>
      <c r="O82" s="47"/>
      <c r="P82" s="47"/>
      <c r="Q82" s="47"/>
      <c r="R82" s="47"/>
      <c r="S82" s="47"/>
      <c r="T82" s="47"/>
      <c r="U82" s="47"/>
      <c r="V82" s="47"/>
      <c r="W82" s="47"/>
      <c r="X82" s="47"/>
      <c r="Y82" s="47"/>
      <c r="Z82" s="47"/>
    </row>
    <row r="83" spans="1:26" ht="38.25">
      <c r="A83" s="205" t="s">
        <v>2959</v>
      </c>
      <c r="B83" s="207" t="s">
        <v>420</v>
      </c>
      <c r="C83" s="910" t="s">
        <v>2969</v>
      </c>
      <c r="D83" s="237" t="s">
        <v>751</v>
      </c>
      <c r="E83" s="911" t="s">
        <v>2970</v>
      </c>
      <c r="F83" s="237" t="s">
        <v>2971</v>
      </c>
      <c r="G83" s="805">
        <v>50</v>
      </c>
      <c r="H83" s="245" t="s">
        <v>2972</v>
      </c>
      <c r="I83" s="907">
        <v>50</v>
      </c>
      <c r="J83" s="47" t="s">
        <v>2957</v>
      </c>
      <c r="K83" s="47"/>
      <c r="L83" s="47"/>
      <c r="M83" s="47"/>
      <c r="N83" s="47"/>
      <c r="O83" s="47"/>
      <c r="P83" s="47"/>
      <c r="Q83" s="47"/>
      <c r="R83" s="47"/>
      <c r="S83" s="47"/>
      <c r="T83" s="47"/>
      <c r="U83" s="47"/>
      <c r="V83" s="47"/>
      <c r="W83" s="47"/>
      <c r="X83" s="47"/>
      <c r="Y83" s="47"/>
      <c r="Z83" s="47"/>
    </row>
    <row r="84" spans="1:26" ht="38.25">
      <c r="A84" s="205" t="s">
        <v>2959</v>
      </c>
      <c r="B84" s="207" t="s">
        <v>420</v>
      </c>
      <c r="C84" s="910" t="s">
        <v>2969</v>
      </c>
      <c r="D84" s="237" t="s">
        <v>751</v>
      </c>
      <c r="E84" s="911" t="s">
        <v>2970</v>
      </c>
      <c r="F84" s="249" t="s">
        <v>1967</v>
      </c>
      <c r="G84" s="251">
        <v>50</v>
      </c>
      <c r="H84" s="252" t="s">
        <v>2972</v>
      </c>
      <c r="I84" s="907">
        <v>50</v>
      </c>
      <c r="J84" s="47" t="s">
        <v>2957</v>
      </c>
      <c r="K84" s="47"/>
      <c r="L84" s="47"/>
      <c r="M84" s="47"/>
      <c r="N84" s="47"/>
      <c r="O84" s="47"/>
      <c r="P84" s="47"/>
      <c r="Q84" s="47"/>
      <c r="R84" s="47"/>
      <c r="S84" s="47"/>
      <c r="T84" s="47"/>
      <c r="U84" s="47"/>
      <c r="V84" s="47"/>
      <c r="W84" s="47"/>
      <c r="X84" s="47"/>
      <c r="Y84" s="47"/>
      <c r="Z84" s="47"/>
    </row>
    <row r="85" spans="1:26" ht="76.5">
      <c r="A85" s="220" t="s">
        <v>3095</v>
      </c>
      <c r="B85" s="427" t="s">
        <v>420</v>
      </c>
      <c r="C85" s="299" t="s">
        <v>3139</v>
      </c>
      <c r="D85" s="427" t="s">
        <v>529</v>
      </c>
      <c r="E85" s="350" t="s">
        <v>3140</v>
      </c>
      <c r="F85" s="945">
        <v>44924</v>
      </c>
      <c r="G85" s="427">
        <v>50</v>
      </c>
      <c r="H85" s="888"/>
      <c r="I85" s="889">
        <v>50</v>
      </c>
      <c r="J85" s="47" t="s">
        <v>3010</v>
      </c>
      <c r="K85" s="47"/>
      <c r="L85" s="47"/>
      <c r="M85" s="47"/>
      <c r="N85" s="47"/>
      <c r="O85" s="47"/>
      <c r="P85" s="47"/>
      <c r="Q85" s="47"/>
      <c r="R85" s="47"/>
      <c r="S85" s="47"/>
      <c r="T85" s="47"/>
      <c r="U85" s="47"/>
      <c r="V85" s="47"/>
      <c r="W85" s="47"/>
      <c r="X85" s="47"/>
      <c r="Y85" s="47"/>
      <c r="Z85" s="47"/>
    </row>
    <row r="86" spans="1:26" ht="28.5">
      <c r="A86" s="220" t="s">
        <v>3095</v>
      </c>
      <c r="B86" s="427" t="s">
        <v>420</v>
      </c>
      <c r="C86" s="299" t="s">
        <v>2873</v>
      </c>
      <c r="D86" s="946" t="s">
        <v>3141</v>
      </c>
      <c r="E86" s="947" t="s">
        <v>2874</v>
      </c>
      <c r="F86" s="945">
        <v>44848</v>
      </c>
      <c r="G86" s="427">
        <v>50</v>
      </c>
      <c r="H86" s="948"/>
      <c r="I86" s="889">
        <v>50</v>
      </c>
      <c r="J86" s="47" t="s">
        <v>3010</v>
      </c>
      <c r="K86" s="47"/>
      <c r="L86" s="47"/>
      <c r="M86" s="47"/>
      <c r="N86" s="47"/>
      <c r="O86" s="47"/>
      <c r="P86" s="47"/>
      <c r="Q86" s="47"/>
      <c r="R86" s="47"/>
      <c r="S86" s="47"/>
      <c r="T86" s="47"/>
      <c r="U86" s="47"/>
      <c r="V86" s="47"/>
      <c r="W86" s="47"/>
      <c r="X86" s="47"/>
      <c r="Y86" s="47"/>
      <c r="Z86" s="47"/>
    </row>
    <row r="87" spans="1:26" ht="66">
      <c r="A87" s="220" t="s">
        <v>3095</v>
      </c>
      <c r="B87" s="427" t="s">
        <v>420</v>
      </c>
      <c r="C87" s="949" t="s">
        <v>2177</v>
      </c>
      <c r="D87" s="427" t="s">
        <v>650</v>
      </c>
      <c r="E87" s="350" t="s">
        <v>2178</v>
      </c>
      <c r="F87" s="950">
        <v>44639</v>
      </c>
      <c r="G87" s="889">
        <v>10</v>
      </c>
      <c r="H87" s="692"/>
      <c r="I87" s="889">
        <v>10</v>
      </c>
      <c r="J87" s="47" t="s">
        <v>3010</v>
      </c>
      <c r="K87" s="47"/>
      <c r="L87" s="47"/>
      <c r="M87" s="47"/>
      <c r="N87" s="47"/>
      <c r="O87" s="47"/>
      <c r="P87" s="47"/>
      <c r="Q87" s="47"/>
      <c r="R87" s="47"/>
      <c r="S87" s="47"/>
      <c r="T87" s="47"/>
      <c r="U87" s="47"/>
      <c r="V87" s="47"/>
      <c r="W87" s="47"/>
      <c r="X87" s="47"/>
      <c r="Y87" s="47"/>
      <c r="Z87" s="47"/>
    </row>
    <row r="88" spans="1:26" ht="66">
      <c r="A88" s="220" t="s">
        <v>3095</v>
      </c>
      <c r="B88" s="427" t="s">
        <v>420</v>
      </c>
      <c r="C88" s="949" t="s">
        <v>2177</v>
      </c>
      <c r="D88" s="427" t="s">
        <v>650</v>
      </c>
      <c r="E88" s="350" t="s">
        <v>2178</v>
      </c>
      <c r="F88" s="950">
        <v>44639</v>
      </c>
      <c r="G88" s="889">
        <v>10</v>
      </c>
      <c r="H88" s="692"/>
      <c r="I88" s="889">
        <v>10</v>
      </c>
      <c r="J88" s="47" t="s">
        <v>3010</v>
      </c>
      <c r="K88" s="47"/>
      <c r="L88" s="47"/>
      <c r="M88" s="47"/>
      <c r="N88" s="47"/>
      <c r="O88" s="47"/>
      <c r="P88" s="47"/>
      <c r="Q88" s="47"/>
      <c r="R88" s="47"/>
      <c r="S88" s="47"/>
      <c r="T88" s="47"/>
      <c r="U88" s="47"/>
      <c r="V88" s="47"/>
      <c r="W88" s="47"/>
      <c r="X88" s="47"/>
      <c r="Y88" s="47"/>
      <c r="Z88" s="47"/>
    </row>
    <row r="89" spans="1:26" ht="66">
      <c r="A89" s="220" t="s">
        <v>3095</v>
      </c>
      <c r="B89" s="427" t="s">
        <v>420</v>
      </c>
      <c r="C89" s="949" t="s">
        <v>2177</v>
      </c>
      <c r="D89" s="427" t="s">
        <v>650</v>
      </c>
      <c r="E89" s="350" t="s">
        <v>2178</v>
      </c>
      <c r="F89" s="945">
        <v>44889</v>
      </c>
      <c r="G89" s="889">
        <v>10</v>
      </c>
      <c r="H89" s="951"/>
      <c r="I89" s="889">
        <v>10</v>
      </c>
      <c r="J89" s="47" t="s">
        <v>3010</v>
      </c>
      <c r="K89" s="47"/>
      <c r="L89" s="47"/>
      <c r="M89" s="47"/>
      <c r="N89" s="47"/>
      <c r="O89" s="47"/>
      <c r="P89" s="47"/>
      <c r="Q89" s="47"/>
      <c r="R89" s="47"/>
      <c r="S89" s="47"/>
      <c r="T89" s="47"/>
      <c r="U89" s="47"/>
      <c r="V89" s="47"/>
      <c r="W89" s="47"/>
      <c r="X89" s="47"/>
      <c r="Y89" s="47"/>
      <c r="Z89" s="47"/>
    </row>
    <row r="90" spans="1:26" ht="38.25">
      <c r="A90" s="205" t="s">
        <v>3167</v>
      </c>
      <c r="B90" s="207" t="s">
        <v>420</v>
      </c>
      <c r="C90" s="395" t="s">
        <v>3521</v>
      </c>
      <c r="D90" s="763" t="s">
        <v>3522</v>
      </c>
      <c r="E90" s="982" t="s">
        <v>3523</v>
      </c>
      <c r="F90" s="237"/>
      <c r="G90" s="983">
        <v>50</v>
      </c>
      <c r="H90" s="984" t="s">
        <v>3524</v>
      </c>
      <c r="I90" s="985">
        <v>100</v>
      </c>
      <c r="J90" s="47" t="s">
        <v>3167</v>
      </c>
      <c r="K90" s="47"/>
      <c r="L90" s="47"/>
      <c r="M90" s="47"/>
      <c r="N90" s="47"/>
      <c r="O90" s="47"/>
      <c r="P90" s="47"/>
      <c r="Q90" s="47"/>
      <c r="R90" s="47"/>
      <c r="S90" s="47"/>
      <c r="T90" s="47"/>
      <c r="U90" s="47"/>
      <c r="V90" s="47"/>
      <c r="W90" s="47"/>
      <c r="X90" s="47"/>
      <c r="Y90" s="47"/>
      <c r="Z90" s="47"/>
    </row>
    <row r="91" spans="1:26" ht="76.5">
      <c r="A91" s="205" t="s">
        <v>3167</v>
      </c>
      <c r="B91" s="207" t="s">
        <v>420</v>
      </c>
      <c r="C91" s="986" t="s">
        <v>3525</v>
      </c>
      <c r="D91" s="395" t="s">
        <v>3526</v>
      </c>
      <c r="E91" s="987" t="s">
        <v>3527</v>
      </c>
      <c r="F91" s="988"/>
      <c r="G91" s="989">
        <v>50</v>
      </c>
      <c r="H91" s="990" t="s">
        <v>2870</v>
      </c>
      <c r="I91" s="985">
        <v>75</v>
      </c>
      <c r="J91" s="47" t="s">
        <v>3167</v>
      </c>
      <c r="K91" s="47"/>
      <c r="L91" s="47"/>
      <c r="M91" s="47"/>
      <c r="N91" s="47"/>
      <c r="O91" s="47"/>
      <c r="P91" s="47"/>
      <c r="Q91" s="47"/>
      <c r="R91" s="47"/>
      <c r="S91" s="47"/>
      <c r="T91" s="47"/>
      <c r="U91" s="47"/>
      <c r="V91" s="47"/>
      <c r="W91" s="47"/>
      <c r="X91" s="47"/>
      <c r="Y91" s="47"/>
      <c r="Z91" s="47"/>
    </row>
    <row r="92" spans="1:26" ht="51">
      <c r="A92" s="205" t="s">
        <v>3167</v>
      </c>
      <c r="B92" s="207" t="s">
        <v>420</v>
      </c>
      <c r="C92" s="395" t="s">
        <v>3528</v>
      </c>
      <c r="D92" s="397" t="s">
        <v>3529</v>
      </c>
      <c r="E92" s="987" t="s">
        <v>3530</v>
      </c>
      <c r="F92" s="237"/>
      <c r="G92" s="991">
        <v>50</v>
      </c>
      <c r="H92" s="984" t="s">
        <v>3524</v>
      </c>
      <c r="I92" s="985">
        <v>100</v>
      </c>
      <c r="J92" s="47" t="s">
        <v>3167</v>
      </c>
      <c r="K92" s="47"/>
      <c r="L92" s="47"/>
      <c r="M92" s="47"/>
      <c r="N92" s="47"/>
      <c r="O92" s="47"/>
      <c r="P92" s="47"/>
      <c r="Q92" s="47"/>
      <c r="R92" s="47"/>
      <c r="S92" s="47"/>
      <c r="T92" s="47"/>
      <c r="U92" s="47"/>
      <c r="V92" s="47"/>
      <c r="W92" s="47"/>
      <c r="X92" s="47"/>
      <c r="Y92" s="47"/>
      <c r="Z92" s="47"/>
    </row>
    <row r="93" spans="1:26" ht="267.75">
      <c r="A93" s="395" t="s">
        <v>3167</v>
      </c>
      <c r="B93" s="394" t="s">
        <v>420</v>
      </c>
      <c r="C93" s="910" t="s">
        <v>3531</v>
      </c>
      <c r="D93" s="992" t="s">
        <v>3532</v>
      </c>
      <c r="E93" s="911" t="s">
        <v>3533</v>
      </c>
      <c r="F93" s="242" t="s">
        <v>3534</v>
      </c>
      <c r="G93" s="991">
        <v>10</v>
      </c>
      <c r="H93" s="993" t="s">
        <v>2870</v>
      </c>
      <c r="I93" s="985">
        <v>10</v>
      </c>
      <c r="J93" s="47" t="s">
        <v>3167</v>
      </c>
      <c r="K93" s="47"/>
      <c r="L93" s="47"/>
      <c r="M93" s="47"/>
      <c r="N93" s="47"/>
      <c r="O93" s="47"/>
      <c r="P93" s="47"/>
      <c r="Q93" s="47"/>
      <c r="R93" s="47"/>
      <c r="S93" s="47"/>
      <c r="T93" s="47"/>
      <c r="U93" s="47"/>
      <c r="V93" s="47"/>
      <c r="W93" s="47"/>
      <c r="X93" s="47"/>
      <c r="Y93" s="47"/>
      <c r="Z93" s="47"/>
    </row>
    <row r="94" spans="1:26" ht="267.75">
      <c r="A94" s="395" t="s">
        <v>3167</v>
      </c>
      <c r="B94" s="394" t="s">
        <v>420</v>
      </c>
      <c r="C94" s="910" t="s">
        <v>3531</v>
      </c>
      <c r="D94" s="992" t="s">
        <v>3532</v>
      </c>
      <c r="E94" s="911" t="s">
        <v>3533</v>
      </c>
      <c r="F94" s="994" t="s">
        <v>3535</v>
      </c>
      <c r="G94" s="991">
        <v>10</v>
      </c>
      <c r="H94" s="993" t="s">
        <v>2870</v>
      </c>
      <c r="I94" s="985">
        <v>10</v>
      </c>
      <c r="J94" s="47" t="s">
        <v>3167</v>
      </c>
      <c r="K94" s="47"/>
      <c r="L94" s="47"/>
      <c r="M94" s="47"/>
      <c r="N94" s="47"/>
      <c r="O94" s="47"/>
      <c r="P94" s="47"/>
      <c r="Q94" s="47"/>
      <c r="R94" s="47"/>
      <c r="S94" s="47"/>
      <c r="T94" s="47"/>
      <c r="U94" s="47"/>
      <c r="V94" s="47"/>
      <c r="W94" s="47"/>
      <c r="X94" s="47"/>
      <c r="Y94" s="47"/>
      <c r="Z94" s="47"/>
    </row>
    <row r="95" spans="1:26" ht="14.25">
      <c r="A95" s="395" t="s">
        <v>3167</v>
      </c>
      <c r="B95" s="394" t="s">
        <v>420</v>
      </c>
      <c r="C95" s="248" t="s">
        <v>2873</v>
      </c>
      <c r="D95" s="248" t="s">
        <v>3536</v>
      </c>
      <c r="E95" s="995" t="s">
        <v>2874</v>
      </c>
      <c r="F95" s="247" t="s">
        <v>3537</v>
      </c>
      <c r="G95" s="734">
        <v>10</v>
      </c>
      <c r="H95" s="735" t="s">
        <v>3538</v>
      </c>
      <c r="I95" s="367">
        <v>50</v>
      </c>
      <c r="J95" s="47" t="s">
        <v>3167</v>
      </c>
      <c r="K95" s="47"/>
      <c r="L95" s="47"/>
      <c r="M95" s="47"/>
      <c r="N95" s="47"/>
      <c r="O95" s="47"/>
      <c r="P95" s="47"/>
      <c r="Q95" s="47"/>
      <c r="R95" s="47"/>
      <c r="S95" s="47"/>
      <c r="T95" s="47"/>
      <c r="U95" s="47"/>
      <c r="V95" s="47"/>
      <c r="W95" s="47"/>
      <c r="X95" s="47"/>
      <c r="Y95" s="47"/>
      <c r="Z95" s="47"/>
    </row>
    <row r="96" spans="1:26" ht="14.25">
      <c r="A96" s="395" t="s">
        <v>3167</v>
      </c>
      <c r="B96" s="394" t="s">
        <v>420</v>
      </c>
      <c r="C96" s="248" t="s">
        <v>3539</v>
      </c>
      <c r="D96" s="248" t="s">
        <v>3536</v>
      </c>
      <c r="E96" s="995" t="s">
        <v>2865</v>
      </c>
      <c r="F96" s="247" t="s">
        <v>3540</v>
      </c>
      <c r="G96" s="734">
        <v>10</v>
      </c>
      <c r="H96" s="735" t="s">
        <v>2852</v>
      </c>
      <c r="I96" s="367">
        <v>50</v>
      </c>
      <c r="J96" s="47" t="s">
        <v>3167</v>
      </c>
      <c r="K96" s="47"/>
      <c r="L96" s="47"/>
      <c r="M96" s="47"/>
      <c r="N96" s="47"/>
      <c r="O96" s="47"/>
      <c r="P96" s="47"/>
      <c r="Q96" s="47"/>
      <c r="R96" s="47"/>
      <c r="S96" s="47"/>
      <c r="T96" s="47"/>
      <c r="U96" s="47"/>
      <c r="V96" s="47"/>
      <c r="W96" s="47"/>
      <c r="X96" s="47"/>
      <c r="Y96" s="47"/>
      <c r="Z96" s="47"/>
    </row>
    <row r="97" spans="1:26" ht="14.25">
      <c r="A97" s="395" t="s">
        <v>3167</v>
      </c>
      <c r="B97" s="394" t="s">
        <v>420</v>
      </c>
      <c r="C97" s="248" t="s">
        <v>3541</v>
      </c>
      <c r="D97" s="248" t="s">
        <v>3536</v>
      </c>
      <c r="E97" s="995" t="s">
        <v>3542</v>
      </c>
      <c r="F97" s="247" t="s">
        <v>3543</v>
      </c>
      <c r="G97" s="734">
        <v>10</v>
      </c>
      <c r="H97" s="735" t="s">
        <v>2852</v>
      </c>
      <c r="I97" s="367">
        <v>50</v>
      </c>
      <c r="J97" s="47" t="s">
        <v>3167</v>
      </c>
      <c r="K97" s="47"/>
      <c r="L97" s="47"/>
      <c r="M97" s="47"/>
      <c r="N97" s="47"/>
      <c r="O97" s="47"/>
      <c r="P97" s="47"/>
      <c r="Q97" s="47"/>
      <c r="R97" s="47"/>
      <c r="S97" s="47"/>
      <c r="T97" s="47"/>
      <c r="U97" s="47"/>
      <c r="V97" s="47"/>
      <c r="W97" s="47"/>
      <c r="X97" s="47"/>
      <c r="Y97" s="47"/>
      <c r="Z97" s="47"/>
    </row>
    <row r="98" spans="1:26" ht="14.25">
      <c r="A98" s="395" t="s">
        <v>3167</v>
      </c>
      <c r="B98" s="394" t="s">
        <v>420</v>
      </c>
      <c r="C98" s="248" t="s">
        <v>3544</v>
      </c>
      <c r="D98" s="248" t="s">
        <v>3536</v>
      </c>
      <c r="E98" s="995" t="s">
        <v>3545</v>
      </c>
      <c r="F98" s="247" t="s">
        <v>3546</v>
      </c>
      <c r="G98" s="734">
        <v>10</v>
      </c>
      <c r="H98" s="735" t="s">
        <v>2852</v>
      </c>
      <c r="I98" s="367">
        <v>50</v>
      </c>
      <c r="J98" s="47" t="s">
        <v>3167</v>
      </c>
      <c r="K98" s="47"/>
      <c r="L98" s="47"/>
      <c r="M98" s="47"/>
      <c r="N98" s="47"/>
      <c r="O98" s="47"/>
      <c r="P98" s="47"/>
      <c r="Q98" s="47"/>
      <c r="R98" s="47"/>
      <c r="S98" s="47"/>
      <c r="T98" s="47"/>
      <c r="U98" s="47"/>
      <c r="V98" s="47"/>
      <c r="W98" s="47"/>
      <c r="X98" s="47"/>
      <c r="Y98" s="47"/>
      <c r="Z98" s="47"/>
    </row>
    <row r="99" spans="1:26" ht="14.25">
      <c r="A99" s="395" t="s">
        <v>3167</v>
      </c>
      <c r="B99" s="394" t="s">
        <v>420</v>
      </c>
      <c r="C99" s="248" t="s">
        <v>3547</v>
      </c>
      <c r="D99" s="248" t="s">
        <v>3536</v>
      </c>
      <c r="E99" s="995" t="s">
        <v>3548</v>
      </c>
      <c r="F99" s="247" t="s">
        <v>1969</v>
      </c>
      <c r="G99" s="734">
        <v>10</v>
      </c>
      <c r="H99" s="735" t="s">
        <v>3538</v>
      </c>
      <c r="I99" s="367">
        <v>50</v>
      </c>
      <c r="J99" s="47" t="s">
        <v>3167</v>
      </c>
      <c r="K99" s="47"/>
      <c r="L99" s="47"/>
      <c r="M99" s="47"/>
      <c r="N99" s="47"/>
      <c r="O99" s="47"/>
      <c r="P99" s="47"/>
      <c r="Q99" s="47"/>
      <c r="R99" s="47"/>
      <c r="S99" s="47"/>
      <c r="T99" s="47"/>
      <c r="U99" s="47"/>
      <c r="V99" s="47"/>
      <c r="W99" s="47"/>
      <c r="X99" s="47"/>
      <c r="Y99" s="47"/>
      <c r="Z99" s="47"/>
    </row>
    <row r="100" spans="1:26" ht="25.5">
      <c r="A100" s="395" t="s">
        <v>3167</v>
      </c>
      <c r="B100" s="394" t="s">
        <v>420</v>
      </c>
      <c r="C100" s="248" t="s">
        <v>3549</v>
      </c>
      <c r="D100" s="248" t="s">
        <v>3536</v>
      </c>
      <c r="E100" s="995" t="s">
        <v>3550</v>
      </c>
      <c r="F100" s="247" t="s">
        <v>3551</v>
      </c>
      <c r="G100" s="734">
        <v>10</v>
      </c>
      <c r="H100" s="735" t="s">
        <v>2852</v>
      </c>
      <c r="I100" s="367">
        <v>50</v>
      </c>
      <c r="J100" s="47" t="s">
        <v>3167</v>
      </c>
      <c r="K100" s="47"/>
      <c r="L100" s="47"/>
      <c r="M100" s="47"/>
      <c r="N100" s="47"/>
      <c r="O100" s="47"/>
      <c r="P100" s="47"/>
      <c r="Q100" s="47"/>
      <c r="R100" s="47"/>
      <c r="S100" s="47"/>
      <c r="T100" s="47"/>
      <c r="U100" s="47"/>
      <c r="V100" s="47"/>
      <c r="W100" s="47"/>
      <c r="X100" s="47"/>
      <c r="Y100" s="47"/>
      <c r="Z100" s="47"/>
    </row>
    <row r="101" spans="1:26" ht="267.75">
      <c r="A101" s="205" t="s">
        <v>3605</v>
      </c>
      <c r="B101" s="207" t="s">
        <v>420</v>
      </c>
      <c r="C101" s="910" t="s">
        <v>3531</v>
      </c>
      <c r="D101" s="992" t="s">
        <v>3532</v>
      </c>
      <c r="E101" s="911" t="s">
        <v>3533</v>
      </c>
      <c r="F101" s="237" t="s">
        <v>3606</v>
      </c>
      <c r="G101" s="983">
        <v>50</v>
      </c>
      <c r="H101" s="984" t="s">
        <v>2870</v>
      </c>
      <c r="I101" s="985">
        <f>G101*1.5</f>
        <v>75</v>
      </c>
      <c r="J101" s="47" t="s">
        <v>3598</v>
      </c>
      <c r="K101" s="47"/>
      <c r="L101" s="47"/>
      <c r="M101" s="47"/>
      <c r="N101" s="47"/>
      <c r="O101" s="47"/>
      <c r="P101" s="47"/>
      <c r="Q101" s="47"/>
      <c r="R101" s="47"/>
      <c r="S101" s="47"/>
      <c r="T101" s="47"/>
      <c r="U101" s="47"/>
      <c r="V101" s="47"/>
      <c r="W101" s="47"/>
      <c r="X101" s="47"/>
      <c r="Y101" s="47"/>
      <c r="Z101" s="47"/>
    </row>
    <row r="102" spans="1:26" ht="25.5">
      <c r="A102" s="205" t="s">
        <v>3605</v>
      </c>
      <c r="B102" s="1011" t="s">
        <v>420</v>
      </c>
      <c r="C102" s="1012" t="s">
        <v>1148</v>
      </c>
      <c r="D102" s="1012" t="s">
        <v>3536</v>
      </c>
      <c r="E102" s="1013" t="s">
        <v>3607</v>
      </c>
      <c r="F102" s="247" t="s">
        <v>3608</v>
      </c>
      <c r="G102" s="734">
        <v>50</v>
      </c>
      <c r="H102" s="735" t="s">
        <v>2852</v>
      </c>
      <c r="I102" s="1014">
        <f>G102</f>
        <v>50</v>
      </c>
      <c r="J102" s="47" t="s">
        <v>3598</v>
      </c>
      <c r="K102" s="47"/>
      <c r="L102" s="47"/>
      <c r="M102" s="47"/>
      <c r="N102" s="47"/>
      <c r="O102" s="47"/>
      <c r="P102" s="47"/>
      <c r="Q102" s="47"/>
      <c r="R102" s="47"/>
      <c r="S102" s="47"/>
      <c r="T102" s="47"/>
      <c r="U102" s="47"/>
      <c r="V102" s="47"/>
      <c r="W102" s="47"/>
      <c r="X102" s="47"/>
      <c r="Y102" s="47"/>
      <c r="Z102" s="47"/>
    </row>
    <row r="103" spans="1:26" ht="14.25">
      <c r="A103" s="205" t="s">
        <v>3605</v>
      </c>
      <c r="B103" s="394" t="s">
        <v>420</v>
      </c>
      <c r="C103" s="248" t="s">
        <v>2854</v>
      </c>
      <c r="D103" s="248" t="s">
        <v>3536</v>
      </c>
      <c r="E103" s="995" t="s">
        <v>2855</v>
      </c>
      <c r="F103" s="247" t="s">
        <v>3609</v>
      </c>
      <c r="G103" s="734">
        <v>50</v>
      </c>
      <c r="H103" s="735" t="s">
        <v>2852</v>
      </c>
      <c r="I103" s="1014">
        <f>G103</f>
        <v>50</v>
      </c>
      <c r="J103" s="47" t="s">
        <v>3598</v>
      </c>
      <c r="K103" s="47"/>
      <c r="L103" s="47"/>
      <c r="M103" s="47"/>
      <c r="N103" s="47"/>
      <c r="O103" s="47"/>
      <c r="P103" s="47"/>
      <c r="Q103" s="47"/>
      <c r="R103" s="47"/>
      <c r="S103" s="47"/>
      <c r="T103" s="47"/>
      <c r="U103" s="47"/>
      <c r="V103" s="47"/>
      <c r="W103" s="47"/>
      <c r="X103" s="47"/>
      <c r="Y103" s="47"/>
      <c r="Z103" s="47"/>
    </row>
    <row r="104" spans="1:26" ht="14.25">
      <c r="A104" s="205" t="s">
        <v>3605</v>
      </c>
      <c r="B104" s="394" t="s">
        <v>420</v>
      </c>
      <c r="C104" s="248" t="s">
        <v>3539</v>
      </c>
      <c r="D104" s="248" t="s">
        <v>3536</v>
      </c>
      <c r="E104" s="995" t="s">
        <v>2865</v>
      </c>
      <c r="F104" s="247" t="s">
        <v>3610</v>
      </c>
      <c r="G104" s="734">
        <v>50</v>
      </c>
      <c r="H104" s="735" t="s">
        <v>2852</v>
      </c>
      <c r="I104" s="1014">
        <f>G104</f>
        <v>50</v>
      </c>
      <c r="J104" s="47" t="s">
        <v>3598</v>
      </c>
      <c r="K104" s="47"/>
      <c r="L104" s="47"/>
      <c r="M104" s="47"/>
      <c r="N104" s="47"/>
      <c r="O104" s="47"/>
      <c r="P104" s="47"/>
      <c r="Q104" s="47"/>
      <c r="R104" s="47"/>
      <c r="S104" s="47"/>
      <c r="T104" s="47"/>
      <c r="U104" s="47"/>
      <c r="V104" s="47"/>
      <c r="W104" s="47"/>
      <c r="X104" s="47"/>
      <c r="Y104" s="47"/>
      <c r="Z104" s="47"/>
    </row>
    <row r="105" spans="1:26" ht="28.5">
      <c r="A105" s="205" t="s">
        <v>3605</v>
      </c>
      <c r="B105" s="394" t="s">
        <v>420</v>
      </c>
      <c r="C105" s="248" t="s">
        <v>2878</v>
      </c>
      <c r="D105" s="248" t="s">
        <v>3536</v>
      </c>
      <c r="E105" s="244" t="s">
        <v>2879</v>
      </c>
      <c r="F105" s="247" t="s">
        <v>3611</v>
      </c>
      <c r="G105" s="734">
        <v>50</v>
      </c>
      <c r="H105" s="1015" t="s">
        <v>2852</v>
      </c>
      <c r="I105" s="1014">
        <f t="shared" ref="I105:I108" si="0">G105</f>
        <v>50</v>
      </c>
      <c r="J105" s="47" t="s">
        <v>3598</v>
      </c>
      <c r="K105" s="47"/>
      <c r="L105" s="47"/>
      <c r="M105" s="47"/>
      <c r="N105" s="47"/>
      <c r="O105" s="47"/>
      <c r="P105" s="47"/>
      <c r="Q105" s="47"/>
      <c r="R105" s="47"/>
      <c r="S105" s="47"/>
      <c r="T105" s="47"/>
      <c r="U105" s="47"/>
      <c r="V105" s="47"/>
      <c r="W105" s="47"/>
      <c r="X105" s="47"/>
      <c r="Y105" s="47"/>
      <c r="Z105" s="47"/>
    </row>
    <row r="106" spans="1:26" ht="51">
      <c r="A106" s="205" t="s">
        <v>3605</v>
      </c>
      <c r="B106" s="394" t="s">
        <v>420</v>
      </c>
      <c r="C106" s="248" t="s">
        <v>3612</v>
      </c>
      <c r="D106" s="248" t="s">
        <v>3613</v>
      </c>
      <c r="E106" s="995" t="s">
        <v>3614</v>
      </c>
      <c r="F106" s="247" t="s">
        <v>3615</v>
      </c>
      <c r="G106" s="734">
        <v>50</v>
      </c>
      <c r="H106" s="735"/>
      <c r="I106" s="1014">
        <f t="shared" si="0"/>
        <v>50</v>
      </c>
      <c r="J106" s="47" t="s">
        <v>3598</v>
      </c>
      <c r="K106" s="47"/>
      <c r="L106" s="47"/>
      <c r="M106" s="47"/>
      <c r="N106" s="47"/>
      <c r="O106" s="47"/>
      <c r="P106" s="47"/>
      <c r="Q106" s="47"/>
      <c r="R106" s="47"/>
      <c r="S106" s="47"/>
      <c r="T106" s="47"/>
      <c r="U106" s="47"/>
      <c r="V106" s="47"/>
      <c r="W106" s="47"/>
      <c r="X106" s="47"/>
      <c r="Y106" s="47"/>
      <c r="Z106" s="47"/>
    </row>
    <row r="107" spans="1:26" ht="28.5">
      <c r="A107" s="205" t="s">
        <v>3605</v>
      </c>
      <c r="B107" s="394" t="s">
        <v>420</v>
      </c>
      <c r="C107" s="248" t="s">
        <v>3616</v>
      </c>
      <c r="D107" s="248" t="s">
        <v>3536</v>
      </c>
      <c r="E107" s="244" t="s">
        <v>3617</v>
      </c>
      <c r="F107" s="247" t="s">
        <v>3618</v>
      </c>
      <c r="G107" s="734">
        <v>50</v>
      </c>
      <c r="H107" s="1015" t="s">
        <v>2852</v>
      </c>
      <c r="I107" s="1014">
        <f t="shared" si="0"/>
        <v>50</v>
      </c>
      <c r="J107" s="47" t="s">
        <v>3598</v>
      </c>
      <c r="K107" s="47"/>
      <c r="L107" s="47"/>
      <c r="M107" s="47"/>
      <c r="N107" s="47"/>
      <c r="O107" s="47"/>
      <c r="P107" s="47"/>
      <c r="Q107" s="47"/>
      <c r="R107" s="47"/>
      <c r="S107" s="47"/>
      <c r="T107" s="47"/>
      <c r="U107" s="47"/>
      <c r="V107" s="47"/>
      <c r="W107" s="47"/>
      <c r="X107" s="47"/>
      <c r="Y107" s="47"/>
      <c r="Z107" s="47"/>
    </row>
    <row r="108" spans="1:26" ht="28.5">
      <c r="A108" s="205" t="s">
        <v>3605</v>
      </c>
      <c r="B108" s="394" t="s">
        <v>420</v>
      </c>
      <c r="C108" s="248" t="s">
        <v>3616</v>
      </c>
      <c r="D108" s="248" t="s">
        <v>3536</v>
      </c>
      <c r="E108" s="244" t="s">
        <v>3617</v>
      </c>
      <c r="F108" s="247" t="s">
        <v>3619</v>
      </c>
      <c r="G108" s="734">
        <v>50</v>
      </c>
      <c r="H108" s="1015" t="s">
        <v>2852</v>
      </c>
      <c r="I108" s="1014">
        <f t="shared" si="0"/>
        <v>50</v>
      </c>
      <c r="J108" s="47" t="s">
        <v>3598</v>
      </c>
      <c r="K108" s="47"/>
      <c r="L108" s="47"/>
      <c r="M108" s="47"/>
      <c r="N108" s="47"/>
      <c r="O108" s="47"/>
      <c r="P108" s="47"/>
      <c r="Q108" s="47"/>
      <c r="R108" s="47"/>
      <c r="S108" s="47"/>
      <c r="T108" s="47"/>
      <c r="U108" s="47"/>
      <c r="V108" s="47"/>
      <c r="W108" s="47"/>
      <c r="X108" s="47"/>
      <c r="Y108" s="47"/>
      <c r="Z108" s="47"/>
    </row>
    <row r="109" spans="1:26" ht="267.75">
      <c r="A109" s="205" t="s">
        <v>3620</v>
      </c>
      <c r="B109" s="207" t="s">
        <v>420</v>
      </c>
      <c r="C109" s="910" t="s">
        <v>3531</v>
      </c>
      <c r="D109" s="992" t="s">
        <v>3532</v>
      </c>
      <c r="E109" s="911" t="s">
        <v>3533</v>
      </c>
      <c r="F109" s="237" t="s">
        <v>3671</v>
      </c>
      <c r="G109" s="983">
        <v>100</v>
      </c>
      <c r="H109" s="984" t="s">
        <v>2870</v>
      </c>
      <c r="I109" s="985">
        <f>G109*1.5</f>
        <v>150</v>
      </c>
      <c r="J109" s="47" t="s">
        <v>3620</v>
      </c>
      <c r="K109" s="47"/>
      <c r="L109" s="47"/>
      <c r="M109" s="47"/>
      <c r="N109" s="47"/>
      <c r="O109" s="47"/>
      <c r="P109" s="47"/>
      <c r="Q109" s="47"/>
      <c r="R109" s="47"/>
      <c r="S109" s="47"/>
      <c r="T109" s="47"/>
      <c r="U109" s="47"/>
      <c r="V109" s="47"/>
      <c r="W109" s="47"/>
      <c r="X109" s="47"/>
      <c r="Y109" s="47"/>
      <c r="Z109" s="47"/>
    </row>
    <row r="110" spans="1:26" ht="38.25">
      <c r="A110" s="257" t="s">
        <v>3620</v>
      </c>
      <c r="B110" s="290" t="s">
        <v>420</v>
      </c>
      <c r="C110" s="1032" t="s">
        <v>3672</v>
      </c>
      <c r="D110" s="1033" t="s">
        <v>3673</v>
      </c>
      <c r="E110" s="1034" t="s">
        <v>3674</v>
      </c>
      <c r="F110" s="237" t="s">
        <v>3675</v>
      </c>
      <c r="G110" s="991">
        <v>50</v>
      </c>
      <c r="H110" s="984" t="s">
        <v>3524</v>
      </c>
      <c r="I110" s="985">
        <f>G110*2</f>
        <v>100</v>
      </c>
      <c r="J110" s="47" t="s">
        <v>3620</v>
      </c>
      <c r="K110" s="47"/>
      <c r="L110" s="47"/>
      <c r="M110" s="47"/>
      <c r="N110" s="47"/>
      <c r="O110" s="47"/>
      <c r="P110" s="47"/>
      <c r="Q110" s="47"/>
      <c r="R110" s="47"/>
      <c r="S110" s="47"/>
      <c r="T110" s="47"/>
      <c r="U110" s="47"/>
      <c r="V110" s="47"/>
      <c r="W110" s="47"/>
      <c r="X110" s="47"/>
      <c r="Y110" s="47"/>
      <c r="Z110" s="47"/>
    </row>
    <row r="111" spans="1:26" ht="42.75">
      <c r="A111" s="220" t="s">
        <v>3620</v>
      </c>
      <c r="B111" s="299" t="s">
        <v>420</v>
      </c>
      <c r="C111" s="395" t="s">
        <v>3676</v>
      </c>
      <c r="D111" s="397" t="s">
        <v>3677</v>
      </c>
      <c r="E111" s="987" t="s">
        <v>3678</v>
      </c>
      <c r="F111" s="426" t="s">
        <v>3675</v>
      </c>
      <c r="G111" s="991">
        <v>50</v>
      </c>
      <c r="H111" s="735" t="s">
        <v>2852</v>
      </c>
      <c r="I111" s="985">
        <f>G111*2</f>
        <v>100</v>
      </c>
      <c r="J111" s="47" t="s">
        <v>3620</v>
      </c>
      <c r="K111" s="47"/>
      <c r="L111" s="47"/>
      <c r="M111" s="47"/>
      <c r="N111" s="47"/>
      <c r="O111" s="47"/>
      <c r="P111" s="47"/>
      <c r="Q111" s="47"/>
      <c r="R111" s="47"/>
      <c r="S111" s="47"/>
      <c r="T111" s="47"/>
      <c r="U111" s="47"/>
      <c r="V111" s="47"/>
      <c r="W111" s="47"/>
      <c r="X111" s="47"/>
      <c r="Y111" s="47"/>
      <c r="Z111" s="47"/>
    </row>
    <row r="112" spans="1:26" ht="76.5">
      <c r="A112" s="220" t="s">
        <v>3620</v>
      </c>
      <c r="B112" s="299" t="s">
        <v>420</v>
      </c>
      <c r="C112" s="395" t="s">
        <v>3679</v>
      </c>
      <c r="D112" s="397" t="s">
        <v>3680</v>
      </c>
      <c r="E112" s="987" t="s">
        <v>3681</v>
      </c>
      <c r="F112" s="426" t="s">
        <v>3675</v>
      </c>
      <c r="G112" s="991">
        <v>50</v>
      </c>
      <c r="H112" s="984" t="s">
        <v>3524</v>
      </c>
      <c r="I112" s="985">
        <f>G112*2</f>
        <v>100</v>
      </c>
      <c r="J112" s="47" t="s">
        <v>3620</v>
      </c>
      <c r="K112" s="47"/>
      <c r="L112" s="47"/>
      <c r="M112" s="47"/>
      <c r="N112" s="47"/>
      <c r="O112" s="47"/>
      <c r="P112" s="47"/>
      <c r="Q112" s="47"/>
      <c r="R112" s="47"/>
      <c r="S112" s="47"/>
      <c r="T112" s="47"/>
      <c r="U112" s="47"/>
      <c r="V112" s="47"/>
      <c r="W112" s="47"/>
      <c r="X112" s="47"/>
      <c r="Y112" s="47"/>
      <c r="Z112" s="47"/>
    </row>
    <row r="113" spans="1:26" ht="51">
      <c r="A113" s="205" t="s">
        <v>3620</v>
      </c>
      <c r="B113" s="394" t="s">
        <v>420</v>
      </c>
      <c r="C113" s="248" t="s">
        <v>3682</v>
      </c>
      <c r="D113" s="248" t="s">
        <v>3536</v>
      </c>
      <c r="E113" s="995" t="s">
        <v>3683</v>
      </c>
      <c r="F113" s="247" t="s">
        <v>3684</v>
      </c>
      <c r="G113" s="734">
        <v>10</v>
      </c>
      <c r="H113" s="735" t="s">
        <v>2852</v>
      </c>
      <c r="I113" s="367">
        <f t="shared" ref="I113:I121" si="1">G113*5</f>
        <v>50</v>
      </c>
      <c r="J113" s="47" t="s">
        <v>3620</v>
      </c>
      <c r="K113" s="47"/>
      <c r="L113" s="47"/>
      <c r="M113" s="47"/>
      <c r="N113" s="47"/>
      <c r="O113" s="47"/>
      <c r="P113" s="47"/>
      <c r="Q113" s="47"/>
      <c r="R113" s="47"/>
      <c r="S113" s="47"/>
      <c r="T113" s="47"/>
      <c r="U113" s="47"/>
      <c r="V113" s="47"/>
      <c r="W113" s="47"/>
      <c r="X113" s="47"/>
      <c r="Y113" s="47"/>
      <c r="Z113" s="47"/>
    </row>
    <row r="114" spans="1:26" ht="51">
      <c r="A114" s="205" t="s">
        <v>3620</v>
      </c>
      <c r="B114" s="394" t="s">
        <v>420</v>
      </c>
      <c r="C114" s="248" t="s">
        <v>3682</v>
      </c>
      <c r="D114" s="248" t="s">
        <v>3536</v>
      </c>
      <c r="E114" s="995" t="s">
        <v>3683</v>
      </c>
      <c r="F114" s="247" t="s">
        <v>3685</v>
      </c>
      <c r="G114" s="734">
        <v>10</v>
      </c>
      <c r="H114" s="735" t="s">
        <v>2852</v>
      </c>
      <c r="I114" s="367">
        <f t="shared" si="1"/>
        <v>50</v>
      </c>
      <c r="J114" s="47" t="s">
        <v>3620</v>
      </c>
      <c r="K114" s="47"/>
      <c r="L114" s="47"/>
      <c r="M114" s="47"/>
      <c r="N114" s="47"/>
      <c r="O114" s="47"/>
      <c r="P114" s="47"/>
      <c r="Q114" s="47"/>
      <c r="R114" s="47"/>
      <c r="S114" s="47"/>
      <c r="T114" s="47"/>
      <c r="U114" s="47"/>
      <c r="V114" s="47"/>
      <c r="W114" s="47"/>
      <c r="X114" s="47"/>
      <c r="Y114" s="47"/>
      <c r="Z114" s="47"/>
    </row>
    <row r="115" spans="1:26" ht="51">
      <c r="A115" s="205" t="s">
        <v>3620</v>
      </c>
      <c r="B115" s="394" t="s">
        <v>420</v>
      </c>
      <c r="C115" s="248" t="s">
        <v>3682</v>
      </c>
      <c r="D115" s="248" t="s">
        <v>3536</v>
      </c>
      <c r="E115" s="995" t="s">
        <v>3683</v>
      </c>
      <c r="F115" s="247" t="s">
        <v>3686</v>
      </c>
      <c r="G115" s="734">
        <v>10</v>
      </c>
      <c r="H115" s="735" t="s">
        <v>2852</v>
      </c>
      <c r="I115" s="367">
        <f t="shared" si="1"/>
        <v>50</v>
      </c>
      <c r="J115" s="47" t="s">
        <v>3620</v>
      </c>
      <c r="K115" s="47"/>
      <c r="L115" s="47"/>
      <c r="M115" s="47"/>
      <c r="N115" s="47"/>
      <c r="O115" s="47"/>
      <c r="P115" s="47"/>
      <c r="Q115" s="47"/>
      <c r="R115" s="47"/>
      <c r="S115" s="47"/>
      <c r="T115" s="47"/>
      <c r="U115" s="47"/>
      <c r="V115" s="47"/>
      <c r="W115" s="47"/>
      <c r="X115" s="47"/>
      <c r="Y115" s="47"/>
      <c r="Z115" s="47"/>
    </row>
    <row r="116" spans="1:26" ht="51">
      <c r="A116" s="205" t="s">
        <v>3620</v>
      </c>
      <c r="B116" s="394" t="s">
        <v>1109</v>
      </c>
      <c r="C116" s="248" t="s">
        <v>3682</v>
      </c>
      <c r="D116" s="248" t="s">
        <v>3536</v>
      </c>
      <c r="E116" s="995" t="s">
        <v>3687</v>
      </c>
      <c r="F116" s="247" t="s">
        <v>3688</v>
      </c>
      <c r="G116" s="734">
        <v>10</v>
      </c>
      <c r="H116" s="735" t="s">
        <v>2852</v>
      </c>
      <c r="I116" s="367">
        <f t="shared" si="1"/>
        <v>50</v>
      </c>
      <c r="J116" s="47" t="s">
        <v>3620</v>
      </c>
      <c r="K116" s="47"/>
      <c r="L116" s="47"/>
      <c r="M116" s="47"/>
      <c r="N116" s="47"/>
      <c r="O116" s="47"/>
      <c r="P116" s="47"/>
      <c r="Q116" s="47"/>
      <c r="R116" s="47"/>
      <c r="S116" s="47"/>
      <c r="T116" s="47"/>
      <c r="U116" s="47"/>
      <c r="V116" s="47"/>
      <c r="W116" s="47"/>
      <c r="X116" s="47"/>
      <c r="Y116" s="47"/>
      <c r="Z116" s="47"/>
    </row>
    <row r="117" spans="1:26" ht="14.25">
      <c r="A117" s="205" t="s">
        <v>3620</v>
      </c>
      <c r="B117" s="394" t="s">
        <v>420</v>
      </c>
      <c r="C117" s="248" t="s">
        <v>3541</v>
      </c>
      <c r="D117" s="248" t="s">
        <v>3536</v>
      </c>
      <c r="E117" s="995" t="s">
        <v>3542</v>
      </c>
      <c r="F117" s="247" t="s">
        <v>3685</v>
      </c>
      <c r="G117" s="734">
        <v>10</v>
      </c>
      <c r="H117" s="735" t="s">
        <v>2852</v>
      </c>
      <c r="I117" s="367">
        <f t="shared" si="1"/>
        <v>50</v>
      </c>
      <c r="J117" s="47" t="s">
        <v>3620</v>
      </c>
      <c r="K117" s="47"/>
      <c r="L117" s="47"/>
      <c r="M117" s="47"/>
      <c r="N117" s="47"/>
      <c r="O117" s="47"/>
      <c r="P117" s="47"/>
      <c r="Q117" s="47"/>
      <c r="R117" s="47"/>
      <c r="S117" s="47"/>
      <c r="T117" s="47"/>
      <c r="U117" s="47"/>
      <c r="V117" s="47"/>
      <c r="W117" s="47"/>
      <c r="X117" s="47"/>
      <c r="Y117" s="47"/>
      <c r="Z117" s="47"/>
    </row>
    <row r="118" spans="1:26" ht="14.25">
      <c r="A118" s="205" t="s">
        <v>3620</v>
      </c>
      <c r="B118" s="394" t="s">
        <v>420</v>
      </c>
      <c r="C118" s="248" t="s">
        <v>749</v>
      </c>
      <c r="D118" s="248" t="s">
        <v>3536</v>
      </c>
      <c r="E118" s="995" t="s">
        <v>3689</v>
      </c>
      <c r="F118" s="247" t="s">
        <v>3690</v>
      </c>
      <c r="G118" s="734">
        <v>10</v>
      </c>
      <c r="H118" s="735" t="s">
        <v>2852</v>
      </c>
      <c r="I118" s="367">
        <f t="shared" si="1"/>
        <v>50</v>
      </c>
      <c r="J118" s="47" t="s">
        <v>3620</v>
      </c>
      <c r="K118" s="47"/>
      <c r="L118" s="47"/>
      <c r="M118" s="47"/>
      <c r="N118" s="47"/>
      <c r="O118" s="47"/>
      <c r="P118" s="47"/>
      <c r="Q118" s="47"/>
      <c r="R118" s="47"/>
      <c r="S118" s="47"/>
      <c r="T118" s="47"/>
      <c r="U118" s="47"/>
      <c r="V118" s="47"/>
      <c r="W118" s="47"/>
      <c r="X118" s="47"/>
      <c r="Y118" s="47"/>
      <c r="Z118" s="47"/>
    </row>
    <row r="119" spans="1:26" ht="14.25">
      <c r="A119" s="205" t="s">
        <v>3620</v>
      </c>
      <c r="B119" s="394" t="s">
        <v>420</v>
      </c>
      <c r="C119" s="248" t="s">
        <v>3150</v>
      </c>
      <c r="D119" s="248" t="s">
        <v>3536</v>
      </c>
      <c r="E119" s="995" t="s">
        <v>3691</v>
      </c>
      <c r="F119" s="247" t="s">
        <v>3692</v>
      </c>
      <c r="G119" s="734">
        <v>10</v>
      </c>
      <c r="H119" s="735" t="s">
        <v>2852</v>
      </c>
      <c r="I119" s="367">
        <f t="shared" si="1"/>
        <v>50</v>
      </c>
      <c r="J119" s="47" t="s">
        <v>3620</v>
      </c>
      <c r="K119" s="47"/>
      <c r="L119" s="47"/>
      <c r="M119" s="47"/>
      <c r="N119" s="47"/>
      <c r="O119" s="47"/>
      <c r="P119" s="47"/>
      <c r="Q119" s="47"/>
      <c r="R119" s="47"/>
      <c r="S119" s="47"/>
      <c r="T119" s="47"/>
      <c r="U119" s="47"/>
      <c r="V119" s="47"/>
      <c r="W119" s="47"/>
      <c r="X119" s="47"/>
      <c r="Y119" s="47"/>
      <c r="Z119" s="47"/>
    </row>
    <row r="120" spans="1:26" ht="51">
      <c r="A120" s="205" t="s">
        <v>3620</v>
      </c>
      <c r="B120" s="394" t="s">
        <v>420</v>
      </c>
      <c r="C120" s="248" t="s">
        <v>3693</v>
      </c>
      <c r="D120" s="248" t="s">
        <v>3536</v>
      </c>
      <c r="E120" s="995" t="s">
        <v>3694</v>
      </c>
      <c r="F120" s="247" t="s">
        <v>3695</v>
      </c>
      <c r="G120" s="734">
        <v>10</v>
      </c>
      <c r="H120" s="735" t="s">
        <v>2852</v>
      </c>
      <c r="I120" s="265">
        <f t="shared" si="1"/>
        <v>50</v>
      </c>
      <c r="J120" s="47" t="s">
        <v>3620</v>
      </c>
      <c r="K120" s="47"/>
      <c r="L120" s="47"/>
      <c r="M120" s="47"/>
      <c r="N120" s="47"/>
      <c r="O120" s="47"/>
      <c r="P120" s="47"/>
      <c r="Q120" s="47"/>
      <c r="R120" s="47"/>
      <c r="S120" s="47"/>
      <c r="T120" s="47"/>
      <c r="U120" s="47"/>
      <c r="V120" s="47"/>
      <c r="W120" s="47"/>
      <c r="X120" s="47"/>
      <c r="Y120" s="47"/>
      <c r="Z120" s="47"/>
    </row>
    <row r="121" spans="1:26" ht="14.25">
      <c r="A121" s="205" t="s">
        <v>3620</v>
      </c>
      <c r="B121" s="394" t="s">
        <v>420</v>
      </c>
      <c r="C121" s="248" t="s">
        <v>3539</v>
      </c>
      <c r="D121" s="248" t="s">
        <v>3536</v>
      </c>
      <c r="E121" s="995" t="s">
        <v>2865</v>
      </c>
      <c r="F121" s="247" t="s">
        <v>3696</v>
      </c>
      <c r="G121" s="734">
        <v>10</v>
      </c>
      <c r="H121" s="735" t="s">
        <v>2852</v>
      </c>
      <c r="I121" s="367">
        <f t="shared" si="1"/>
        <v>50</v>
      </c>
      <c r="J121" s="47" t="s">
        <v>3620</v>
      </c>
      <c r="K121" s="47"/>
      <c r="L121" s="47"/>
      <c r="M121" s="47"/>
      <c r="N121" s="47"/>
      <c r="O121" s="47"/>
      <c r="P121" s="47"/>
      <c r="Q121" s="47"/>
      <c r="R121" s="47"/>
      <c r="S121" s="47"/>
      <c r="T121" s="47"/>
      <c r="U121" s="47"/>
      <c r="V121" s="47"/>
      <c r="W121" s="47"/>
      <c r="X121" s="47"/>
      <c r="Y121" s="47"/>
      <c r="Z121" s="47"/>
    </row>
    <row r="122" spans="1:26" ht="25.5">
      <c r="A122" s="205" t="s">
        <v>3620</v>
      </c>
      <c r="B122" s="394" t="s">
        <v>420</v>
      </c>
      <c r="C122" s="248" t="s">
        <v>3697</v>
      </c>
      <c r="D122" s="248"/>
      <c r="E122" s="995" t="s">
        <v>3698</v>
      </c>
      <c r="F122" s="247" t="s">
        <v>3699</v>
      </c>
      <c r="G122" s="734">
        <v>10</v>
      </c>
      <c r="H122" s="1015" t="s">
        <v>2852</v>
      </c>
      <c r="I122" s="1035">
        <f>G122</f>
        <v>10</v>
      </c>
      <c r="J122" s="47" t="s">
        <v>3620</v>
      </c>
      <c r="K122" s="47"/>
      <c r="L122" s="47"/>
      <c r="M122" s="47"/>
      <c r="N122" s="47"/>
      <c r="O122" s="47"/>
      <c r="P122" s="47"/>
      <c r="Q122" s="47"/>
      <c r="R122" s="47"/>
      <c r="S122" s="47"/>
      <c r="T122" s="47"/>
      <c r="U122" s="47"/>
      <c r="V122" s="47"/>
      <c r="W122" s="47"/>
      <c r="X122" s="47"/>
      <c r="Y122" s="47"/>
      <c r="Z122" s="47"/>
    </row>
    <row r="123" spans="1:26" ht="14.25">
      <c r="A123" s="205" t="s">
        <v>3620</v>
      </c>
      <c r="B123" s="394" t="s">
        <v>420</v>
      </c>
      <c r="C123" s="248" t="s">
        <v>3700</v>
      </c>
      <c r="D123" s="248" t="s">
        <v>3536</v>
      </c>
      <c r="E123" s="995" t="s">
        <v>3701</v>
      </c>
      <c r="F123" s="247" t="s">
        <v>3702</v>
      </c>
      <c r="G123" s="734">
        <v>10</v>
      </c>
      <c r="H123" s="1015" t="s">
        <v>2852</v>
      </c>
      <c r="I123" s="1035">
        <f>G123*5</f>
        <v>50</v>
      </c>
      <c r="J123" s="47" t="s">
        <v>3620</v>
      </c>
      <c r="K123" s="47"/>
      <c r="L123" s="47"/>
      <c r="M123" s="47"/>
      <c r="N123" s="47"/>
      <c r="O123" s="47"/>
      <c r="P123" s="47"/>
      <c r="Q123" s="47"/>
      <c r="R123" s="47"/>
      <c r="S123" s="47"/>
      <c r="T123" s="47"/>
      <c r="U123" s="47"/>
      <c r="V123" s="47"/>
      <c r="W123" s="47"/>
      <c r="X123" s="47"/>
      <c r="Y123" s="47"/>
      <c r="Z123" s="47"/>
    </row>
    <row r="124" spans="1:26" ht="63.75">
      <c r="A124" s="207" t="s">
        <v>3806</v>
      </c>
      <c r="B124" s="207" t="s">
        <v>420</v>
      </c>
      <c r="C124" s="207" t="s">
        <v>2177</v>
      </c>
      <c r="D124" s="1053" t="s">
        <v>2178</v>
      </c>
      <c r="E124" s="1053" t="s">
        <v>2178</v>
      </c>
      <c r="F124" s="237" t="s">
        <v>3807</v>
      </c>
      <c r="G124" s="237">
        <v>10</v>
      </c>
      <c r="H124" s="245"/>
      <c r="I124" s="265">
        <v>10</v>
      </c>
      <c r="J124" s="47" t="s">
        <v>3801</v>
      </c>
      <c r="K124" s="47"/>
      <c r="L124" s="47"/>
      <c r="M124" s="47"/>
      <c r="N124" s="47"/>
      <c r="O124" s="47"/>
      <c r="P124" s="47"/>
      <c r="Q124" s="47"/>
      <c r="R124" s="47"/>
      <c r="S124" s="47"/>
      <c r="T124" s="47"/>
      <c r="U124" s="47"/>
      <c r="V124" s="47"/>
      <c r="W124" s="47"/>
      <c r="X124" s="47"/>
      <c r="Y124" s="47"/>
      <c r="Z124" s="47"/>
    </row>
    <row r="125" spans="1:26" ht="28.5">
      <c r="A125" s="395" t="s">
        <v>3952</v>
      </c>
      <c r="B125" s="395" t="s">
        <v>420</v>
      </c>
      <c r="C125" s="395" t="s">
        <v>3953</v>
      </c>
      <c r="D125" s="396" t="s">
        <v>3954</v>
      </c>
      <c r="E125" s="982" t="s">
        <v>3955</v>
      </c>
      <c r="F125" s="394"/>
      <c r="G125" s="237">
        <v>50</v>
      </c>
      <c r="H125" s="245" t="s">
        <v>3956</v>
      </c>
      <c r="I125" s="265">
        <v>50</v>
      </c>
      <c r="J125" s="47" t="s">
        <v>3934</v>
      </c>
      <c r="K125" s="47"/>
      <c r="L125" s="47"/>
      <c r="M125" s="47"/>
      <c r="N125" s="47"/>
      <c r="O125" s="47"/>
      <c r="P125" s="47"/>
      <c r="Q125" s="47"/>
      <c r="R125" s="47"/>
      <c r="S125" s="47"/>
      <c r="T125" s="47"/>
      <c r="U125" s="47"/>
      <c r="V125" s="47"/>
      <c r="W125" s="47"/>
      <c r="X125" s="47"/>
      <c r="Y125" s="47"/>
      <c r="Z125" s="47"/>
    </row>
    <row r="126" spans="1:26" ht="76.5">
      <c r="A126" s="395" t="s">
        <v>3952</v>
      </c>
      <c r="B126" s="395" t="s">
        <v>420</v>
      </c>
      <c r="C126" s="395" t="s">
        <v>3957</v>
      </c>
      <c r="D126" s="396" t="s">
        <v>3958</v>
      </c>
      <c r="E126" s="987" t="s">
        <v>2718</v>
      </c>
      <c r="F126" s="249"/>
      <c r="G126" s="732">
        <v>50</v>
      </c>
      <c r="H126" s="733" t="s">
        <v>3959</v>
      </c>
      <c r="I126" s="265">
        <v>100</v>
      </c>
      <c r="J126" s="47" t="s">
        <v>3934</v>
      </c>
      <c r="K126" s="47"/>
      <c r="L126" s="47"/>
      <c r="M126" s="47"/>
      <c r="N126" s="47"/>
      <c r="O126" s="47"/>
      <c r="P126" s="47"/>
      <c r="Q126" s="47"/>
      <c r="R126" s="47"/>
      <c r="S126" s="47"/>
      <c r="T126" s="47"/>
      <c r="U126" s="47"/>
      <c r="V126" s="47"/>
      <c r="W126" s="47"/>
      <c r="X126" s="47"/>
      <c r="Y126" s="47"/>
      <c r="Z126" s="47"/>
    </row>
    <row r="127" spans="1:26" ht="102">
      <c r="A127" s="258" t="s">
        <v>3952</v>
      </c>
      <c r="B127" s="247" t="s">
        <v>420</v>
      </c>
      <c r="C127" s="248" t="s">
        <v>3960</v>
      </c>
      <c r="D127" s="237" t="s">
        <v>1161</v>
      </c>
      <c r="E127" s="244" t="s">
        <v>3961</v>
      </c>
      <c r="F127" s="781">
        <v>44637</v>
      </c>
      <c r="G127" s="238">
        <v>10</v>
      </c>
      <c r="H127" s="375" t="s">
        <v>3962</v>
      </c>
      <c r="I127" s="265">
        <v>50</v>
      </c>
      <c r="J127" s="47" t="s">
        <v>3934</v>
      </c>
      <c r="K127" s="47"/>
      <c r="L127" s="47"/>
      <c r="M127" s="47"/>
      <c r="N127" s="47"/>
      <c r="O127" s="47"/>
      <c r="P127" s="47"/>
      <c r="Q127" s="47"/>
      <c r="R127" s="47"/>
      <c r="S127" s="47"/>
      <c r="T127" s="47"/>
      <c r="U127" s="47"/>
      <c r="V127" s="47"/>
      <c r="W127" s="47"/>
      <c r="X127" s="47"/>
      <c r="Y127" s="47"/>
      <c r="Z127" s="47"/>
    </row>
    <row r="128" spans="1:26" ht="102">
      <c r="A128" s="258" t="s">
        <v>3952</v>
      </c>
      <c r="B128" s="247" t="s">
        <v>420</v>
      </c>
      <c r="C128" s="248" t="s">
        <v>3960</v>
      </c>
      <c r="D128" s="237" t="s">
        <v>1161</v>
      </c>
      <c r="E128" s="244" t="s">
        <v>3961</v>
      </c>
      <c r="F128" s="1071">
        <v>44684</v>
      </c>
      <c r="G128" s="238">
        <v>10</v>
      </c>
      <c r="H128" s="375" t="s">
        <v>3962</v>
      </c>
      <c r="I128" s="265">
        <v>50</v>
      </c>
      <c r="J128" s="47" t="s">
        <v>3934</v>
      </c>
      <c r="K128" s="47"/>
      <c r="L128" s="47"/>
      <c r="M128" s="47"/>
      <c r="N128" s="47"/>
      <c r="O128" s="47"/>
      <c r="P128" s="47"/>
      <c r="Q128" s="47"/>
      <c r="R128" s="47"/>
      <c r="S128" s="47"/>
      <c r="T128" s="47"/>
      <c r="U128" s="47"/>
      <c r="V128" s="47"/>
      <c r="W128" s="47"/>
      <c r="X128" s="47"/>
      <c r="Y128" s="47"/>
      <c r="Z128" s="47"/>
    </row>
    <row r="129" spans="1:26" ht="102">
      <c r="A129" s="258" t="s">
        <v>3952</v>
      </c>
      <c r="B129" s="247" t="s">
        <v>420</v>
      </c>
      <c r="C129" s="248" t="s">
        <v>3960</v>
      </c>
      <c r="D129" s="237" t="s">
        <v>1161</v>
      </c>
      <c r="E129" s="244" t="s">
        <v>3961</v>
      </c>
      <c r="F129" s="1072">
        <v>44726</v>
      </c>
      <c r="G129" s="901">
        <v>10</v>
      </c>
      <c r="H129" s="375" t="s">
        <v>3962</v>
      </c>
      <c r="I129" s="265">
        <v>50</v>
      </c>
      <c r="J129" s="47" t="s">
        <v>3934</v>
      </c>
      <c r="K129" s="47"/>
      <c r="L129" s="47"/>
      <c r="M129" s="47"/>
      <c r="N129" s="47"/>
      <c r="O129" s="47"/>
      <c r="P129" s="47"/>
      <c r="Q129" s="47"/>
      <c r="R129" s="47"/>
      <c r="S129" s="47"/>
      <c r="T129" s="47"/>
      <c r="U129" s="47"/>
      <c r="V129" s="47"/>
      <c r="W129" s="47"/>
      <c r="X129" s="47"/>
      <c r="Y129" s="47"/>
      <c r="Z129" s="47"/>
    </row>
    <row r="130" spans="1:26" ht="102">
      <c r="A130" s="258" t="s">
        <v>3952</v>
      </c>
      <c r="B130" s="247" t="s">
        <v>420</v>
      </c>
      <c r="C130" s="248" t="s">
        <v>3960</v>
      </c>
      <c r="D130" s="237" t="s">
        <v>1161</v>
      </c>
      <c r="E130" s="1073" t="s">
        <v>3961</v>
      </c>
      <c r="F130" s="1072">
        <v>44726</v>
      </c>
      <c r="G130" s="901">
        <v>10</v>
      </c>
      <c r="H130" s="375" t="s">
        <v>3962</v>
      </c>
      <c r="I130" s="265">
        <v>50</v>
      </c>
      <c r="J130" s="47" t="s">
        <v>3934</v>
      </c>
      <c r="K130" s="47"/>
      <c r="L130" s="47"/>
      <c r="M130" s="47"/>
      <c r="N130" s="47"/>
      <c r="O130" s="47"/>
      <c r="P130" s="47"/>
      <c r="Q130" s="47"/>
      <c r="R130" s="47"/>
      <c r="S130" s="47"/>
      <c r="T130" s="47"/>
      <c r="U130" s="47"/>
      <c r="V130" s="47"/>
      <c r="W130" s="47"/>
      <c r="X130" s="47"/>
      <c r="Y130" s="47"/>
      <c r="Z130" s="47"/>
    </row>
    <row r="131" spans="1:26" ht="102">
      <c r="A131" s="258" t="s">
        <v>3952</v>
      </c>
      <c r="B131" s="247" t="s">
        <v>420</v>
      </c>
      <c r="C131" s="248" t="s">
        <v>3960</v>
      </c>
      <c r="D131" s="237" t="s">
        <v>1161</v>
      </c>
      <c r="E131" s="1073" t="s">
        <v>3961</v>
      </c>
      <c r="F131" s="1072">
        <v>44889</v>
      </c>
      <c r="G131" s="901">
        <v>10</v>
      </c>
      <c r="H131" s="375" t="s">
        <v>3962</v>
      </c>
      <c r="I131" s="265">
        <v>50</v>
      </c>
      <c r="J131" s="47" t="s">
        <v>3934</v>
      </c>
      <c r="K131" s="47"/>
      <c r="L131" s="47"/>
      <c r="M131" s="47"/>
      <c r="N131" s="47"/>
      <c r="O131" s="47"/>
      <c r="P131" s="47"/>
      <c r="Q131" s="47"/>
      <c r="R131" s="47"/>
      <c r="S131" s="47"/>
      <c r="T131" s="47"/>
      <c r="U131" s="47"/>
      <c r="V131" s="47"/>
      <c r="W131" s="47"/>
      <c r="X131" s="47"/>
      <c r="Y131" s="47"/>
      <c r="Z131" s="47"/>
    </row>
    <row r="132" spans="1:26" ht="102">
      <c r="A132" s="258" t="s">
        <v>3952</v>
      </c>
      <c r="B132" s="247" t="s">
        <v>420</v>
      </c>
      <c r="C132" s="248" t="s">
        <v>3960</v>
      </c>
      <c r="D132" s="237" t="s">
        <v>1161</v>
      </c>
      <c r="E132" s="1073" t="s">
        <v>3961</v>
      </c>
      <c r="F132" s="1072">
        <v>44904</v>
      </c>
      <c r="G132" s="901">
        <v>10</v>
      </c>
      <c r="H132" s="375" t="s">
        <v>3962</v>
      </c>
      <c r="I132" s="265">
        <v>50</v>
      </c>
      <c r="J132" s="47" t="s">
        <v>3934</v>
      </c>
      <c r="K132" s="47"/>
      <c r="L132" s="47"/>
      <c r="M132" s="47"/>
      <c r="N132" s="47"/>
      <c r="O132" s="47"/>
      <c r="P132" s="47"/>
      <c r="Q132" s="47"/>
      <c r="R132" s="47"/>
      <c r="S132" s="47"/>
      <c r="T132" s="47"/>
      <c r="U132" s="47"/>
      <c r="V132" s="47"/>
      <c r="W132" s="47"/>
      <c r="X132" s="47"/>
      <c r="Y132" s="47"/>
      <c r="Z132" s="47"/>
    </row>
    <row r="133" spans="1:26" ht="102">
      <c r="A133" s="258" t="s">
        <v>3952</v>
      </c>
      <c r="B133" s="247" t="s">
        <v>420</v>
      </c>
      <c r="C133" s="248" t="s">
        <v>3960</v>
      </c>
      <c r="D133" s="237" t="s">
        <v>1161</v>
      </c>
      <c r="E133" s="1073" t="s">
        <v>3961</v>
      </c>
      <c r="F133" s="1072">
        <v>44907</v>
      </c>
      <c r="G133" s="901">
        <v>10</v>
      </c>
      <c r="H133" s="375" t="s">
        <v>3962</v>
      </c>
      <c r="I133" s="265">
        <v>50</v>
      </c>
      <c r="J133" s="47" t="s">
        <v>3934</v>
      </c>
      <c r="K133" s="47"/>
      <c r="L133" s="47"/>
      <c r="M133" s="47"/>
      <c r="N133" s="47"/>
      <c r="O133" s="47"/>
      <c r="P133" s="47"/>
      <c r="Q133" s="47"/>
      <c r="R133" s="47"/>
      <c r="S133" s="47"/>
      <c r="T133" s="47"/>
      <c r="U133" s="47"/>
      <c r="V133" s="47"/>
      <c r="W133" s="47"/>
      <c r="X133" s="47"/>
      <c r="Y133" s="47"/>
      <c r="Z133" s="47"/>
    </row>
    <row r="134" spans="1:26" ht="28.5">
      <c r="A134" s="258" t="s">
        <v>3952</v>
      </c>
      <c r="B134" s="247" t="s">
        <v>420</v>
      </c>
      <c r="C134" s="248" t="s">
        <v>3963</v>
      </c>
      <c r="D134" s="237" t="s">
        <v>3964</v>
      </c>
      <c r="E134" s="1073" t="s">
        <v>3965</v>
      </c>
      <c r="F134" s="1072">
        <v>44564</v>
      </c>
      <c r="G134" s="901">
        <v>10</v>
      </c>
      <c r="H134" s="375" t="s">
        <v>3959</v>
      </c>
      <c r="I134" s="265">
        <v>50</v>
      </c>
      <c r="J134" s="47" t="s">
        <v>3934</v>
      </c>
      <c r="K134" s="47"/>
      <c r="L134" s="47"/>
      <c r="M134" s="47"/>
      <c r="N134" s="47"/>
      <c r="O134" s="47"/>
      <c r="P134" s="47"/>
      <c r="Q134" s="47"/>
      <c r="R134" s="47"/>
      <c r="S134" s="47"/>
      <c r="T134" s="47"/>
      <c r="U134" s="47"/>
      <c r="V134" s="47"/>
      <c r="W134" s="47"/>
      <c r="X134" s="47"/>
      <c r="Y134" s="47"/>
      <c r="Z134" s="47"/>
    </row>
    <row r="135" spans="1:26" ht="51">
      <c r="A135" s="258" t="s">
        <v>3952</v>
      </c>
      <c r="B135" s="247" t="s">
        <v>420</v>
      </c>
      <c r="C135" s="248" t="s">
        <v>3966</v>
      </c>
      <c r="D135" s="237" t="s">
        <v>3967</v>
      </c>
      <c r="E135" s="1074" t="s">
        <v>3968</v>
      </c>
      <c r="F135" s="1072">
        <v>44633</v>
      </c>
      <c r="G135" s="901">
        <v>10</v>
      </c>
      <c r="H135" s="375" t="s">
        <v>3962</v>
      </c>
      <c r="I135" s="265">
        <v>10</v>
      </c>
      <c r="J135" s="47" t="s">
        <v>3934</v>
      </c>
      <c r="K135" s="47"/>
      <c r="L135" s="47"/>
      <c r="M135" s="47"/>
      <c r="N135" s="47"/>
      <c r="O135" s="47"/>
      <c r="P135" s="47"/>
      <c r="Q135" s="47"/>
      <c r="R135" s="47"/>
      <c r="S135" s="47"/>
      <c r="T135" s="47"/>
      <c r="U135" s="47"/>
      <c r="V135" s="47"/>
      <c r="W135" s="47"/>
      <c r="X135" s="47"/>
      <c r="Y135" s="47"/>
      <c r="Z135" s="47"/>
    </row>
    <row r="136" spans="1:26" ht="63.75">
      <c r="A136" s="258" t="s">
        <v>3952</v>
      </c>
      <c r="B136" s="247" t="s">
        <v>420</v>
      </c>
      <c r="C136" s="248" t="s">
        <v>3969</v>
      </c>
      <c r="D136" s="900" t="s">
        <v>3970</v>
      </c>
      <c r="E136" s="350" t="s">
        <v>3971</v>
      </c>
      <c r="F136" s="1072">
        <v>44734</v>
      </c>
      <c r="G136" s="901">
        <v>10</v>
      </c>
      <c r="H136" s="375" t="s">
        <v>3956</v>
      </c>
      <c r="I136" s="265">
        <v>10</v>
      </c>
      <c r="J136" s="47" t="s">
        <v>3934</v>
      </c>
      <c r="K136" s="47"/>
      <c r="L136" s="47"/>
      <c r="M136" s="47"/>
      <c r="N136" s="47"/>
      <c r="O136" s="47"/>
      <c r="P136" s="47"/>
      <c r="Q136" s="47"/>
      <c r="R136" s="47"/>
      <c r="S136" s="47"/>
      <c r="T136" s="47"/>
      <c r="U136" s="47"/>
      <c r="V136" s="47"/>
      <c r="W136" s="47"/>
      <c r="X136" s="47"/>
      <c r="Y136" s="47"/>
      <c r="Z136" s="47"/>
    </row>
    <row r="137" spans="1:26" ht="38.25">
      <c r="A137" s="258" t="s">
        <v>3952</v>
      </c>
      <c r="B137" s="247" t="s">
        <v>420</v>
      </c>
      <c r="C137" s="248" t="s">
        <v>3972</v>
      </c>
      <c r="D137" s="248" t="s">
        <v>3973</v>
      </c>
      <c r="E137" s="1075" t="s">
        <v>3974</v>
      </c>
      <c r="F137" s="1076">
        <v>44903</v>
      </c>
      <c r="G137" s="734">
        <v>10</v>
      </c>
      <c r="H137" s="735" t="s">
        <v>3956</v>
      </c>
      <c r="I137" s="367">
        <v>10</v>
      </c>
      <c r="J137" s="47" t="s">
        <v>3934</v>
      </c>
      <c r="K137" s="47"/>
      <c r="L137" s="47"/>
      <c r="M137" s="47"/>
      <c r="N137" s="47"/>
      <c r="O137" s="47"/>
      <c r="P137" s="47"/>
      <c r="Q137" s="47"/>
      <c r="R137" s="47"/>
      <c r="S137" s="47"/>
      <c r="T137" s="47"/>
      <c r="U137" s="47"/>
      <c r="V137" s="47"/>
      <c r="W137" s="47"/>
      <c r="X137" s="47"/>
      <c r="Y137" s="47"/>
      <c r="Z137" s="47"/>
    </row>
    <row r="138" spans="1:26" ht="63.75">
      <c r="A138" s="205" t="s">
        <v>4232</v>
      </c>
      <c r="B138" s="242" t="s">
        <v>420</v>
      </c>
      <c r="C138" s="207" t="s">
        <v>4233</v>
      </c>
      <c r="D138" s="998" t="s">
        <v>2178</v>
      </c>
      <c r="E138" s="998" t="s">
        <v>4234</v>
      </c>
      <c r="F138" s="242" t="s">
        <v>4235</v>
      </c>
      <c r="G138" s="242">
        <v>100</v>
      </c>
      <c r="H138" s="366">
        <v>2</v>
      </c>
      <c r="I138" s="537">
        <v>150</v>
      </c>
      <c r="J138" s="47" t="s">
        <v>4051</v>
      </c>
      <c r="K138" s="47"/>
      <c r="L138" s="47"/>
      <c r="M138" s="47"/>
      <c r="N138" s="47"/>
      <c r="O138" s="47"/>
      <c r="P138" s="47"/>
      <c r="Q138" s="47"/>
      <c r="R138" s="47"/>
      <c r="S138" s="47"/>
      <c r="T138" s="47"/>
      <c r="U138" s="47"/>
      <c r="V138" s="47"/>
      <c r="W138" s="47"/>
      <c r="X138" s="47"/>
      <c r="Y138" s="47"/>
      <c r="Z138" s="47"/>
    </row>
    <row r="139" spans="1:26" ht="42.75">
      <c r="A139" s="205" t="s">
        <v>4232</v>
      </c>
      <c r="B139" s="242" t="s">
        <v>420</v>
      </c>
      <c r="C139" s="248" t="s">
        <v>4236</v>
      </c>
      <c r="D139" s="997" t="s">
        <v>4237</v>
      </c>
      <c r="E139" s="997" t="s">
        <v>4238</v>
      </c>
      <c r="F139" s="249" t="s">
        <v>4239</v>
      </c>
      <c r="G139" s="740"/>
      <c r="H139" s="733"/>
      <c r="I139" s="537">
        <v>10</v>
      </c>
      <c r="J139" s="47" t="s">
        <v>4051</v>
      </c>
      <c r="K139" s="47"/>
      <c r="L139" s="47"/>
      <c r="M139" s="47"/>
      <c r="N139" s="47"/>
      <c r="O139" s="47"/>
      <c r="P139" s="47"/>
      <c r="Q139" s="47"/>
      <c r="R139" s="47"/>
      <c r="S139" s="47"/>
      <c r="T139" s="47"/>
      <c r="U139" s="47"/>
      <c r="V139" s="47"/>
      <c r="W139" s="47"/>
      <c r="X139" s="47"/>
      <c r="Y139" s="47"/>
      <c r="Z139" s="47"/>
    </row>
    <row r="140" spans="1:26" ht="42.75">
      <c r="A140" s="205" t="s">
        <v>4232</v>
      </c>
      <c r="B140" s="242" t="s">
        <v>420</v>
      </c>
      <c r="C140" s="248" t="s">
        <v>4240</v>
      </c>
      <c r="D140" s="998" t="s">
        <v>4241</v>
      </c>
      <c r="E140" s="244" t="s">
        <v>4242</v>
      </c>
      <c r="F140" s="237" t="s">
        <v>4243</v>
      </c>
      <c r="G140" s="398"/>
      <c r="H140" s="375"/>
      <c r="I140" s="537">
        <v>10</v>
      </c>
      <c r="J140" s="47" t="s">
        <v>4051</v>
      </c>
      <c r="K140" s="47"/>
      <c r="L140" s="47"/>
      <c r="M140" s="47"/>
      <c r="N140" s="47"/>
      <c r="O140" s="47"/>
      <c r="P140" s="47"/>
      <c r="Q140" s="47"/>
      <c r="R140" s="47"/>
      <c r="S140" s="47"/>
      <c r="T140" s="47"/>
      <c r="U140" s="47"/>
      <c r="V140" s="47"/>
      <c r="W140" s="47"/>
      <c r="X140" s="47"/>
      <c r="Y140" s="47"/>
      <c r="Z140" s="47"/>
    </row>
    <row r="141" spans="1:26" ht="63.75">
      <c r="A141" s="205" t="s">
        <v>4232</v>
      </c>
      <c r="B141" s="242" t="s">
        <v>420</v>
      </c>
      <c r="C141" s="248" t="s">
        <v>4244</v>
      </c>
      <c r="D141" s="998" t="s">
        <v>4245</v>
      </c>
      <c r="E141" s="244" t="s">
        <v>4246</v>
      </c>
      <c r="F141" s="237" t="s">
        <v>4247</v>
      </c>
      <c r="G141" s="398"/>
      <c r="H141" s="375"/>
      <c r="I141" s="537">
        <v>10</v>
      </c>
      <c r="J141" s="47" t="s">
        <v>4051</v>
      </c>
      <c r="K141" s="47"/>
      <c r="L141" s="47"/>
      <c r="M141" s="47"/>
      <c r="N141" s="47"/>
      <c r="O141" s="47"/>
      <c r="P141" s="47"/>
      <c r="Q141" s="47"/>
      <c r="R141" s="47"/>
      <c r="S141" s="47"/>
      <c r="T141" s="47"/>
      <c r="U141" s="47"/>
      <c r="V141" s="47"/>
      <c r="W141" s="47"/>
      <c r="X141" s="47"/>
      <c r="Y141" s="47"/>
      <c r="Z141" s="47"/>
    </row>
    <row r="142" spans="1:26" ht="76.5">
      <c r="A142" s="205" t="s">
        <v>4232</v>
      </c>
      <c r="B142" s="242" t="s">
        <v>420</v>
      </c>
      <c r="C142" s="248" t="s">
        <v>4248</v>
      </c>
      <c r="D142" s="998" t="s">
        <v>4249</v>
      </c>
      <c r="E142" s="998" t="s">
        <v>4250</v>
      </c>
      <c r="F142" s="242" t="s">
        <v>4251</v>
      </c>
      <c r="G142" s="522">
        <v>100</v>
      </c>
      <c r="H142" s="1017" t="s">
        <v>4252</v>
      </c>
      <c r="I142" s="537">
        <v>100</v>
      </c>
      <c r="J142" s="47" t="s">
        <v>4051</v>
      </c>
      <c r="K142" s="47"/>
      <c r="L142" s="47"/>
      <c r="M142" s="47"/>
      <c r="N142" s="47"/>
      <c r="O142" s="47"/>
      <c r="P142" s="47"/>
      <c r="Q142" s="47"/>
      <c r="R142" s="47"/>
      <c r="S142" s="47"/>
      <c r="T142" s="47"/>
      <c r="U142" s="47"/>
      <c r="V142" s="47"/>
      <c r="W142" s="47"/>
      <c r="X142" s="47"/>
      <c r="Y142" s="47"/>
      <c r="Z142" s="47"/>
    </row>
    <row r="143" spans="1:26" ht="14.25">
      <c r="A143" s="205" t="s">
        <v>4232</v>
      </c>
      <c r="B143" s="207" t="s">
        <v>420</v>
      </c>
      <c r="C143" s="994" t="s">
        <v>4253</v>
      </c>
      <c r="D143" s="242" t="s">
        <v>4254</v>
      </c>
      <c r="E143" s="237" t="s">
        <v>4255</v>
      </c>
      <c r="F143" s="237" t="s">
        <v>4256</v>
      </c>
      <c r="G143" s="522" t="s">
        <v>1964</v>
      </c>
      <c r="H143" s="1017" t="s">
        <v>4252</v>
      </c>
      <c r="I143" s="537">
        <v>50</v>
      </c>
      <c r="J143" s="47" t="s">
        <v>4051</v>
      </c>
      <c r="K143" s="47"/>
      <c r="L143" s="47"/>
      <c r="M143" s="47"/>
      <c r="N143" s="47"/>
      <c r="O143" s="47"/>
      <c r="P143" s="47"/>
      <c r="Q143" s="47"/>
      <c r="R143" s="47"/>
      <c r="S143" s="47"/>
      <c r="T143" s="47"/>
      <c r="U143" s="47"/>
      <c r="V143" s="47"/>
      <c r="W143" s="47"/>
      <c r="X143" s="47"/>
      <c r="Y143" s="47"/>
      <c r="Z143" s="47"/>
    </row>
    <row r="144" spans="1:26" ht="14.25">
      <c r="A144" s="205" t="s">
        <v>4232</v>
      </c>
      <c r="B144" s="207" t="s">
        <v>420</v>
      </c>
      <c r="C144" s="994" t="s">
        <v>4253</v>
      </c>
      <c r="D144" s="242" t="s">
        <v>4254</v>
      </c>
      <c r="E144" s="237" t="s">
        <v>4255</v>
      </c>
      <c r="F144" s="237" t="s">
        <v>4257</v>
      </c>
      <c r="G144" s="522" t="s">
        <v>1964</v>
      </c>
      <c r="H144" s="1017" t="s">
        <v>4252</v>
      </c>
      <c r="I144" s="537">
        <v>50</v>
      </c>
      <c r="J144" s="47" t="s">
        <v>4051</v>
      </c>
      <c r="K144" s="47"/>
      <c r="L144" s="47"/>
      <c r="M144" s="47"/>
      <c r="N144" s="47"/>
      <c r="O144" s="47"/>
      <c r="P144" s="47"/>
      <c r="Q144" s="47"/>
      <c r="R144" s="47"/>
      <c r="S144" s="47"/>
      <c r="T144" s="47"/>
      <c r="U144" s="47"/>
      <c r="V144" s="47"/>
      <c r="W144" s="47"/>
      <c r="X144" s="47"/>
      <c r="Y144" s="47"/>
      <c r="Z144" s="47"/>
    </row>
    <row r="145" spans="1:26" ht="14.25">
      <c r="A145" s="205" t="s">
        <v>4232</v>
      </c>
      <c r="B145" s="207" t="s">
        <v>420</v>
      </c>
      <c r="C145" s="994" t="s">
        <v>4253</v>
      </c>
      <c r="D145" s="242" t="s">
        <v>4254</v>
      </c>
      <c r="E145" s="237" t="s">
        <v>4255</v>
      </c>
      <c r="F145" s="237" t="s">
        <v>4258</v>
      </c>
      <c r="G145" s="522" t="s">
        <v>1964</v>
      </c>
      <c r="H145" s="1017" t="s">
        <v>4252</v>
      </c>
      <c r="I145" s="537">
        <v>50</v>
      </c>
      <c r="J145" s="47" t="s">
        <v>4051</v>
      </c>
      <c r="K145" s="47"/>
      <c r="L145" s="47"/>
      <c r="M145" s="47"/>
      <c r="N145" s="47"/>
      <c r="O145" s="47"/>
      <c r="P145" s="47"/>
      <c r="Q145" s="47"/>
      <c r="R145" s="47"/>
      <c r="S145" s="47"/>
      <c r="T145" s="47"/>
      <c r="U145" s="47"/>
      <c r="V145" s="47"/>
      <c r="W145" s="47"/>
      <c r="X145" s="47"/>
      <c r="Y145" s="47"/>
      <c r="Z145" s="47"/>
    </row>
    <row r="146" spans="1:26" ht="14.25">
      <c r="A146" s="205" t="s">
        <v>4232</v>
      </c>
      <c r="B146" s="207" t="s">
        <v>420</v>
      </c>
      <c r="C146" s="994" t="s">
        <v>4253</v>
      </c>
      <c r="D146" s="242" t="s">
        <v>4254</v>
      </c>
      <c r="E146" s="237" t="s">
        <v>4255</v>
      </c>
      <c r="F146" s="237" t="s">
        <v>4259</v>
      </c>
      <c r="G146" s="522" t="s">
        <v>1964</v>
      </c>
      <c r="H146" s="1017" t="s">
        <v>4252</v>
      </c>
      <c r="I146" s="537">
        <v>50</v>
      </c>
      <c r="J146" s="47" t="s">
        <v>4051</v>
      </c>
      <c r="K146" s="47"/>
      <c r="L146" s="47"/>
      <c r="M146" s="47"/>
      <c r="N146" s="47"/>
      <c r="O146" s="47"/>
      <c r="P146" s="47"/>
      <c r="Q146" s="47"/>
      <c r="R146" s="47"/>
      <c r="S146" s="47"/>
      <c r="T146" s="47"/>
      <c r="U146" s="47"/>
      <c r="V146" s="47"/>
      <c r="W146" s="47"/>
      <c r="X146" s="47"/>
      <c r="Y146" s="47"/>
      <c r="Z146" s="47"/>
    </row>
    <row r="147" spans="1:26" ht="14.25">
      <c r="A147" s="205" t="s">
        <v>4232</v>
      </c>
      <c r="B147" s="207" t="s">
        <v>420</v>
      </c>
      <c r="C147" s="994" t="s">
        <v>2873</v>
      </c>
      <c r="D147" s="242" t="s">
        <v>4254</v>
      </c>
      <c r="E147" s="237" t="s">
        <v>2874</v>
      </c>
      <c r="F147" s="237" t="s">
        <v>4260</v>
      </c>
      <c r="G147" s="398"/>
      <c r="H147" s="375"/>
      <c r="I147" s="1116">
        <v>50</v>
      </c>
      <c r="J147" s="47" t="s">
        <v>4051</v>
      </c>
      <c r="K147" s="47"/>
      <c r="L147" s="47"/>
      <c r="M147" s="47"/>
      <c r="N147" s="47"/>
      <c r="O147" s="47"/>
      <c r="P147" s="47"/>
      <c r="Q147" s="47"/>
      <c r="R147" s="47"/>
      <c r="S147" s="47"/>
      <c r="T147" s="47"/>
      <c r="U147" s="47"/>
      <c r="V147" s="47"/>
      <c r="W147" s="47"/>
      <c r="X147" s="47"/>
      <c r="Y147" s="47"/>
      <c r="Z147" s="47"/>
    </row>
    <row r="148" spans="1:26" ht="14.25">
      <c r="A148" s="205" t="s">
        <v>4232</v>
      </c>
      <c r="B148" s="207" t="s">
        <v>420</v>
      </c>
      <c r="C148" s="994" t="s">
        <v>2873</v>
      </c>
      <c r="D148" s="242" t="s">
        <v>4254</v>
      </c>
      <c r="E148" s="237" t="s">
        <v>2874</v>
      </c>
      <c r="F148" s="237" t="s">
        <v>4261</v>
      </c>
      <c r="G148" s="398"/>
      <c r="H148" s="375"/>
      <c r="I148" s="1116">
        <v>50</v>
      </c>
      <c r="J148" s="47" t="s">
        <v>4051</v>
      </c>
      <c r="K148" s="47"/>
      <c r="L148" s="47"/>
      <c r="M148" s="47"/>
      <c r="N148" s="47"/>
      <c r="O148" s="47"/>
      <c r="P148" s="47"/>
      <c r="Q148" s="47"/>
      <c r="R148" s="47"/>
      <c r="S148" s="47"/>
      <c r="T148" s="47"/>
      <c r="U148" s="47"/>
      <c r="V148" s="47"/>
      <c r="W148" s="47"/>
      <c r="X148" s="47"/>
      <c r="Y148" s="47"/>
      <c r="Z148" s="47"/>
    </row>
    <row r="149" spans="1:26" ht="14.25">
      <c r="A149" s="205" t="s">
        <v>4232</v>
      </c>
      <c r="B149" s="207" t="s">
        <v>420</v>
      </c>
      <c r="C149" s="994" t="s">
        <v>2873</v>
      </c>
      <c r="D149" s="242" t="s">
        <v>4254</v>
      </c>
      <c r="E149" s="237" t="s">
        <v>2874</v>
      </c>
      <c r="F149" s="237" t="s">
        <v>4262</v>
      </c>
      <c r="G149" s="398"/>
      <c r="H149" s="375"/>
      <c r="I149" s="1116">
        <v>50</v>
      </c>
      <c r="J149" s="47" t="s">
        <v>4051</v>
      </c>
      <c r="K149" s="47"/>
      <c r="L149" s="47"/>
      <c r="M149" s="47"/>
      <c r="N149" s="47"/>
      <c r="O149" s="47"/>
      <c r="P149" s="47"/>
      <c r="Q149" s="47"/>
      <c r="R149" s="47"/>
      <c r="S149" s="47"/>
      <c r="T149" s="47"/>
      <c r="U149" s="47"/>
      <c r="V149" s="47"/>
      <c r="W149" s="47"/>
      <c r="X149" s="47"/>
      <c r="Y149" s="47"/>
      <c r="Z149" s="47"/>
    </row>
    <row r="150" spans="1:26" ht="14.25">
      <c r="A150" s="205" t="s">
        <v>4232</v>
      </c>
      <c r="B150" s="207" t="s">
        <v>420</v>
      </c>
      <c r="C150" s="994" t="s">
        <v>749</v>
      </c>
      <c r="D150" s="242" t="s">
        <v>4254</v>
      </c>
      <c r="E150" s="237" t="s">
        <v>3689</v>
      </c>
      <c r="F150" s="237" t="s">
        <v>4263</v>
      </c>
      <c r="G150" s="398"/>
      <c r="H150" s="375"/>
      <c r="I150" s="1116">
        <v>50</v>
      </c>
      <c r="J150" s="47" t="s">
        <v>4051</v>
      </c>
      <c r="K150" s="47"/>
      <c r="L150" s="47"/>
      <c r="M150" s="47"/>
      <c r="N150" s="47"/>
      <c r="O150" s="47"/>
      <c r="P150" s="47"/>
      <c r="Q150" s="47"/>
      <c r="R150" s="47"/>
      <c r="S150" s="47"/>
      <c r="T150" s="47"/>
      <c r="U150" s="47"/>
      <c r="V150" s="47"/>
      <c r="W150" s="47"/>
      <c r="X150" s="47"/>
      <c r="Y150" s="47"/>
      <c r="Z150" s="47"/>
    </row>
    <row r="151" spans="1:26" ht="51">
      <c r="A151" s="205" t="s">
        <v>4232</v>
      </c>
      <c r="B151" s="207" t="s">
        <v>420</v>
      </c>
      <c r="C151" s="248" t="s">
        <v>4264</v>
      </c>
      <c r="D151" s="242" t="s">
        <v>4254</v>
      </c>
      <c r="E151" s="244" t="s">
        <v>3694</v>
      </c>
      <c r="F151" s="237" t="s">
        <v>4265</v>
      </c>
      <c r="G151" s="398"/>
      <c r="H151" s="375"/>
      <c r="I151" s="1116">
        <v>50</v>
      </c>
      <c r="J151" s="47" t="s">
        <v>4051</v>
      </c>
      <c r="K151" s="47"/>
      <c r="L151" s="47"/>
      <c r="M151" s="47"/>
      <c r="N151" s="47"/>
      <c r="O151" s="47"/>
      <c r="P151" s="47"/>
      <c r="Q151" s="47"/>
      <c r="R151" s="47"/>
      <c r="S151" s="47"/>
      <c r="T151" s="47"/>
      <c r="U151" s="47"/>
      <c r="V151" s="47"/>
      <c r="W151" s="47"/>
      <c r="X151" s="47"/>
      <c r="Y151" s="47"/>
      <c r="Z151" s="47"/>
    </row>
    <row r="152" spans="1:26" ht="51">
      <c r="A152" s="205" t="s">
        <v>4232</v>
      </c>
      <c r="B152" s="207" t="s">
        <v>420</v>
      </c>
      <c r="C152" s="248" t="s">
        <v>4264</v>
      </c>
      <c r="D152" s="242" t="s">
        <v>4254</v>
      </c>
      <c r="E152" s="244" t="s">
        <v>3694</v>
      </c>
      <c r="F152" s="237" t="s">
        <v>4266</v>
      </c>
      <c r="G152" s="398"/>
      <c r="H152" s="375"/>
      <c r="I152" s="1116">
        <v>50</v>
      </c>
      <c r="J152" s="47" t="s">
        <v>4051</v>
      </c>
      <c r="K152" s="47"/>
      <c r="L152" s="47"/>
      <c r="M152" s="47"/>
      <c r="N152" s="47"/>
      <c r="O152" s="47"/>
      <c r="P152" s="47"/>
      <c r="Q152" s="47"/>
      <c r="R152" s="47"/>
      <c r="S152" s="47"/>
      <c r="T152" s="47"/>
      <c r="U152" s="47"/>
      <c r="V152" s="47"/>
      <c r="W152" s="47"/>
      <c r="X152" s="47"/>
      <c r="Y152" s="47"/>
      <c r="Z152" s="47"/>
    </row>
    <row r="153" spans="1:26" ht="63.75">
      <c r="A153" s="205" t="s">
        <v>4232</v>
      </c>
      <c r="B153" s="207" t="s">
        <v>420</v>
      </c>
      <c r="C153" s="248" t="s">
        <v>4267</v>
      </c>
      <c r="D153" s="244" t="s">
        <v>4249</v>
      </c>
      <c r="E153" s="244" t="s">
        <v>4268</v>
      </c>
      <c r="F153" s="237" t="s">
        <v>4269</v>
      </c>
      <c r="G153" s="398"/>
      <c r="H153" s="375"/>
      <c r="I153" s="537">
        <v>10</v>
      </c>
      <c r="J153" s="47" t="s">
        <v>4051</v>
      </c>
      <c r="K153" s="47"/>
      <c r="L153" s="47"/>
      <c r="M153" s="47"/>
      <c r="N153" s="47"/>
      <c r="O153" s="47"/>
      <c r="P153" s="47"/>
      <c r="Q153" s="47"/>
      <c r="R153" s="47"/>
      <c r="S153" s="47"/>
      <c r="T153" s="47"/>
      <c r="U153" s="47"/>
      <c r="V153" s="47"/>
      <c r="W153" s="47"/>
      <c r="X153" s="47"/>
      <c r="Y153" s="47"/>
      <c r="Z153" s="47"/>
    </row>
    <row r="154" spans="1:26" ht="63.75">
      <c r="A154" s="205" t="s">
        <v>4232</v>
      </c>
      <c r="B154" s="207" t="s">
        <v>420</v>
      </c>
      <c r="C154" s="248" t="s">
        <v>4267</v>
      </c>
      <c r="D154" s="244" t="s">
        <v>4249</v>
      </c>
      <c r="E154" s="244" t="s">
        <v>4268</v>
      </c>
      <c r="F154" s="237" t="s">
        <v>4270</v>
      </c>
      <c r="G154" s="398"/>
      <c r="H154" s="375"/>
      <c r="I154" s="537">
        <v>10</v>
      </c>
      <c r="J154" s="47" t="s">
        <v>4051</v>
      </c>
      <c r="K154" s="47"/>
      <c r="L154" s="47"/>
      <c r="M154" s="47"/>
      <c r="N154" s="47"/>
      <c r="O154" s="47"/>
      <c r="P154" s="47"/>
      <c r="Q154" s="47"/>
      <c r="R154" s="47"/>
      <c r="S154" s="47"/>
      <c r="T154" s="47"/>
      <c r="U154" s="47"/>
      <c r="V154" s="47"/>
      <c r="W154" s="47"/>
      <c r="X154" s="47"/>
      <c r="Y154" s="47"/>
      <c r="Z154" s="47"/>
    </row>
    <row r="155" spans="1:26" ht="63.75">
      <c r="A155" s="205" t="s">
        <v>4232</v>
      </c>
      <c r="B155" s="207" t="s">
        <v>420</v>
      </c>
      <c r="C155" s="248" t="s">
        <v>4267</v>
      </c>
      <c r="D155" s="244" t="s">
        <v>4249</v>
      </c>
      <c r="E155" s="244" t="s">
        <v>4268</v>
      </c>
      <c r="F155" s="237" t="s">
        <v>4271</v>
      </c>
      <c r="G155" s="398"/>
      <c r="H155" s="375"/>
      <c r="I155" s="537">
        <v>10</v>
      </c>
      <c r="J155" s="47" t="s">
        <v>4051</v>
      </c>
      <c r="K155" s="47"/>
      <c r="L155" s="47"/>
      <c r="M155" s="47"/>
      <c r="N155" s="47"/>
      <c r="O155" s="47"/>
      <c r="P155" s="47"/>
      <c r="Q155" s="47"/>
      <c r="R155" s="47"/>
      <c r="S155" s="47"/>
      <c r="T155" s="47"/>
      <c r="U155" s="47"/>
      <c r="V155" s="47"/>
      <c r="W155" s="47"/>
      <c r="X155" s="47"/>
      <c r="Y155" s="47"/>
      <c r="Z155" s="47"/>
    </row>
    <row r="156" spans="1:26" ht="42.75">
      <c r="A156" s="205" t="s">
        <v>4232</v>
      </c>
      <c r="B156" s="207" t="s">
        <v>420</v>
      </c>
      <c r="C156" s="248" t="s">
        <v>4272</v>
      </c>
      <c r="D156" s="244" t="s">
        <v>4273</v>
      </c>
      <c r="E156" s="244" t="s">
        <v>4274</v>
      </c>
      <c r="F156" s="237" t="s">
        <v>4275</v>
      </c>
      <c r="G156" s="398"/>
      <c r="H156" s="375"/>
      <c r="I156" s="537">
        <v>10</v>
      </c>
      <c r="J156" s="47" t="s">
        <v>4051</v>
      </c>
      <c r="K156" s="47"/>
      <c r="L156" s="47"/>
      <c r="M156" s="47"/>
      <c r="N156" s="47"/>
      <c r="O156" s="47"/>
      <c r="P156" s="47"/>
      <c r="Q156" s="47"/>
      <c r="R156" s="47"/>
      <c r="S156" s="47"/>
      <c r="T156" s="47"/>
      <c r="U156" s="47"/>
      <c r="V156" s="47"/>
      <c r="W156" s="47"/>
      <c r="X156" s="47"/>
      <c r="Y156" s="47"/>
      <c r="Z156" s="47"/>
    </row>
    <row r="157" spans="1:26" ht="42.75">
      <c r="A157" s="205" t="s">
        <v>4232</v>
      </c>
      <c r="B157" s="207" t="s">
        <v>420</v>
      </c>
      <c r="C157" s="248" t="s">
        <v>4276</v>
      </c>
      <c r="D157" s="244" t="s">
        <v>4277</v>
      </c>
      <c r="E157" s="244" t="s">
        <v>4278</v>
      </c>
      <c r="F157" s="237" t="s">
        <v>4279</v>
      </c>
      <c r="G157" s="398"/>
      <c r="H157" s="375"/>
      <c r="I157" s="537">
        <v>10</v>
      </c>
      <c r="J157" s="47" t="s">
        <v>4051</v>
      </c>
      <c r="K157" s="47"/>
      <c r="L157" s="47"/>
      <c r="M157" s="47"/>
      <c r="N157" s="47"/>
      <c r="O157" s="47"/>
      <c r="P157" s="47"/>
      <c r="Q157" s="47"/>
      <c r="R157" s="47"/>
      <c r="S157" s="47"/>
      <c r="T157" s="47"/>
      <c r="U157" s="47"/>
      <c r="V157" s="47"/>
      <c r="W157" s="47"/>
      <c r="X157" s="47"/>
      <c r="Y157" s="47"/>
      <c r="Z157" s="47"/>
    </row>
    <row r="158" spans="1:26" ht="51">
      <c r="A158" s="205" t="s">
        <v>4232</v>
      </c>
      <c r="B158" s="207" t="s">
        <v>420</v>
      </c>
      <c r="C158" s="248" t="s">
        <v>4280</v>
      </c>
      <c r="D158" s="237" t="s">
        <v>4281</v>
      </c>
      <c r="E158" s="244" t="s">
        <v>4282</v>
      </c>
      <c r="F158" s="237" t="s">
        <v>4283</v>
      </c>
      <c r="G158" s="398"/>
      <c r="H158" s="375"/>
      <c r="I158" s="537">
        <v>50</v>
      </c>
      <c r="J158" s="47" t="s">
        <v>4051</v>
      </c>
      <c r="K158" s="47"/>
      <c r="L158" s="47"/>
      <c r="M158" s="47"/>
      <c r="N158" s="47"/>
      <c r="O158" s="47"/>
      <c r="P158" s="47"/>
      <c r="Q158" s="47"/>
      <c r="R158" s="47"/>
      <c r="S158" s="47"/>
      <c r="T158" s="47"/>
      <c r="U158" s="47"/>
      <c r="V158" s="47"/>
      <c r="W158" s="47"/>
      <c r="X158" s="47"/>
      <c r="Y158" s="47"/>
      <c r="Z158" s="47"/>
    </row>
    <row r="159" spans="1:26" ht="51">
      <c r="A159" s="205" t="s">
        <v>4232</v>
      </c>
      <c r="B159" s="207" t="s">
        <v>420</v>
      </c>
      <c r="C159" s="248" t="s">
        <v>4284</v>
      </c>
      <c r="D159" s="244" t="s">
        <v>4285</v>
      </c>
      <c r="E159" s="244" t="s">
        <v>4285</v>
      </c>
      <c r="F159" s="237" t="s">
        <v>4286</v>
      </c>
      <c r="G159" s="398"/>
      <c r="H159" s="375"/>
      <c r="I159" s="537">
        <v>10</v>
      </c>
      <c r="J159" s="47" t="s">
        <v>4051</v>
      </c>
      <c r="K159" s="47"/>
      <c r="L159" s="47"/>
      <c r="M159" s="47"/>
      <c r="N159" s="47"/>
      <c r="O159" s="47"/>
      <c r="P159" s="47"/>
      <c r="Q159" s="47"/>
      <c r="R159" s="47"/>
      <c r="S159" s="47"/>
      <c r="T159" s="47"/>
      <c r="U159" s="47"/>
      <c r="V159" s="47"/>
      <c r="W159" s="47"/>
      <c r="X159" s="47"/>
      <c r="Y159" s="47"/>
      <c r="Z159" s="47"/>
    </row>
    <row r="160" spans="1:26" ht="54">
      <c r="A160" s="205" t="s">
        <v>4232</v>
      </c>
      <c r="B160" s="207" t="s">
        <v>420</v>
      </c>
      <c r="C160" s="1117" t="s">
        <v>4287</v>
      </c>
      <c r="D160" s="244" t="s">
        <v>4237</v>
      </c>
      <c r="E160" s="244" t="s">
        <v>4288</v>
      </c>
      <c r="F160" s="237" t="s">
        <v>4289</v>
      </c>
      <c r="G160" s="398"/>
      <c r="H160" s="375"/>
      <c r="I160" s="537">
        <v>50</v>
      </c>
      <c r="J160" s="47" t="s">
        <v>4051</v>
      </c>
      <c r="K160" s="47"/>
      <c r="L160" s="47"/>
      <c r="M160" s="47"/>
      <c r="N160" s="47"/>
      <c r="O160" s="47"/>
      <c r="P160" s="47"/>
      <c r="Q160" s="47"/>
      <c r="R160" s="47"/>
      <c r="S160" s="47"/>
      <c r="T160" s="47"/>
      <c r="U160" s="47"/>
      <c r="V160" s="47"/>
      <c r="W160" s="47"/>
      <c r="X160" s="47"/>
      <c r="Y160" s="47"/>
      <c r="Z160" s="47"/>
    </row>
    <row r="161" spans="1:26" ht="28.5">
      <c r="A161" s="205" t="s">
        <v>4232</v>
      </c>
      <c r="B161" s="207" t="s">
        <v>420</v>
      </c>
      <c r="C161" s="248" t="s">
        <v>3150</v>
      </c>
      <c r="D161" s="878" t="s">
        <v>4254</v>
      </c>
      <c r="E161" s="244" t="s">
        <v>3691</v>
      </c>
      <c r="F161" s="237" t="s">
        <v>4290</v>
      </c>
      <c r="G161" s="398"/>
      <c r="H161" s="375"/>
      <c r="I161" s="537">
        <v>50</v>
      </c>
      <c r="J161" s="47" t="s">
        <v>4051</v>
      </c>
      <c r="K161" s="47"/>
      <c r="L161" s="47"/>
      <c r="M161" s="47"/>
      <c r="N161" s="47"/>
      <c r="O161" s="47"/>
      <c r="P161" s="47"/>
      <c r="Q161" s="47"/>
      <c r="R161" s="47"/>
      <c r="S161" s="47"/>
      <c r="T161" s="47"/>
      <c r="U161" s="47"/>
      <c r="V161" s="47"/>
      <c r="W161" s="47"/>
      <c r="X161" s="47"/>
      <c r="Y161" s="47"/>
      <c r="Z161" s="47"/>
    </row>
    <row r="162" spans="1:26" ht="28.5">
      <c r="A162" s="205" t="s">
        <v>4232</v>
      </c>
      <c r="B162" s="207" t="s">
        <v>420</v>
      </c>
      <c r="C162" s="248" t="s">
        <v>3150</v>
      </c>
      <c r="D162" s="878" t="s">
        <v>4254</v>
      </c>
      <c r="E162" s="244" t="s">
        <v>3691</v>
      </c>
      <c r="F162" s="237" t="s">
        <v>4291</v>
      </c>
      <c r="G162" s="398"/>
      <c r="H162" s="375"/>
      <c r="I162" s="537">
        <v>50</v>
      </c>
      <c r="J162" s="47" t="s">
        <v>4051</v>
      </c>
      <c r="K162" s="47"/>
      <c r="L162" s="47"/>
      <c r="M162" s="47"/>
      <c r="N162" s="47"/>
      <c r="O162" s="47"/>
      <c r="P162" s="47"/>
      <c r="Q162" s="47"/>
      <c r="R162" s="47"/>
      <c r="S162" s="47"/>
      <c r="T162" s="47"/>
      <c r="U162" s="47"/>
      <c r="V162" s="47"/>
      <c r="W162" s="47"/>
      <c r="X162" s="47"/>
      <c r="Y162" s="47"/>
      <c r="Z162" s="47"/>
    </row>
    <row r="163" spans="1:26" ht="28.5">
      <c r="A163" s="205" t="s">
        <v>4232</v>
      </c>
      <c r="B163" s="207" t="s">
        <v>420</v>
      </c>
      <c r="C163" s="248" t="s">
        <v>3150</v>
      </c>
      <c r="D163" s="1118" t="s">
        <v>4254</v>
      </c>
      <c r="E163" s="244" t="s">
        <v>3691</v>
      </c>
      <c r="F163" s="237" t="s">
        <v>4292</v>
      </c>
      <c r="G163" s="398"/>
      <c r="H163" s="375"/>
      <c r="I163" s="537">
        <v>50</v>
      </c>
      <c r="J163" s="47" t="s">
        <v>4051</v>
      </c>
      <c r="K163" s="47"/>
      <c r="L163" s="47"/>
      <c r="M163" s="47"/>
      <c r="N163" s="47"/>
      <c r="O163" s="47"/>
      <c r="P163" s="47"/>
      <c r="Q163" s="47"/>
      <c r="R163" s="47"/>
      <c r="S163" s="47"/>
      <c r="T163" s="47"/>
      <c r="U163" s="47"/>
      <c r="V163" s="47"/>
      <c r="W163" s="47"/>
      <c r="X163" s="47"/>
      <c r="Y163" s="47"/>
      <c r="Z163" s="47"/>
    </row>
    <row r="164" spans="1:26" ht="28.5">
      <c r="A164" s="205" t="s">
        <v>4232</v>
      </c>
      <c r="B164" s="207" t="s">
        <v>420</v>
      </c>
      <c r="C164" s="248" t="s">
        <v>1148</v>
      </c>
      <c r="D164" s="237" t="s">
        <v>4254</v>
      </c>
      <c r="E164" s="244" t="s">
        <v>3607</v>
      </c>
      <c r="F164" s="237" t="s">
        <v>4293</v>
      </c>
      <c r="G164" s="398"/>
      <c r="H164" s="375"/>
      <c r="I164" s="537">
        <v>50</v>
      </c>
      <c r="J164" s="47" t="s">
        <v>4051</v>
      </c>
      <c r="K164" s="47"/>
      <c r="L164" s="47"/>
      <c r="M164" s="47"/>
      <c r="N164" s="47"/>
      <c r="O164" s="47"/>
      <c r="P164" s="47"/>
      <c r="Q164" s="47"/>
      <c r="R164" s="47"/>
      <c r="S164" s="47"/>
      <c r="T164" s="47"/>
      <c r="U164" s="47"/>
      <c r="V164" s="47"/>
      <c r="W164" s="47"/>
      <c r="X164" s="47"/>
      <c r="Y164" s="47"/>
      <c r="Z164" s="47"/>
    </row>
    <row r="165" spans="1:26" ht="28.5">
      <c r="A165" s="205" t="s">
        <v>4232</v>
      </c>
      <c r="B165" s="207" t="s">
        <v>420</v>
      </c>
      <c r="C165" s="248" t="s">
        <v>1148</v>
      </c>
      <c r="D165" s="237" t="s">
        <v>4254</v>
      </c>
      <c r="E165" s="244" t="s">
        <v>3607</v>
      </c>
      <c r="F165" s="237" t="s">
        <v>4294</v>
      </c>
      <c r="G165" s="398"/>
      <c r="H165" s="375"/>
      <c r="I165" s="537">
        <v>50</v>
      </c>
      <c r="J165" s="47" t="s">
        <v>4051</v>
      </c>
      <c r="K165" s="47"/>
      <c r="L165" s="47"/>
      <c r="M165" s="47"/>
      <c r="N165" s="47"/>
      <c r="O165" s="47"/>
      <c r="P165" s="47"/>
      <c r="Q165" s="47"/>
      <c r="R165" s="47"/>
      <c r="S165" s="47"/>
      <c r="T165" s="47"/>
      <c r="U165" s="47"/>
      <c r="V165" s="47"/>
      <c r="W165" s="47"/>
      <c r="X165" s="47"/>
      <c r="Y165" s="47"/>
      <c r="Z165" s="47"/>
    </row>
    <row r="166" spans="1:26" ht="14.25">
      <c r="A166" s="27"/>
      <c r="B166" s="35"/>
      <c r="C166" s="248"/>
      <c r="D166" s="237"/>
      <c r="E166" s="237"/>
      <c r="F166" s="237"/>
      <c r="G166" s="262"/>
      <c r="H166" s="39"/>
      <c r="I166" s="25"/>
      <c r="J166" s="47"/>
      <c r="K166" s="47"/>
      <c r="L166" s="47"/>
      <c r="M166" s="47"/>
      <c r="N166" s="47"/>
      <c r="O166" s="47"/>
      <c r="P166" s="47"/>
      <c r="Q166" s="47"/>
      <c r="R166" s="47"/>
      <c r="S166" s="47"/>
      <c r="T166" s="47"/>
      <c r="U166" s="47"/>
      <c r="V166" s="47"/>
      <c r="W166" s="47"/>
      <c r="X166" s="47"/>
      <c r="Y166" s="47"/>
      <c r="Z166" s="47"/>
    </row>
    <row r="167" spans="1:26" ht="14.25">
      <c r="A167" s="27"/>
      <c r="B167" s="35"/>
      <c r="C167" s="248"/>
      <c r="D167" s="237"/>
      <c r="E167" s="237"/>
      <c r="F167" s="237"/>
      <c r="G167" s="262"/>
      <c r="H167" s="39"/>
      <c r="I167" s="25"/>
      <c r="J167" s="47"/>
      <c r="K167" s="47"/>
      <c r="L167" s="47"/>
      <c r="M167" s="47"/>
      <c r="N167" s="47"/>
      <c r="O167" s="47"/>
      <c r="P167" s="47"/>
      <c r="Q167" s="47"/>
      <c r="R167" s="47"/>
      <c r="S167" s="47"/>
      <c r="T167" s="47"/>
      <c r="U167" s="47"/>
      <c r="V167" s="47"/>
      <c r="W167" s="47"/>
      <c r="X167" s="47"/>
      <c r="Y167" s="47"/>
      <c r="Z167" s="47"/>
    </row>
    <row r="168" spans="1:26" ht="14.25">
      <c r="A168" s="27"/>
      <c r="B168" s="35"/>
      <c r="C168" s="248"/>
      <c r="D168" s="237"/>
      <c r="E168" s="237"/>
      <c r="F168" s="237"/>
      <c r="G168" s="262"/>
      <c r="H168" s="39"/>
      <c r="I168" s="25"/>
      <c r="J168" s="47"/>
      <c r="K168" s="47"/>
      <c r="L168" s="47"/>
      <c r="M168" s="47"/>
      <c r="N168" s="47"/>
      <c r="O168" s="47"/>
      <c r="P168" s="47"/>
      <c r="Q168" s="47"/>
      <c r="R168" s="47"/>
      <c r="S168" s="47"/>
      <c r="T168" s="47"/>
      <c r="U168" s="47"/>
      <c r="V168" s="47"/>
      <c r="W168" s="47"/>
      <c r="X168" s="47"/>
      <c r="Y168" s="47"/>
      <c r="Z168" s="47"/>
    </row>
    <row r="169" spans="1:26" ht="14.25">
      <c r="A169" s="27"/>
      <c r="B169" s="35"/>
      <c r="C169" s="248"/>
      <c r="D169" s="237"/>
      <c r="E169" s="237"/>
      <c r="F169" s="237"/>
      <c r="G169" s="262"/>
      <c r="H169" s="39"/>
      <c r="I169" s="25"/>
      <c r="J169" s="47"/>
      <c r="K169" s="47"/>
      <c r="L169" s="47"/>
      <c r="M169" s="47"/>
      <c r="N169" s="47"/>
      <c r="O169" s="47"/>
      <c r="P169" s="47"/>
      <c r="Q169" s="47"/>
      <c r="R169" s="47"/>
      <c r="S169" s="47"/>
      <c r="T169" s="47"/>
      <c r="U169" s="47"/>
      <c r="V169" s="47"/>
      <c r="W169" s="47"/>
      <c r="X169" s="47"/>
      <c r="Y169" s="47"/>
      <c r="Z169" s="47"/>
    </row>
    <row r="170" spans="1:26" ht="15.75" customHeight="1">
      <c r="A170" s="27"/>
      <c r="B170" s="35"/>
      <c r="C170" s="36"/>
      <c r="D170" s="36"/>
      <c r="E170" s="36"/>
      <c r="F170" s="36"/>
      <c r="G170" s="63"/>
      <c r="H170" s="40"/>
      <c r="I170" s="25"/>
      <c r="J170" s="47"/>
      <c r="K170" s="47"/>
      <c r="L170" s="47"/>
      <c r="M170" s="47"/>
      <c r="N170" s="47"/>
      <c r="O170" s="47"/>
      <c r="P170" s="47"/>
      <c r="Q170" s="47"/>
      <c r="R170" s="47"/>
      <c r="S170" s="47"/>
      <c r="T170" s="47"/>
      <c r="U170" s="47"/>
      <c r="V170" s="47"/>
      <c r="W170" s="47"/>
      <c r="X170" s="47"/>
      <c r="Y170" s="47"/>
      <c r="Z170" s="47"/>
    </row>
    <row r="171" spans="1:26" ht="15.75" customHeight="1">
      <c r="A171" s="29" t="s">
        <v>58</v>
      </c>
      <c r="B171" s="2"/>
      <c r="C171" s="2"/>
      <c r="D171" s="2"/>
      <c r="E171" s="2"/>
      <c r="F171" s="2"/>
      <c r="G171" s="8"/>
      <c r="H171" s="47"/>
      <c r="I171" s="30">
        <f>SUM(I16:I170)</f>
        <v>7025</v>
      </c>
      <c r="J171" s="47"/>
      <c r="K171" s="47"/>
      <c r="L171" s="47"/>
      <c r="M171" s="47"/>
      <c r="N171" s="47"/>
      <c r="O171" s="47"/>
      <c r="P171" s="47"/>
      <c r="Q171" s="47"/>
      <c r="R171" s="47"/>
      <c r="S171" s="47"/>
      <c r="T171" s="47"/>
      <c r="U171" s="47"/>
      <c r="V171" s="47"/>
      <c r="W171" s="47"/>
      <c r="X171" s="47"/>
      <c r="Y171" s="47"/>
      <c r="Z171" s="47"/>
    </row>
    <row r="172" spans="1:26" ht="15.75" customHeight="1">
      <c r="A172" s="1"/>
      <c r="B172" s="2"/>
      <c r="C172" s="2"/>
      <c r="D172" s="2"/>
      <c r="E172" s="2"/>
      <c r="F172" s="2"/>
      <c r="G172" s="2"/>
      <c r="H172" s="3"/>
      <c r="I172" s="47"/>
      <c r="J172" s="47"/>
      <c r="K172" s="47"/>
      <c r="L172" s="47"/>
      <c r="M172" s="47"/>
      <c r="N172" s="47"/>
      <c r="O172" s="47"/>
      <c r="P172" s="47"/>
      <c r="Q172" s="47"/>
      <c r="R172" s="47"/>
      <c r="S172" s="47"/>
      <c r="T172" s="47"/>
      <c r="U172" s="47"/>
      <c r="V172" s="47"/>
      <c r="W172" s="47"/>
      <c r="X172" s="47"/>
      <c r="Y172" s="47"/>
      <c r="Z172" s="47"/>
    </row>
    <row r="173" spans="1:26" ht="15.75" customHeight="1">
      <c r="A173" s="1202" t="s">
        <v>59</v>
      </c>
      <c r="B173" s="1165"/>
      <c r="C173" s="1165"/>
      <c r="D173" s="1165"/>
      <c r="E173" s="1165"/>
      <c r="F173" s="1165"/>
      <c r="G173" s="1165"/>
      <c r="H173" s="1165"/>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2"/>
      <c r="C174" s="2"/>
      <c r="D174" s="2"/>
      <c r="E174" s="2"/>
      <c r="F174" s="2"/>
      <c r="G174" s="2"/>
      <c r="H174" s="3"/>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2"/>
      <c r="C175" s="2"/>
      <c r="D175" s="2"/>
      <c r="E175" s="2"/>
      <c r="F175" s="3"/>
      <c r="G175" s="3"/>
      <c r="H175" s="47"/>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2"/>
      <c r="C176" s="2"/>
      <c r="D176" s="2"/>
      <c r="E176" s="2"/>
      <c r="F176" s="3"/>
      <c r="G176" s="3"/>
      <c r="H176" s="47"/>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2"/>
      <c r="C177" s="2"/>
      <c r="D177" s="2"/>
      <c r="E177" s="2"/>
      <c r="F177" s="3"/>
      <c r="G177" s="3"/>
      <c r="H177" s="47"/>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2"/>
      <c r="C178" s="2"/>
      <c r="D178" s="2"/>
      <c r="E178" s="2"/>
      <c r="F178" s="3"/>
      <c r="G178" s="3"/>
      <c r="H178" s="47"/>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2"/>
      <c r="C179" s="2"/>
      <c r="D179" s="2"/>
      <c r="E179" s="2"/>
      <c r="F179" s="3"/>
      <c r="G179" s="3"/>
      <c r="H179" s="47"/>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2"/>
      <c r="C180" s="2"/>
      <c r="D180" s="2"/>
      <c r="E180" s="2"/>
      <c r="F180" s="3"/>
      <c r="G180" s="3"/>
      <c r="H180" s="47"/>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2"/>
      <c r="C181" s="2"/>
      <c r="D181" s="2"/>
      <c r="E181" s="2"/>
      <c r="F181" s="3"/>
      <c r="G181" s="3"/>
      <c r="H181" s="47"/>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2"/>
      <c r="C182" s="2"/>
      <c r="D182" s="2"/>
      <c r="E182" s="2"/>
      <c r="F182" s="3"/>
      <c r="G182" s="3"/>
      <c r="H182" s="47"/>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2"/>
      <c r="C183" s="2"/>
      <c r="D183" s="2"/>
      <c r="E183" s="2"/>
      <c r="F183" s="3"/>
      <c r="G183" s="3"/>
      <c r="H183" s="47"/>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2"/>
      <c r="C184" s="2"/>
      <c r="D184" s="2"/>
      <c r="E184" s="2"/>
      <c r="F184" s="3"/>
      <c r="G184" s="3"/>
      <c r="H184" s="47"/>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2"/>
      <c r="C185" s="2"/>
      <c r="D185" s="2"/>
      <c r="E185" s="2"/>
      <c r="F185" s="3"/>
      <c r="G185" s="3"/>
      <c r="H185" s="47"/>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2"/>
      <c r="C186" s="2"/>
      <c r="D186" s="2"/>
      <c r="E186" s="2"/>
      <c r="F186" s="3"/>
      <c r="G186" s="3"/>
      <c r="H186" s="47"/>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2"/>
      <c r="C187" s="2"/>
      <c r="D187" s="2"/>
      <c r="E187" s="2"/>
      <c r="F187" s="3"/>
      <c r="G187" s="3"/>
      <c r="H187" s="47"/>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2"/>
      <c r="C188" s="2"/>
      <c r="D188" s="2"/>
      <c r="E188" s="2"/>
      <c r="F188" s="3"/>
      <c r="G188" s="3"/>
      <c r="H188" s="47"/>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2"/>
      <c r="C189" s="2"/>
      <c r="D189" s="2"/>
      <c r="E189" s="2"/>
      <c r="F189" s="3"/>
      <c r="G189" s="3"/>
      <c r="H189" s="47"/>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2"/>
      <c r="C190" s="2"/>
      <c r="D190" s="2"/>
      <c r="E190" s="2"/>
      <c r="F190" s="3"/>
      <c r="G190" s="3"/>
      <c r="H190" s="47"/>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2"/>
      <c r="C191" s="2"/>
      <c r="D191" s="2"/>
      <c r="E191" s="2"/>
      <c r="F191" s="3"/>
      <c r="G191" s="3"/>
      <c r="H191" s="47"/>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2"/>
      <c r="C192" s="2"/>
      <c r="D192" s="2"/>
      <c r="E192" s="2"/>
      <c r="F192" s="3"/>
      <c r="G192" s="3"/>
      <c r="H192" s="47"/>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2"/>
      <c r="C193" s="2"/>
      <c r="D193" s="2"/>
      <c r="E193" s="2"/>
      <c r="F193" s="3"/>
      <c r="G193" s="3"/>
      <c r="H193" s="47"/>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2"/>
      <c r="C194" s="2"/>
      <c r="D194" s="2"/>
      <c r="E194" s="2"/>
      <c r="F194" s="3"/>
      <c r="G194" s="3"/>
      <c r="H194" s="47"/>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2"/>
      <c r="C195" s="2"/>
      <c r="D195" s="2"/>
      <c r="E195" s="2"/>
      <c r="F195" s="3"/>
      <c r="G195" s="3"/>
      <c r="H195" s="47"/>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2"/>
      <c r="C196" s="2"/>
      <c r="D196" s="2"/>
      <c r="E196" s="2"/>
      <c r="F196" s="3"/>
      <c r="G196" s="3"/>
      <c r="H196" s="47"/>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2"/>
      <c r="C197" s="2"/>
      <c r="D197" s="2"/>
      <c r="E197" s="2"/>
      <c r="F197" s="3"/>
      <c r="G197" s="3"/>
      <c r="H197" s="47"/>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2"/>
      <c r="C198" s="2"/>
      <c r="D198" s="2"/>
      <c r="E198" s="2"/>
      <c r="F198" s="3"/>
      <c r="G198" s="3"/>
      <c r="H198" s="47"/>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2"/>
      <c r="C199" s="2"/>
      <c r="D199" s="2"/>
      <c r="E199" s="2"/>
      <c r="F199" s="3"/>
      <c r="G199" s="3"/>
      <c r="H199" s="47"/>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2"/>
      <c r="C200" s="2"/>
      <c r="D200" s="2"/>
      <c r="E200" s="2"/>
      <c r="F200" s="3"/>
      <c r="G200" s="3"/>
      <c r="H200" s="47"/>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2"/>
      <c r="C201" s="2"/>
      <c r="D201" s="2"/>
      <c r="E201" s="2"/>
      <c r="F201" s="3"/>
      <c r="G201" s="3"/>
      <c r="H201" s="47"/>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2"/>
      <c r="C202" s="2"/>
      <c r="D202" s="2"/>
      <c r="E202" s="2"/>
      <c r="F202" s="3"/>
      <c r="G202" s="3"/>
      <c r="H202" s="47"/>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2"/>
      <c r="C203" s="2"/>
      <c r="D203" s="2"/>
      <c r="E203" s="2"/>
      <c r="F203" s="3"/>
      <c r="G203" s="3"/>
      <c r="H203" s="47"/>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2"/>
      <c r="C204" s="2"/>
      <c r="D204" s="2"/>
      <c r="E204" s="2"/>
      <c r="F204" s="3"/>
      <c r="G204" s="3"/>
      <c r="H204" s="47"/>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2"/>
      <c r="C205" s="2"/>
      <c r="D205" s="2"/>
      <c r="E205" s="2"/>
      <c r="F205" s="3"/>
      <c r="G205" s="3"/>
      <c r="H205" s="47"/>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2"/>
      <c r="C206" s="2"/>
      <c r="D206" s="2"/>
      <c r="E206" s="2"/>
      <c r="F206" s="3"/>
      <c r="G206" s="3"/>
      <c r="H206" s="47"/>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2"/>
      <c r="C207" s="2"/>
      <c r="D207" s="2"/>
      <c r="E207" s="2"/>
      <c r="F207" s="3"/>
      <c r="G207" s="3"/>
      <c r="H207" s="47"/>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2"/>
      <c r="C208" s="2"/>
      <c r="D208" s="2"/>
      <c r="E208" s="2"/>
      <c r="F208" s="3"/>
      <c r="G208" s="3"/>
      <c r="H208" s="47"/>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2"/>
      <c r="C209" s="2"/>
      <c r="D209" s="2"/>
      <c r="E209" s="2"/>
      <c r="F209" s="3"/>
      <c r="G209" s="3"/>
      <c r="H209" s="47"/>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2"/>
      <c r="C210" s="2"/>
      <c r="D210" s="2"/>
      <c r="E210" s="2"/>
      <c r="F210" s="3"/>
      <c r="G210" s="3"/>
      <c r="H210" s="47"/>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2"/>
      <c r="C211" s="2"/>
      <c r="D211" s="2"/>
      <c r="E211" s="2"/>
      <c r="F211" s="3"/>
      <c r="G211" s="3"/>
      <c r="H211" s="47"/>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2"/>
      <c r="C212" s="2"/>
      <c r="D212" s="2"/>
      <c r="E212" s="2"/>
      <c r="F212" s="3"/>
      <c r="G212" s="3"/>
      <c r="H212" s="47"/>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2"/>
      <c r="C213" s="2"/>
      <c r="D213" s="2"/>
      <c r="E213" s="2"/>
      <c r="F213" s="3"/>
      <c r="G213" s="3"/>
      <c r="H213" s="47"/>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2"/>
      <c r="C214" s="2"/>
      <c r="D214" s="2"/>
      <c r="E214" s="2"/>
      <c r="F214" s="3"/>
      <c r="G214" s="3"/>
      <c r="H214" s="47"/>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2"/>
      <c r="C215" s="2"/>
      <c r="D215" s="2"/>
      <c r="E215" s="2"/>
      <c r="F215" s="3"/>
      <c r="G215" s="3"/>
      <c r="H215" s="47"/>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2"/>
      <c r="C216" s="2"/>
      <c r="D216" s="2"/>
      <c r="E216" s="2"/>
      <c r="F216" s="3"/>
      <c r="G216" s="3"/>
      <c r="H216" s="47"/>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2"/>
      <c r="C217" s="2"/>
      <c r="D217" s="2"/>
      <c r="E217" s="2"/>
      <c r="F217" s="3"/>
      <c r="G217" s="3"/>
      <c r="H217" s="47"/>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2"/>
      <c r="C218" s="2"/>
      <c r="D218" s="2"/>
      <c r="E218" s="2"/>
      <c r="F218" s="3"/>
      <c r="G218" s="3"/>
      <c r="H218" s="47"/>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2"/>
      <c r="C219" s="2"/>
      <c r="D219" s="2"/>
      <c r="E219" s="2"/>
      <c r="F219" s="3"/>
      <c r="G219" s="3"/>
      <c r="H219" s="47"/>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2"/>
      <c r="C220" s="2"/>
      <c r="D220" s="2"/>
      <c r="E220" s="2"/>
      <c r="F220" s="3"/>
      <c r="G220" s="3"/>
      <c r="H220" s="47"/>
      <c r="I220" s="47"/>
      <c r="J220" s="47"/>
      <c r="K220" s="47"/>
      <c r="L220" s="47"/>
      <c r="M220" s="47"/>
      <c r="N220" s="47"/>
      <c r="O220" s="47"/>
      <c r="P220" s="47"/>
      <c r="Q220" s="47"/>
      <c r="R220" s="47"/>
      <c r="S220" s="47"/>
      <c r="T220" s="47"/>
      <c r="U220" s="47"/>
      <c r="V220" s="47"/>
      <c r="W220" s="47"/>
      <c r="X220" s="47"/>
      <c r="Y220" s="47"/>
      <c r="Z220" s="47"/>
    </row>
    <row r="221" spans="1:26" ht="15.75" customHeight="1">
      <c r="A221" s="1"/>
      <c r="B221" s="2"/>
      <c r="C221" s="2"/>
      <c r="D221" s="2"/>
      <c r="E221" s="2"/>
      <c r="F221" s="3"/>
      <c r="G221" s="3"/>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1"/>
      <c r="B222" s="2"/>
      <c r="C222" s="2"/>
      <c r="D222" s="2"/>
      <c r="E222" s="2"/>
      <c r="F222" s="3"/>
      <c r="G222" s="3"/>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1"/>
      <c r="B223" s="2"/>
      <c r="C223" s="2"/>
      <c r="D223" s="2"/>
      <c r="E223" s="2"/>
      <c r="F223" s="3"/>
      <c r="G223" s="3"/>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1"/>
      <c r="B224" s="2"/>
      <c r="C224" s="2"/>
      <c r="D224" s="2"/>
      <c r="E224" s="2"/>
      <c r="F224" s="3"/>
      <c r="G224" s="3"/>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1"/>
      <c r="B225" s="2"/>
      <c r="C225" s="2"/>
      <c r="D225" s="2"/>
      <c r="E225" s="2"/>
      <c r="F225" s="3"/>
      <c r="G225" s="3"/>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1"/>
      <c r="B226" s="2"/>
      <c r="C226" s="2"/>
      <c r="D226" s="2"/>
      <c r="E226" s="2"/>
      <c r="F226" s="3"/>
      <c r="G226" s="3"/>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1"/>
      <c r="B227" s="2"/>
      <c r="C227" s="2"/>
      <c r="D227" s="2"/>
      <c r="E227" s="2"/>
      <c r="F227" s="3"/>
      <c r="G227" s="3"/>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1"/>
      <c r="B228" s="2"/>
      <c r="C228" s="2"/>
      <c r="D228" s="2"/>
      <c r="E228" s="2"/>
      <c r="F228" s="3"/>
      <c r="G228" s="3"/>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1"/>
      <c r="B229" s="2"/>
      <c r="C229" s="2"/>
      <c r="D229" s="2"/>
      <c r="E229" s="2"/>
      <c r="F229" s="3"/>
      <c r="G229" s="3"/>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1"/>
      <c r="B230" s="2"/>
      <c r="C230" s="2"/>
      <c r="D230" s="2"/>
      <c r="E230" s="2"/>
      <c r="F230" s="3"/>
      <c r="G230" s="3"/>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1"/>
      <c r="B231" s="2"/>
      <c r="C231" s="2"/>
      <c r="D231" s="2"/>
      <c r="E231" s="2"/>
      <c r="F231" s="3"/>
      <c r="G231" s="3"/>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1"/>
      <c r="B232" s="2"/>
      <c r="C232" s="2"/>
      <c r="D232" s="2"/>
      <c r="E232" s="2"/>
      <c r="F232" s="3"/>
      <c r="G232" s="3"/>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1"/>
      <c r="B233" s="2"/>
      <c r="C233" s="2"/>
      <c r="D233" s="2"/>
      <c r="E233" s="2"/>
      <c r="F233" s="3"/>
      <c r="G233" s="3"/>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1"/>
      <c r="B234" s="2"/>
      <c r="C234" s="2"/>
      <c r="D234" s="2"/>
      <c r="E234" s="2"/>
      <c r="F234" s="3"/>
      <c r="G234" s="3"/>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1"/>
      <c r="B235" s="2"/>
      <c r="C235" s="2"/>
      <c r="D235" s="2"/>
      <c r="E235" s="2"/>
      <c r="F235" s="3"/>
      <c r="G235" s="3"/>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1"/>
      <c r="B236" s="2"/>
      <c r="C236" s="2"/>
      <c r="D236" s="2"/>
      <c r="E236" s="2"/>
      <c r="F236" s="3"/>
      <c r="G236" s="3"/>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1"/>
      <c r="B237" s="2"/>
      <c r="C237" s="2"/>
      <c r="D237" s="2"/>
      <c r="E237" s="2"/>
      <c r="F237" s="3"/>
      <c r="G237" s="3"/>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1"/>
      <c r="B238" s="2"/>
      <c r="C238" s="2"/>
      <c r="D238" s="2"/>
      <c r="E238" s="2"/>
      <c r="F238" s="3"/>
      <c r="G238" s="3"/>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1"/>
      <c r="B239" s="2"/>
      <c r="C239" s="2"/>
      <c r="D239" s="2"/>
      <c r="E239" s="2"/>
      <c r="F239" s="3"/>
      <c r="G239" s="3"/>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1"/>
      <c r="B240" s="2"/>
      <c r="C240" s="2"/>
      <c r="D240" s="2"/>
      <c r="E240" s="2"/>
      <c r="F240" s="3"/>
      <c r="G240" s="3"/>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1"/>
      <c r="B241" s="2"/>
      <c r="C241" s="2"/>
      <c r="D241" s="2"/>
      <c r="E241" s="2"/>
      <c r="F241" s="3"/>
      <c r="G241" s="3"/>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1"/>
      <c r="B242" s="2"/>
      <c r="C242" s="2"/>
      <c r="D242" s="2"/>
      <c r="E242" s="2"/>
      <c r="F242" s="3"/>
      <c r="G242" s="3"/>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1"/>
      <c r="B243" s="2"/>
      <c r="C243" s="2"/>
      <c r="D243" s="2"/>
      <c r="E243" s="2"/>
      <c r="F243" s="3"/>
      <c r="G243" s="3"/>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1"/>
      <c r="B244" s="2"/>
      <c r="C244" s="2"/>
      <c r="D244" s="2"/>
      <c r="E244" s="2"/>
      <c r="F244" s="3"/>
      <c r="G244" s="3"/>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1"/>
      <c r="B245" s="2"/>
      <c r="C245" s="2"/>
      <c r="D245" s="2"/>
      <c r="E245" s="2"/>
      <c r="F245" s="3"/>
      <c r="G245" s="3"/>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1"/>
      <c r="B246" s="2"/>
      <c r="C246" s="2"/>
      <c r="D246" s="2"/>
      <c r="E246" s="2"/>
      <c r="F246" s="3"/>
      <c r="G246" s="3"/>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1"/>
      <c r="B247" s="2"/>
      <c r="C247" s="2"/>
      <c r="D247" s="2"/>
      <c r="E247" s="2"/>
      <c r="F247" s="3"/>
      <c r="G247" s="3"/>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1"/>
      <c r="B248" s="2"/>
      <c r="C248" s="2"/>
      <c r="D248" s="2"/>
      <c r="E248" s="2"/>
      <c r="F248" s="3"/>
      <c r="G248" s="3"/>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1"/>
      <c r="B249" s="2"/>
      <c r="C249" s="2"/>
      <c r="D249" s="2"/>
      <c r="E249" s="2"/>
      <c r="F249" s="3"/>
      <c r="G249" s="3"/>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1"/>
      <c r="B250" s="2"/>
      <c r="C250" s="2"/>
      <c r="D250" s="2"/>
      <c r="E250" s="2"/>
      <c r="F250" s="3"/>
      <c r="G250" s="3"/>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1"/>
      <c r="B251" s="2"/>
      <c r="C251" s="2"/>
      <c r="D251" s="2"/>
      <c r="E251" s="2"/>
      <c r="F251" s="3"/>
      <c r="G251" s="3"/>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1"/>
      <c r="B252" s="2"/>
      <c r="C252" s="2"/>
      <c r="D252" s="2"/>
      <c r="E252" s="2"/>
      <c r="F252" s="3"/>
      <c r="G252" s="3"/>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1"/>
      <c r="B253" s="2"/>
      <c r="C253" s="2"/>
      <c r="D253" s="2"/>
      <c r="E253" s="2"/>
      <c r="F253" s="3"/>
      <c r="G253" s="3"/>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1"/>
      <c r="B254" s="2"/>
      <c r="C254" s="2"/>
      <c r="D254" s="2"/>
      <c r="E254" s="2"/>
      <c r="F254" s="3"/>
      <c r="G254" s="3"/>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1"/>
      <c r="B255" s="2"/>
      <c r="C255" s="2"/>
      <c r="D255" s="2"/>
      <c r="E255" s="2"/>
      <c r="F255" s="3"/>
      <c r="G255" s="3"/>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1"/>
      <c r="B256" s="2"/>
      <c r="C256" s="2"/>
      <c r="D256" s="2"/>
      <c r="E256" s="2"/>
      <c r="F256" s="3"/>
      <c r="G256" s="3"/>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1"/>
      <c r="B257" s="2"/>
      <c r="C257" s="2"/>
      <c r="D257" s="2"/>
      <c r="E257" s="2"/>
      <c r="F257" s="3"/>
      <c r="G257" s="3"/>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1"/>
      <c r="B258" s="2"/>
      <c r="C258" s="2"/>
      <c r="D258" s="2"/>
      <c r="E258" s="2"/>
      <c r="F258" s="3"/>
      <c r="G258" s="3"/>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1"/>
      <c r="B259" s="2"/>
      <c r="C259" s="2"/>
      <c r="D259" s="2"/>
      <c r="E259" s="2"/>
      <c r="F259" s="3"/>
      <c r="G259" s="3"/>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1"/>
      <c r="B260" s="2"/>
      <c r="C260" s="2"/>
      <c r="D260" s="2"/>
      <c r="E260" s="2"/>
      <c r="F260" s="3"/>
      <c r="G260" s="3"/>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1"/>
      <c r="B261" s="2"/>
      <c r="C261" s="2"/>
      <c r="D261" s="2"/>
      <c r="E261" s="2"/>
      <c r="F261" s="3"/>
      <c r="G261" s="3"/>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1"/>
      <c r="B262" s="2"/>
      <c r="C262" s="2"/>
      <c r="D262" s="2"/>
      <c r="E262" s="2"/>
      <c r="F262" s="3"/>
      <c r="G262" s="3"/>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1"/>
      <c r="B263" s="2"/>
      <c r="C263" s="2"/>
      <c r="D263" s="2"/>
      <c r="E263" s="2"/>
      <c r="F263" s="3"/>
      <c r="G263" s="3"/>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1"/>
      <c r="B264" s="2"/>
      <c r="C264" s="2"/>
      <c r="D264" s="2"/>
      <c r="E264" s="2"/>
      <c r="F264" s="3"/>
      <c r="G264" s="3"/>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1"/>
      <c r="B265" s="2"/>
      <c r="C265" s="2"/>
      <c r="D265" s="2"/>
      <c r="E265" s="2"/>
      <c r="F265" s="3"/>
      <c r="G265" s="3"/>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1"/>
      <c r="B266" s="2"/>
      <c r="C266" s="2"/>
      <c r="D266" s="2"/>
      <c r="E266" s="2"/>
      <c r="F266" s="3"/>
      <c r="G266" s="3"/>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1"/>
      <c r="B267" s="2"/>
      <c r="C267" s="2"/>
      <c r="D267" s="2"/>
      <c r="E267" s="2"/>
      <c r="F267" s="3"/>
      <c r="G267" s="3"/>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1"/>
      <c r="B268" s="2"/>
      <c r="C268" s="2"/>
      <c r="D268" s="2"/>
      <c r="E268" s="2"/>
      <c r="F268" s="3"/>
      <c r="G268" s="3"/>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1"/>
      <c r="B269" s="2"/>
      <c r="C269" s="2"/>
      <c r="D269" s="2"/>
      <c r="E269" s="2"/>
      <c r="F269" s="3"/>
      <c r="G269" s="3"/>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1"/>
      <c r="B270" s="2"/>
      <c r="C270" s="2"/>
      <c r="D270" s="2"/>
      <c r="E270" s="2"/>
      <c r="F270" s="3"/>
      <c r="G270" s="3"/>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1"/>
      <c r="B271" s="2"/>
      <c r="C271" s="2"/>
      <c r="D271" s="2"/>
      <c r="E271" s="2"/>
      <c r="F271" s="3"/>
      <c r="G271" s="3"/>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1"/>
      <c r="B272" s="2"/>
      <c r="C272" s="2"/>
      <c r="D272" s="2"/>
      <c r="E272" s="2"/>
      <c r="F272" s="3"/>
      <c r="G272" s="3"/>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1"/>
      <c r="B273" s="2"/>
      <c r="C273" s="2"/>
      <c r="D273" s="2"/>
      <c r="E273" s="2"/>
      <c r="F273" s="3"/>
      <c r="G273" s="3"/>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1"/>
      <c r="B274" s="2"/>
      <c r="C274" s="2"/>
      <c r="D274" s="2"/>
      <c r="E274" s="2"/>
      <c r="F274" s="3"/>
      <c r="G274" s="3"/>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1"/>
      <c r="B275" s="2"/>
      <c r="C275" s="2"/>
      <c r="D275" s="2"/>
      <c r="E275" s="2"/>
      <c r="F275" s="3"/>
      <c r="G275" s="3"/>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1"/>
      <c r="B276" s="2"/>
      <c r="C276" s="2"/>
      <c r="D276" s="2"/>
      <c r="E276" s="2"/>
      <c r="F276" s="3"/>
      <c r="G276" s="3"/>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1"/>
      <c r="B277" s="2"/>
      <c r="C277" s="2"/>
      <c r="D277" s="2"/>
      <c r="E277" s="2"/>
      <c r="F277" s="3"/>
      <c r="G277" s="3"/>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1"/>
      <c r="B278" s="2"/>
      <c r="C278" s="2"/>
      <c r="D278" s="2"/>
      <c r="E278" s="2"/>
      <c r="F278" s="3"/>
      <c r="G278" s="3"/>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1"/>
      <c r="B279" s="2"/>
      <c r="C279" s="2"/>
      <c r="D279" s="2"/>
      <c r="E279" s="2"/>
      <c r="F279" s="3"/>
      <c r="G279" s="3"/>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1"/>
      <c r="B280" s="2"/>
      <c r="C280" s="2"/>
      <c r="D280" s="2"/>
      <c r="E280" s="2"/>
      <c r="F280" s="3"/>
      <c r="G280" s="3"/>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1"/>
      <c r="B281" s="2"/>
      <c r="C281" s="2"/>
      <c r="D281" s="2"/>
      <c r="E281" s="2"/>
      <c r="F281" s="3"/>
      <c r="G281" s="3"/>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1"/>
      <c r="B282" s="2"/>
      <c r="C282" s="2"/>
      <c r="D282" s="2"/>
      <c r="E282" s="2"/>
      <c r="F282" s="3"/>
      <c r="G282" s="3"/>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1"/>
      <c r="B283" s="2"/>
      <c r="C283" s="2"/>
      <c r="D283" s="2"/>
      <c r="E283" s="2"/>
      <c r="F283" s="3"/>
      <c r="G283" s="3"/>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1"/>
      <c r="B284" s="2"/>
      <c r="C284" s="2"/>
      <c r="D284" s="2"/>
      <c r="E284" s="2"/>
      <c r="F284" s="3"/>
      <c r="G284" s="3"/>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1"/>
      <c r="B285" s="2"/>
      <c r="C285" s="2"/>
      <c r="D285" s="2"/>
      <c r="E285" s="2"/>
      <c r="F285" s="3"/>
      <c r="G285" s="3"/>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1"/>
      <c r="B286" s="2"/>
      <c r="C286" s="2"/>
      <c r="D286" s="2"/>
      <c r="E286" s="2"/>
      <c r="F286" s="3"/>
      <c r="G286" s="3"/>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1"/>
      <c r="B287" s="2"/>
      <c r="C287" s="2"/>
      <c r="D287" s="2"/>
      <c r="E287" s="2"/>
      <c r="F287" s="3"/>
      <c r="G287" s="3"/>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1"/>
      <c r="B288" s="2"/>
      <c r="C288" s="2"/>
      <c r="D288" s="2"/>
      <c r="E288" s="2"/>
      <c r="F288" s="3"/>
      <c r="G288" s="3"/>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1"/>
      <c r="B289" s="2"/>
      <c r="C289" s="2"/>
      <c r="D289" s="2"/>
      <c r="E289" s="2"/>
      <c r="F289" s="3"/>
      <c r="G289" s="3"/>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1"/>
      <c r="B290" s="2"/>
      <c r="C290" s="2"/>
      <c r="D290" s="2"/>
      <c r="E290" s="2"/>
      <c r="F290" s="3"/>
      <c r="G290" s="3"/>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1"/>
      <c r="B291" s="2"/>
      <c r="C291" s="2"/>
      <c r="D291" s="2"/>
      <c r="E291" s="2"/>
      <c r="F291" s="3"/>
      <c r="G291" s="3"/>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1"/>
      <c r="B292" s="2"/>
      <c r="C292" s="2"/>
      <c r="D292" s="2"/>
      <c r="E292" s="2"/>
      <c r="F292" s="3"/>
      <c r="G292" s="3"/>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1"/>
      <c r="B293" s="2"/>
      <c r="C293" s="2"/>
      <c r="D293" s="2"/>
      <c r="E293" s="2"/>
      <c r="F293" s="3"/>
      <c r="G293" s="3"/>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1"/>
      <c r="B294" s="2"/>
      <c r="C294" s="2"/>
      <c r="D294" s="2"/>
      <c r="E294" s="2"/>
      <c r="F294" s="3"/>
      <c r="G294" s="3"/>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1"/>
      <c r="B295" s="2"/>
      <c r="C295" s="2"/>
      <c r="D295" s="2"/>
      <c r="E295" s="2"/>
      <c r="F295" s="3"/>
      <c r="G295" s="3"/>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1"/>
      <c r="B296" s="2"/>
      <c r="C296" s="2"/>
      <c r="D296" s="2"/>
      <c r="E296" s="2"/>
      <c r="F296" s="3"/>
      <c r="G296" s="3"/>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1"/>
      <c r="B297" s="2"/>
      <c r="C297" s="2"/>
      <c r="D297" s="2"/>
      <c r="E297" s="2"/>
      <c r="F297" s="3"/>
      <c r="G297" s="3"/>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1"/>
      <c r="B298" s="2"/>
      <c r="C298" s="2"/>
      <c r="D298" s="2"/>
      <c r="E298" s="2"/>
      <c r="F298" s="3"/>
      <c r="G298" s="3"/>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1"/>
      <c r="B299" s="2"/>
      <c r="C299" s="2"/>
      <c r="D299" s="2"/>
      <c r="E299" s="2"/>
      <c r="F299" s="3"/>
      <c r="G299" s="3"/>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1"/>
      <c r="B300" s="2"/>
      <c r="C300" s="2"/>
      <c r="D300" s="2"/>
      <c r="E300" s="2"/>
      <c r="F300" s="3"/>
      <c r="G300" s="3"/>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1"/>
      <c r="B301" s="2"/>
      <c r="C301" s="2"/>
      <c r="D301" s="2"/>
      <c r="E301" s="2"/>
      <c r="F301" s="3"/>
      <c r="G301" s="3"/>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1"/>
      <c r="B302" s="2"/>
      <c r="C302" s="2"/>
      <c r="D302" s="2"/>
      <c r="E302" s="2"/>
      <c r="F302" s="3"/>
      <c r="G302" s="3"/>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1"/>
      <c r="B303" s="2"/>
      <c r="C303" s="2"/>
      <c r="D303" s="2"/>
      <c r="E303" s="2"/>
      <c r="F303" s="3"/>
      <c r="G303" s="3"/>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1"/>
      <c r="B304" s="2"/>
      <c r="C304" s="2"/>
      <c r="D304" s="2"/>
      <c r="E304" s="2"/>
      <c r="F304" s="3"/>
      <c r="G304" s="3"/>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1"/>
      <c r="B305" s="2"/>
      <c r="C305" s="2"/>
      <c r="D305" s="2"/>
      <c r="E305" s="2"/>
      <c r="F305" s="3"/>
      <c r="G305" s="3"/>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1"/>
      <c r="B306" s="2"/>
      <c r="C306" s="2"/>
      <c r="D306" s="2"/>
      <c r="E306" s="2"/>
      <c r="F306" s="3"/>
      <c r="G306" s="3"/>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1"/>
      <c r="B307" s="2"/>
      <c r="C307" s="2"/>
      <c r="D307" s="2"/>
      <c r="E307" s="2"/>
      <c r="F307" s="3"/>
      <c r="G307" s="3"/>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1"/>
      <c r="B308" s="2"/>
      <c r="C308" s="2"/>
      <c r="D308" s="2"/>
      <c r="E308" s="2"/>
      <c r="F308" s="3"/>
      <c r="G308" s="3"/>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1"/>
      <c r="B309" s="2"/>
      <c r="C309" s="2"/>
      <c r="D309" s="2"/>
      <c r="E309" s="2"/>
      <c r="F309" s="3"/>
      <c r="G309" s="3"/>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1"/>
      <c r="B310" s="2"/>
      <c r="C310" s="2"/>
      <c r="D310" s="2"/>
      <c r="E310" s="2"/>
      <c r="F310" s="3"/>
      <c r="G310" s="3"/>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1"/>
      <c r="B311" s="2"/>
      <c r="C311" s="2"/>
      <c r="D311" s="2"/>
      <c r="E311" s="2"/>
      <c r="F311" s="3"/>
      <c r="G311" s="3"/>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1"/>
      <c r="B312" s="2"/>
      <c r="C312" s="2"/>
      <c r="D312" s="2"/>
      <c r="E312" s="2"/>
      <c r="F312" s="3"/>
      <c r="G312" s="3"/>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1"/>
      <c r="B313" s="2"/>
      <c r="C313" s="2"/>
      <c r="D313" s="2"/>
      <c r="E313" s="2"/>
      <c r="F313" s="3"/>
      <c r="G313" s="3"/>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1"/>
      <c r="B314" s="2"/>
      <c r="C314" s="2"/>
      <c r="D314" s="2"/>
      <c r="E314" s="2"/>
      <c r="F314" s="3"/>
      <c r="G314" s="3"/>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1"/>
      <c r="B315" s="2"/>
      <c r="C315" s="2"/>
      <c r="D315" s="2"/>
      <c r="E315" s="2"/>
      <c r="F315" s="3"/>
      <c r="G315" s="3"/>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1"/>
      <c r="B316" s="2"/>
      <c r="C316" s="2"/>
      <c r="D316" s="2"/>
      <c r="E316" s="2"/>
      <c r="F316" s="3"/>
      <c r="G316" s="3"/>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1"/>
      <c r="B317" s="2"/>
      <c r="C317" s="2"/>
      <c r="D317" s="2"/>
      <c r="E317" s="2"/>
      <c r="F317" s="3"/>
      <c r="G317" s="3"/>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1"/>
      <c r="B318" s="2"/>
      <c r="C318" s="2"/>
      <c r="D318" s="2"/>
      <c r="E318" s="2"/>
      <c r="F318" s="3"/>
      <c r="G318" s="3"/>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1"/>
      <c r="B319" s="2"/>
      <c r="C319" s="2"/>
      <c r="D319" s="2"/>
      <c r="E319" s="2"/>
      <c r="F319" s="3"/>
      <c r="G319" s="3"/>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1"/>
      <c r="B320" s="2"/>
      <c r="C320" s="2"/>
      <c r="D320" s="2"/>
      <c r="E320" s="2"/>
      <c r="F320" s="3"/>
      <c r="G320" s="3"/>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1"/>
      <c r="B321" s="2"/>
      <c r="C321" s="2"/>
      <c r="D321" s="2"/>
      <c r="E321" s="2"/>
      <c r="F321" s="3"/>
      <c r="G321" s="3"/>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1"/>
      <c r="B322" s="2"/>
      <c r="C322" s="2"/>
      <c r="D322" s="2"/>
      <c r="E322" s="2"/>
      <c r="F322" s="3"/>
      <c r="G322" s="3"/>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1"/>
      <c r="B323" s="2"/>
      <c r="C323" s="2"/>
      <c r="D323" s="2"/>
      <c r="E323" s="2"/>
      <c r="F323" s="3"/>
      <c r="G323" s="3"/>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1"/>
      <c r="B324" s="2"/>
      <c r="C324" s="2"/>
      <c r="D324" s="2"/>
      <c r="E324" s="2"/>
      <c r="F324" s="3"/>
      <c r="G324" s="3"/>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1"/>
      <c r="B325" s="2"/>
      <c r="C325" s="2"/>
      <c r="D325" s="2"/>
      <c r="E325" s="2"/>
      <c r="F325" s="3"/>
      <c r="G325" s="3"/>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1"/>
      <c r="B326" s="2"/>
      <c r="C326" s="2"/>
      <c r="D326" s="2"/>
      <c r="E326" s="2"/>
      <c r="F326" s="3"/>
      <c r="G326" s="3"/>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1"/>
      <c r="B327" s="2"/>
      <c r="C327" s="2"/>
      <c r="D327" s="2"/>
      <c r="E327" s="2"/>
      <c r="F327" s="3"/>
      <c r="G327" s="3"/>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1"/>
      <c r="B328" s="2"/>
      <c r="C328" s="2"/>
      <c r="D328" s="2"/>
      <c r="E328" s="2"/>
      <c r="F328" s="3"/>
      <c r="G328" s="3"/>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1"/>
      <c r="B329" s="2"/>
      <c r="C329" s="2"/>
      <c r="D329" s="2"/>
      <c r="E329" s="2"/>
      <c r="F329" s="3"/>
      <c r="G329" s="3"/>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1"/>
      <c r="B330" s="2"/>
      <c r="C330" s="2"/>
      <c r="D330" s="2"/>
      <c r="E330" s="2"/>
      <c r="F330" s="3"/>
      <c r="G330" s="3"/>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1"/>
      <c r="B331" s="2"/>
      <c r="C331" s="2"/>
      <c r="D331" s="2"/>
      <c r="E331" s="2"/>
      <c r="F331" s="3"/>
      <c r="G331" s="3"/>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1"/>
      <c r="B332" s="2"/>
      <c r="C332" s="2"/>
      <c r="D332" s="2"/>
      <c r="E332" s="2"/>
      <c r="F332" s="3"/>
      <c r="G332" s="3"/>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1"/>
      <c r="B333" s="2"/>
      <c r="C333" s="2"/>
      <c r="D333" s="2"/>
      <c r="E333" s="2"/>
      <c r="F333" s="3"/>
      <c r="G333" s="3"/>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1"/>
      <c r="B334" s="2"/>
      <c r="C334" s="2"/>
      <c r="D334" s="2"/>
      <c r="E334" s="2"/>
      <c r="F334" s="3"/>
      <c r="G334" s="3"/>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1"/>
      <c r="B335" s="2"/>
      <c r="C335" s="2"/>
      <c r="D335" s="2"/>
      <c r="E335" s="2"/>
      <c r="F335" s="3"/>
      <c r="G335" s="3"/>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1"/>
      <c r="B336" s="2"/>
      <c r="C336" s="2"/>
      <c r="D336" s="2"/>
      <c r="E336" s="2"/>
      <c r="F336" s="3"/>
      <c r="G336" s="3"/>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1"/>
      <c r="B337" s="2"/>
      <c r="C337" s="2"/>
      <c r="D337" s="2"/>
      <c r="E337" s="2"/>
      <c r="F337" s="3"/>
      <c r="G337" s="3"/>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1"/>
      <c r="B338" s="2"/>
      <c r="C338" s="2"/>
      <c r="D338" s="2"/>
      <c r="E338" s="2"/>
      <c r="F338" s="3"/>
      <c r="G338" s="3"/>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1"/>
      <c r="B339" s="2"/>
      <c r="C339" s="2"/>
      <c r="D339" s="2"/>
      <c r="E339" s="2"/>
      <c r="F339" s="3"/>
      <c r="G339" s="3"/>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1"/>
      <c r="B340" s="2"/>
      <c r="C340" s="2"/>
      <c r="D340" s="2"/>
      <c r="E340" s="2"/>
      <c r="F340" s="3"/>
      <c r="G340" s="3"/>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1"/>
      <c r="B341" s="2"/>
      <c r="C341" s="2"/>
      <c r="D341" s="2"/>
      <c r="E341" s="2"/>
      <c r="F341" s="3"/>
      <c r="G341" s="3"/>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1"/>
      <c r="B342" s="2"/>
      <c r="C342" s="2"/>
      <c r="D342" s="2"/>
      <c r="E342" s="2"/>
      <c r="F342" s="3"/>
      <c r="G342" s="3"/>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1"/>
      <c r="B343" s="2"/>
      <c r="C343" s="2"/>
      <c r="D343" s="2"/>
      <c r="E343" s="2"/>
      <c r="F343" s="3"/>
      <c r="G343" s="3"/>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1"/>
      <c r="B344" s="2"/>
      <c r="C344" s="2"/>
      <c r="D344" s="2"/>
      <c r="E344" s="2"/>
      <c r="F344" s="3"/>
      <c r="G344" s="3"/>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1"/>
      <c r="B345" s="2"/>
      <c r="C345" s="2"/>
      <c r="D345" s="2"/>
      <c r="E345" s="2"/>
      <c r="F345" s="3"/>
      <c r="G345" s="3"/>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1"/>
      <c r="B346" s="2"/>
      <c r="C346" s="2"/>
      <c r="D346" s="2"/>
      <c r="E346" s="2"/>
      <c r="F346" s="3"/>
      <c r="G346" s="3"/>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1"/>
      <c r="B347" s="2"/>
      <c r="C347" s="2"/>
      <c r="D347" s="2"/>
      <c r="E347" s="2"/>
      <c r="F347" s="3"/>
      <c r="G347" s="3"/>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1"/>
      <c r="B348" s="2"/>
      <c r="C348" s="2"/>
      <c r="D348" s="2"/>
      <c r="E348" s="2"/>
      <c r="F348" s="3"/>
      <c r="G348" s="3"/>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1"/>
      <c r="B349" s="2"/>
      <c r="C349" s="2"/>
      <c r="D349" s="2"/>
      <c r="E349" s="2"/>
      <c r="F349" s="3"/>
      <c r="G349" s="3"/>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1"/>
      <c r="B350" s="2"/>
      <c r="C350" s="2"/>
      <c r="D350" s="2"/>
      <c r="E350" s="2"/>
      <c r="F350" s="3"/>
      <c r="G350" s="3"/>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1"/>
      <c r="B351" s="2"/>
      <c r="C351" s="2"/>
      <c r="D351" s="2"/>
      <c r="E351" s="2"/>
      <c r="F351" s="3"/>
      <c r="G351" s="3"/>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1"/>
      <c r="B352" s="2"/>
      <c r="C352" s="2"/>
      <c r="D352" s="2"/>
      <c r="E352" s="2"/>
      <c r="F352" s="3"/>
      <c r="G352" s="3"/>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1"/>
      <c r="B353" s="2"/>
      <c r="C353" s="2"/>
      <c r="D353" s="2"/>
      <c r="E353" s="2"/>
      <c r="F353" s="3"/>
      <c r="G353" s="3"/>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1"/>
      <c r="B354" s="2"/>
      <c r="C354" s="2"/>
      <c r="D354" s="2"/>
      <c r="E354" s="2"/>
      <c r="F354" s="3"/>
      <c r="G354" s="3"/>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1"/>
      <c r="B355" s="2"/>
      <c r="C355" s="2"/>
      <c r="D355" s="2"/>
      <c r="E355" s="2"/>
      <c r="F355" s="3"/>
      <c r="G355" s="3"/>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1"/>
      <c r="B356" s="2"/>
      <c r="C356" s="2"/>
      <c r="D356" s="2"/>
      <c r="E356" s="2"/>
      <c r="F356" s="3"/>
      <c r="G356" s="3"/>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1"/>
      <c r="B357" s="2"/>
      <c r="C357" s="2"/>
      <c r="D357" s="2"/>
      <c r="E357" s="2"/>
      <c r="F357" s="3"/>
      <c r="G357" s="3"/>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1"/>
      <c r="B358" s="2"/>
      <c r="C358" s="2"/>
      <c r="D358" s="2"/>
      <c r="E358" s="2"/>
      <c r="F358" s="3"/>
      <c r="G358" s="3"/>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1"/>
      <c r="B359" s="2"/>
      <c r="C359" s="2"/>
      <c r="D359" s="2"/>
      <c r="E359" s="2"/>
      <c r="F359" s="3"/>
      <c r="G359" s="3"/>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1"/>
      <c r="B360" s="2"/>
      <c r="C360" s="2"/>
      <c r="D360" s="2"/>
      <c r="E360" s="2"/>
      <c r="F360" s="3"/>
      <c r="G360" s="3"/>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1"/>
      <c r="B361" s="2"/>
      <c r="C361" s="2"/>
      <c r="D361" s="2"/>
      <c r="E361" s="2"/>
      <c r="F361" s="3"/>
      <c r="G361" s="3"/>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1"/>
      <c r="B362" s="2"/>
      <c r="C362" s="2"/>
      <c r="D362" s="2"/>
      <c r="E362" s="2"/>
      <c r="F362" s="3"/>
      <c r="G362" s="3"/>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1"/>
      <c r="B363" s="2"/>
      <c r="C363" s="2"/>
      <c r="D363" s="2"/>
      <c r="E363" s="2"/>
      <c r="F363" s="3"/>
      <c r="G363" s="3"/>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1"/>
      <c r="B364" s="2"/>
      <c r="C364" s="2"/>
      <c r="D364" s="2"/>
      <c r="E364" s="2"/>
      <c r="F364" s="3"/>
      <c r="G364" s="3"/>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1"/>
      <c r="B365" s="2"/>
      <c r="C365" s="2"/>
      <c r="D365" s="2"/>
      <c r="E365" s="2"/>
      <c r="F365" s="3"/>
      <c r="G365" s="3"/>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1"/>
      <c r="B366" s="2"/>
      <c r="C366" s="2"/>
      <c r="D366" s="2"/>
      <c r="E366" s="2"/>
      <c r="F366" s="3"/>
      <c r="G366" s="3"/>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1"/>
      <c r="B367" s="2"/>
      <c r="C367" s="2"/>
      <c r="D367" s="2"/>
      <c r="E367" s="2"/>
      <c r="F367" s="3"/>
      <c r="G367" s="3"/>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1"/>
      <c r="B368" s="2"/>
      <c r="C368" s="2"/>
      <c r="D368" s="2"/>
      <c r="E368" s="2"/>
      <c r="F368" s="3"/>
      <c r="G368" s="3"/>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1"/>
      <c r="B369" s="2"/>
      <c r="C369" s="2"/>
      <c r="D369" s="2"/>
      <c r="E369" s="2"/>
      <c r="F369" s="3"/>
      <c r="G369" s="3"/>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1"/>
      <c r="B370" s="2"/>
      <c r="C370" s="2"/>
      <c r="D370" s="2"/>
      <c r="E370" s="2"/>
      <c r="F370" s="3"/>
      <c r="G370" s="3"/>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1"/>
      <c r="B371" s="2"/>
      <c r="C371" s="2"/>
      <c r="D371" s="2"/>
      <c r="E371" s="2"/>
      <c r="F371" s="3"/>
      <c r="G371" s="3"/>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1"/>
      <c r="B372" s="2"/>
      <c r="C372" s="2"/>
      <c r="D372" s="2"/>
      <c r="E372" s="2"/>
      <c r="F372" s="3"/>
      <c r="G372" s="3"/>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1"/>
      <c r="B373" s="2"/>
      <c r="C373" s="2"/>
      <c r="D373" s="2"/>
      <c r="E373" s="2"/>
      <c r="F373" s="3"/>
      <c r="G373" s="3"/>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row r="1030" spans="1:26" ht="15.75" customHeight="1">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row>
    <row r="1031" spans="1:26" ht="15.75" customHeight="1">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row>
    <row r="1032" spans="1:26" ht="15.75" customHeight="1">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row>
    <row r="1033" spans="1:26" ht="15.75" customHeight="1">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row>
    <row r="1034" spans="1:26" ht="15.75" customHeight="1">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row>
    <row r="1035" spans="1:26" ht="15.75" customHeight="1">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row>
    <row r="1036" spans="1:26" ht="15.75" customHeight="1">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row>
    <row r="1037" spans="1:26" ht="15.75" customHeight="1">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row>
    <row r="1038" spans="1:26" ht="15.75" customHeight="1">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row>
    <row r="1039" spans="1:26" ht="15.75" customHeight="1">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row>
    <row r="1040" spans="1:26" ht="15.75" customHeight="1">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row>
    <row r="1041" spans="1:26" ht="15.75" customHeight="1">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row>
    <row r="1042" spans="1:26" ht="15.75" customHeight="1">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row>
    <row r="1043" spans="1:26" ht="15.75" customHeight="1">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row>
    <row r="1044" spans="1:26" ht="15.75" customHeight="1">
      <c r="A1044" s="47"/>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row>
    <row r="1045" spans="1:26" ht="15.7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row>
    <row r="1046" spans="1:26" ht="15.75" customHeight="1">
      <c r="A1046" s="47"/>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row>
    <row r="1047" spans="1:26" ht="15.75" customHeight="1">
      <c r="A1047" s="47"/>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row>
    <row r="1048" spans="1:26" ht="15.75" customHeight="1">
      <c r="A1048" s="47"/>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row>
    <row r="1049" spans="1:26" ht="15.75" customHeight="1">
      <c r="A1049" s="47"/>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row>
    <row r="1050" spans="1:26" ht="15.75" customHeight="1">
      <c r="A1050" s="47"/>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row>
    <row r="1051" spans="1:26" ht="15.75" customHeight="1">
      <c r="A1051" s="47"/>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row>
    <row r="1052" spans="1:26" ht="15.75" customHeight="1">
      <c r="A1052" s="47"/>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row>
    <row r="1053" spans="1:26" ht="15.75" customHeight="1">
      <c r="A1053" s="47"/>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row>
    <row r="1054" spans="1:26" ht="15.75" customHeight="1">
      <c r="A1054" s="47"/>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row>
    <row r="1055" spans="1:26" ht="15.75" customHeight="1">
      <c r="A1055" s="47"/>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row>
    <row r="1056" spans="1:26" ht="15.75" customHeight="1">
      <c r="A1056" s="47"/>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row>
    <row r="1057" spans="1:26" ht="15.75" customHeight="1">
      <c r="A1057" s="47"/>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row>
    <row r="1058" spans="1:26" ht="15.75"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row>
    <row r="1059" spans="1:26" ht="15.75" customHeight="1">
      <c r="A1059" s="47"/>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row>
    <row r="1060" spans="1:26" ht="15.75" customHeight="1">
      <c r="A1060" s="47"/>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row>
    <row r="1061" spans="1:26" ht="15.75" customHeight="1">
      <c r="A1061" s="47"/>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row>
    <row r="1062" spans="1:26" ht="15.75" customHeight="1">
      <c r="A1062" s="47"/>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row>
    <row r="1063" spans="1:26" ht="15.75" customHeight="1">
      <c r="A1063" s="47"/>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row>
    <row r="1064" spans="1:26" ht="15.75" customHeight="1">
      <c r="A1064" s="47"/>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row>
    <row r="1065" spans="1:26" ht="15.75" customHeight="1">
      <c r="A1065" s="47"/>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row>
    <row r="1066" spans="1:26" ht="15.75" customHeight="1">
      <c r="A1066" s="47"/>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row>
    <row r="1067" spans="1:26" ht="15.75" customHeight="1">
      <c r="A1067" s="47"/>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row>
    <row r="1068" spans="1:26" ht="15.75" customHeight="1">
      <c r="A1068" s="47"/>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row>
    <row r="1069" spans="1:26" ht="15.75" customHeight="1">
      <c r="A1069" s="47"/>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row>
    <row r="1070" spans="1:26" ht="15.75" customHeight="1">
      <c r="A1070" s="47"/>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row>
    <row r="1071" spans="1:26" ht="15.75" customHeight="1">
      <c r="A1071" s="47"/>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row>
    <row r="1072" spans="1:26" ht="15.75" customHeight="1">
      <c r="A1072" s="47"/>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row>
    <row r="1073" spans="1:26" ht="15.75" customHeight="1">
      <c r="A1073" s="47"/>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row>
    <row r="1074" spans="1:26" ht="15.75" customHeight="1">
      <c r="A1074" s="47"/>
      <c r="B1074" s="47"/>
      <c r="C1074" s="47"/>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row>
    <row r="1075" spans="1:26" ht="15.75" customHeight="1">
      <c r="A1075" s="47"/>
      <c r="B1075" s="47"/>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row>
    <row r="1076" spans="1:26" ht="15.75" customHeight="1">
      <c r="A1076" s="47"/>
      <c r="B1076" s="47"/>
      <c r="C1076" s="47"/>
      <c r="D1076" s="47"/>
      <c r="E1076" s="47"/>
      <c r="F1076" s="47"/>
      <c r="G1076" s="47"/>
      <c r="H1076" s="47"/>
      <c r="I1076" s="47"/>
      <c r="J1076" s="47"/>
      <c r="K1076" s="47"/>
      <c r="L1076" s="47"/>
      <c r="M1076" s="47"/>
      <c r="N1076" s="47"/>
      <c r="O1076" s="47"/>
      <c r="P1076" s="47"/>
      <c r="Q1076" s="47"/>
      <c r="R1076" s="47"/>
      <c r="S1076" s="47"/>
      <c r="T1076" s="47"/>
      <c r="U1076" s="47"/>
      <c r="V1076" s="47"/>
      <c r="W1076" s="47"/>
      <c r="X1076" s="47"/>
      <c r="Y1076" s="47"/>
      <c r="Z1076" s="47"/>
    </row>
    <row r="1077" spans="1:26" ht="15.75" customHeight="1">
      <c r="A1077" s="47"/>
      <c r="B1077" s="47"/>
      <c r="C1077" s="47"/>
      <c r="D1077" s="47"/>
      <c r="E1077" s="47"/>
      <c r="F1077" s="47"/>
      <c r="G1077" s="47"/>
      <c r="H1077" s="47"/>
      <c r="I1077" s="47"/>
      <c r="J1077" s="47"/>
      <c r="K1077" s="47"/>
      <c r="L1077" s="47"/>
      <c r="M1077" s="47"/>
      <c r="N1077" s="47"/>
      <c r="O1077" s="47"/>
      <c r="P1077" s="47"/>
      <c r="Q1077" s="47"/>
      <c r="R1077" s="47"/>
      <c r="S1077" s="47"/>
      <c r="T1077" s="47"/>
      <c r="U1077" s="47"/>
      <c r="V1077" s="47"/>
      <c r="W1077" s="47"/>
      <c r="X1077" s="47"/>
      <c r="Y1077" s="47"/>
      <c r="Z1077" s="47"/>
    </row>
    <row r="1078" spans="1:26" ht="15.7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row>
    <row r="1079" spans="1:26" ht="15.75" customHeight="1">
      <c r="A1079" s="47"/>
      <c r="B1079" s="47"/>
      <c r="C1079" s="47"/>
      <c r="D1079" s="47"/>
      <c r="E1079" s="47"/>
      <c r="F1079" s="47"/>
      <c r="G1079" s="47"/>
      <c r="H1079" s="47"/>
      <c r="I1079" s="47"/>
      <c r="J1079" s="47"/>
      <c r="K1079" s="47"/>
      <c r="L1079" s="47"/>
      <c r="M1079" s="47"/>
      <c r="N1079" s="47"/>
      <c r="O1079" s="47"/>
      <c r="P1079" s="47"/>
      <c r="Q1079" s="47"/>
      <c r="R1079" s="47"/>
      <c r="S1079" s="47"/>
      <c r="T1079" s="47"/>
      <c r="U1079" s="47"/>
      <c r="V1079" s="47"/>
      <c r="W1079" s="47"/>
      <c r="X1079" s="47"/>
      <c r="Y1079" s="47"/>
      <c r="Z1079" s="47"/>
    </row>
    <row r="1080" spans="1:26" ht="15.75" customHeight="1">
      <c r="A1080" s="47"/>
      <c r="B1080" s="47"/>
      <c r="C1080" s="47"/>
      <c r="D1080" s="47"/>
      <c r="E1080" s="47"/>
      <c r="F1080" s="47"/>
      <c r="G1080" s="47"/>
      <c r="H1080" s="47"/>
      <c r="I1080" s="47"/>
      <c r="J1080" s="47"/>
      <c r="K1080" s="47"/>
      <c r="L1080" s="47"/>
      <c r="M1080" s="47"/>
      <c r="N1080" s="47"/>
      <c r="O1080" s="47"/>
      <c r="P1080" s="47"/>
      <c r="Q1080" s="47"/>
      <c r="R1080" s="47"/>
      <c r="S1080" s="47"/>
      <c r="T1080" s="47"/>
      <c r="U1080" s="47"/>
      <c r="V1080" s="47"/>
      <c r="W1080" s="47"/>
      <c r="X1080" s="47"/>
      <c r="Y1080" s="47"/>
      <c r="Z1080" s="47"/>
    </row>
    <row r="1081" spans="1:26" ht="15.75" customHeight="1">
      <c r="A1081" s="47"/>
      <c r="B1081" s="47"/>
      <c r="C1081" s="47"/>
      <c r="D1081" s="47"/>
      <c r="E1081" s="47"/>
      <c r="F1081" s="47"/>
      <c r="G1081" s="47"/>
      <c r="H1081" s="47"/>
      <c r="I1081" s="47"/>
      <c r="J1081" s="47"/>
      <c r="K1081" s="47"/>
      <c r="L1081" s="47"/>
      <c r="M1081" s="47"/>
      <c r="N1081" s="47"/>
      <c r="O1081" s="47"/>
      <c r="P1081" s="47"/>
      <c r="Q1081" s="47"/>
      <c r="R1081" s="47"/>
      <c r="S1081" s="47"/>
      <c r="T1081" s="47"/>
      <c r="U1081" s="47"/>
      <c r="V1081" s="47"/>
      <c r="W1081" s="47"/>
      <c r="X1081" s="47"/>
      <c r="Y1081" s="47"/>
      <c r="Z1081" s="47"/>
    </row>
    <row r="1082" spans="1:26" ht="15.75" customHeight="1">
      <c r="A1082" s="47"/>
      <c r="B1082" s="47"/>
      <c r="C1082" s="47"/>
      <c r="D1082" s="47"/>
      <c r="E1082" s="47"/>
      <c r="F1082" s="47"/>
      <c r="G1082" s="47"/>
      <c r="H1082" s="47"/>
      <c r="I1082" s="47"/>
      <c r="J1082" s="47"/>
      <c r="K1082" s="47"/>
      <c r="L1082" s="47"/>
      <c r="M1082" s="47"/>
      <c r="N1082" s="47"/>
      <c r="O1082" s="47"/>
      <c r="P1082" s="47"/>
      <c r="Q1082" s="47"/>
      <c r="R1082" s="47"/>
      <c r="S1082" s="47"/>
      <c r="T1082" s="47"/>
      <c r="U1082" s="47"/>
      <c r="V1082" s="47"/>
      <c r="W1082" s="47"/>
      <c r="X1082" s="47"/>
      <c r="Y1082" s="47"/>
      <c r="Z1082" s="47"/>
    </row>
    <row r="1083" spans="1:26" ht="15.75" customHeight="1">
      <c r="A1083" s="47"/>
      <c r="B1083" s="47"/>
      <c r="C1083" s="47"/>
      <c r="D1083" s="47"/>
      <c r="E1083" s="47"/>
      <c r="F1083" s="47"/>
      <c r="G1083" s="47"/>
      <c r="H1083" s="47"/>
      <c r="I1083" s="47"/>
      <c r="J1083" s="47"/>
      <c r="K1083" s="47"/>
      <c r="L1083" s="47"/>
      <c r="M1083" s="47"/>
      <c r="N1083" s="47"/>
      <c r="O1083" s="47"/>
      <c r="P1083" s="47"/>
      <c r="Q1083" s="47"/>
      <c r="R1083" s="47"/>
      <c r="S1083" s="47"/>
      <c r="T1083" s="47"/>
      <c r="U1083" s="47"/>
      <c r="V1083" s="47"/>
      <c r="W1083" s="47"/>
      <c r="X1083" s="47"/>
      <c r="Y1083" s="47"/>
      <c r="Z1083" s="47"/>
    </row>
    <row r="1084" spans="1:26" ht="15.75" customHeight="1">
      <c r="A1084" s="47"/>
      <c r="B1084" s="47"/>
      <c r="C1084" s="47"/>
      <c r="D1084" s="47"/>
      <c r="E1084" s="47"/>
      <c r="F1084" s="47"/>
      <c r="G1084" s="47"/>
      <c r="H1084" s="47"/>
      <c r="I1084" s="47"/>
      <c r="J1084" s="47"/>
      <c r="K1084" s="47"/>
      <c r="L1084" s="47"/>
      <c r="M1084" s="47"/>
      <c r="N1084" s="47"/>
      <c r="O1084" s="47"/>
      <c r="P1084" s="47"/>
      <c r="Q1084" s="47"/>
      <c r="R1084" s="47"/>
      <c r="S1084" s="47"/>
      <c r="T1084" s="47"/>
      <c r="U1084" s="47"/>
      <c r="V1084" s="47"/>
      <c r="W1084" s="47"/>
      <c r="X1084" s="47"/>
      <c r="Y1084" s="47"/>
      <c r="Z1084" s="47"/>
    </row>
    <row r="1085" spans="1:26" ht="15.75" customHeight="1">
      <c r="A1085" s="47"/>
      <c r="B1085" s="47"/>
      <c r="C1085" s="47"/>
      <c r="D1085" s="47"/>
      <c r="E1085" s="47"/>
      <c r="F1085" s="47"/>
      <c r="G1085" s="47"/>
      <c r="H1085" s="47"/>
      <c r="I1085" s="47"/>
      <c r="J1085" s="47"/>
      <c r="K1085" s="47"/>
      <c r="L1085" s="47"/>
      <c r="M1085" s="47"/>
      <c r="N1085" s="47"/>
      <c r="O1085" s="47"/>
      <c r="P1085" s="47"/>
      <c r="Q1085" s="47"/>
      <c r="R1085" s="47"/>
      <c r="S1085" s="47"/>
      <c r="T1085" s="47"/>
      <c r="U1085" s="47"/>
      <c r="V1085" s="47"/>
      <c r="W1085" s="47"/>
      <c r="X1085" s="47"/>
      <c r="Y1085" s="47"/>
      <c r="Z1085" s="47"/>
    </row>
    <row r="1086" spans="1:26" ht="15.75" customHeight="1">
      <c r="A1086" s="47"/>
      <c r="B1086" s="47"/>
      <c r="C1086" s="47"/>
      <c r="D1086" s="47"/>
      <c r="E1086" s="47"/>
      <c r="F1086" s="47"/>
      <c r="G1086" s="47"/>
      <c r="H1086" s="47"/>
      <c r="I1086" s="47"/>
      <c r="J1086" s="47"/>
      <c r="K1086" s="47"/>
      <c r="L1086" s="47"/>
      <c r="M1086" s="47"/>
      <c r="N1086" s="47"/>
      <c r="O1086" s="47"/>
      <c r="P1086" s="47"/>
      <c r="Q1086" s="47"/>
      <c r="R1086" s="47"/>
      <c r="S1086" s="47"/>
      <c r="T1086" s="47"/>
      <c r="U1086" s="47"/>
      <c r="V1086" s="47"/>
      <c r="W1086" s="47"/>
      <c r="X1086" s="47"/>
      <c r="Y1086" s="47"/>
      <c r="Z1086" s="47"/>
    </row>
    <row r="1087" spans="1:26" ht="15.75" customHeight="1">
      <c r="A1087" s="47"/>
      <c r="B1087" s="47"/>
      <c r="C1087" s="47"/>
      <c r="D1087" s="47"/>
      <c r="E1087" s="47"/>
      <c r="F1087" s="47"/>
      <c r="G1087" s="47"/>
      <c r="H1087" s="47"/>
      <c r="I1087" s="47"/>
      <c r="J1087" s="47"/>
      <c r="K1087" s="47"/>
      <c r="L1087" s="47"/>
      <c r="M1087" s="47"/>
      <c r="N1087" s="47"/>
      <c r="O1087" s="47"/>
      <c r="P1087" s="47"/>
      <c r="Q1087" s="47"/>
      <c r="R1087" s="47"/>
      <c r="S1087" s="47"/>
      <c r="T1087" s="47"/>
      <c r="U1087" s="47"/>
      <c r="V1087" s="47"/>
      <c r="W1087" s="47"/>
      <c r="X1087" s="47"/>
      <c r="Y1087" s="47"/>
      <c r="Z1087" s="47"/>
    </row>
    <row r="1088" spans="1:26" ht="15.75" customHeight="1">
      <c r="A1088" s="47"/>
      <c r="B1088" s="47"/>
      <c r="C1088" s="47"/>
      <c r="D1088" s="47"/>
      <c r="E1088" s="47"/>
      <c r="F1088" s="47"/>
      <c r="G1088" s="47"/>
      <c r="H1088" s="47"/>
      <c r="I1088" s="47"/>
      <c r="J1088" s="47"/>
      <c r="K1088" s="47"/>
      <c r="L1088" s="47"/>
      <c r="M1088" s="47"/>
      <c r="N1088" s="47"/>
      <c r="O1088" s="47"/>
      <c r="P1088" s="47"/>
      <c r="Q1088" s="47"/>
      <c r="R1088" s="47"/>
      <c r="S1088" s="47"/>
      <c r="T1088" s="47"/>
      <c r="U1088" s="47"/>
      <c r="V1088" s="47"/>
      <c r="W1088" s="47"/>
      <c r="X1088" s="47"/>
      <c r="Y1088" s="47"/>
      <c r="Z1088" s="47"/>
    </row>
    <row r="1089" spans="1:26" ht="15.75" customHeight="1">
      <c r="A1089" s="47"/>
      <c r="B1089" s="47"/>
      <c r="C1089" s="47"/>
      <c r="D1089" s="47"/>
      <c r="E1089" s="47"/>
      <c r="F1089" s="47"/>
      <c r="G1089" s="47"/>
      <c r="H1089" s="47"/>
      <c r="I1089" s="47"/>
      <c r="J1089" s="47"/>
      <c r="K1089" s="47"/>
      <c r="L1089" s="47"/>
      <c r="M1089" s="47"/>
      <c r="N1089" s="47"/>
      <c r="O1089" s="47"/>
      <c r="P1089" s="47"/>
      <c r="Q1089" s="47"/>
      <c r="R1089" s="47"/>
      <c r="S1089" s="47"/>
      <c r="T1089" s="47"/>
      <c r="U1089" s="47"/>
      <c r="V1089" s="47"/>
      <c r="W1089" s="47"/>
      <c r="X1089" s="47"/>
      <c r="Y1089" s="47"/>
      <c r="Z1089" s="47"/>
    </row>
    <row r="1090" spans="1:26" ht="15.75" customHeight="1">
      <c r="A1090" s="47"/>
      <c r="B1090" s="47"/>
      <c r="C1090" s="47"/>
      <c r="D1090" s="47"/>
      <c r="E1090" s="47"/>
      <c r="F1090" s="47"/>
      <c r="G1090" s="47"/>
      <c r="H1090" s="47"/>
      <c r="I1090" s="47"/>
      <c r="J1090" s="47"/>
      <c r="K1090" s="47"/>
      <c r="L1090" s="47"/>
      <c r="M1090" s="47"/>
      <c r="N1090" s="47"/>
      <c r="O1090" s="47"/>
      <c r="P1090" s="47"/>
      <c r="Q1090" s="47"/>
      <c r="R1090" s="47"/>
      <c r="S1090" s="47"/>
      <c r="T1090" s="47"/>
      <c r="U1090" s="47"/>
      <c r="V1090" s="47"/>
      <c r="W1090" s="47"/>
      <c r="X1090" s="47"/>
      <c r="Y1090" s="47"/>
      <c r="Z1090" s="47"/>
    </row>
    <row r="1091" spans="1:26" ht="15.75" customHeight="1">
      <c r="A1091" s="47"/>
      <c r="B1091" s="47"/>
      <c r="C1091" s="47"/>
      <c r="D1091" s="47"/>
      <c r="E1091" s="47"/>
      <c r="F1091" s="47"/>
      <c r="G1091" s="47"/>
      <c r="H1091" s="47"/>
      <c r="I1091" s="47"/>
      <c r="J1091" s="47"/>
      <c r="K1091" s="47"/>
      <c r="L1091" s="47"/>
      <c r="M1091" s="47"/>
      <c r="N1091" s="47"/>
      <c r="O1091" s="47"/>
      <c r="P1091" s="47"/>
      <c r="Q1091" s="47"/>
      <c r="R1091" s="47"/>
      <c r="S1091" s="47"/>
      <c r="T1091" s="47"/>
      <c r="U1091" s="47"/>
      <c r="V1091" s="47"/>
      <c r="W1091" s="47"/>
      <c r="X1091" s="47"/>
      <c r="Y1091" s="47"/>
      <c r="Z1091" s="47"/>
    </row>
    <row r="1092" spans="1:26" ht="15.75" customHeight="1">
      <c r="A1092" s="47"/>
      <c r="B1092" s="47"/>
      <c r="C1092" s="47"/>
      <c r="D1092" s="47"/>
      <c r="E1092" s="47"/>
      <c r="F1092" s="47"/>
      <c r="G1092" s="47"/>
      <c r="H1092" s="47"/>
      <c r="I1092" s="47"/>
      <c r="J1092" s="47"/>
      <c r="K1092" s="47"/>
      <c r="L1092" s="47"/>
      <c r="M1092" s="47"/>
      <c r="N1092" s="47"/>
      <c r="O1092" s="47"/>
      <c r="P1092" s="47"/>
      <c r="Q1092" s="47"/>
      <c r="R1092" s="47"/>
      <c r="S1092" s="47"/>
      <c r="T1092" s="47"/>
      <c r="U1092" s="47"/>
      <c r="V1092" s="47"/>
      <c r="W1092" s="47"/>
      <c r="X1092" s="47"/>
      <c r="Y1092" s="47"/>
      <c r="Z1092" s="47"/>
    </row>
    <row r="1093" spans="1:26" ht="15.75" customHeight="1">
      <c r="A1093" s="47"/>
      <c r="B1093" s="47"/>
      <c r="C1093" s="47"/>
      <c r="D1093" s="47"/>
      <c r="E1093" s="47"/>
      <c r="F1093" s="47"/>
      <c r="G1093" s="47"/>
      <c r="H1093" s="47"/>
      <c r="I1093" s="47"/>
      <c r="J1093" s="47"/>
      <c r="K1093" s="47"/>
      <c r="L1093" s="47"/>
      <c r="M1093" s="47"/>
      <c r="N1093" s="47"/>
      <c r="O1093" s="47"/>
      <c r="P1093" s="47"/>
      <c r="Q1093" s="47"/>
      <c r="R1093" s="47"/>
      <c r="S1093" s="47"/>
      <c r="T1093" s="47"/>
      <c r="U1093" s="47"/>
      <c r="V1093" s="47"/>
      <c r="W1093" s="47"/>
      <c r="X1093" s="47"/>
      <c r="Y1093" s="47"/>
      <c r="Z1093" s="47"/>
    </row>
    <row r="1094" spans="1:26" ht="15.75" customHeight="1">
      <c r="A1094" s="47"/>
      <c r="B1094" s="47"/>
      <c r="C1094" s="47"/>
      <c r="D1094" s="47"/>
      <c r="E1094" s="47"/>
      <c r="F1094" s="47"/>
      <c r="G1094" s="47"/>
      <c r="H1094" s="47"/>
      <c r="I1094" s="47"/>
      <c r="J1094" s="47"/>
      <c r="K1094" s="47"/>
      <c r="L1094" s="47"/>
      <c r="M1094" s="47"/>
      <c r="N1094" s="47"/>
      <c r="O1094" s="47"/>
      <c r="P1094" s="47"/>
      <c r="Q1094" s="47"/>
      <c r="R1094" s="47"/>
      <c r="S1094" s="47"/>
      <c r="T1094" s="47"/>
      <c r="U1094" s="47"/>
      <c r="V1094" s="47"/>
      <c r="W1094" s="47"/>
      <c r="X1094" s="47"/>
      <c r="Y1094" s="47"/>
      <c r="Z1094" s="47"/>
    </row>
    <row r="1095" spans="1:26" ht="15.75" customHeight="1">
      <c r="A1095" s="47"/>
      <c r="B1095" s="47"/>
      <c r="C1095" s="47"/>
      <c r="D1095" s="47"/>
      <c r="E1095" s="47"/>
      <c r="F1095" s="47"/>
      <c r="G1095" s="47"/>
      <c r="H1095" s="47"/>
      <c r="I1095" s="47"/>
      <c r="J1095" s="47"/>
      <c r="K1095" s="47"/>
      <c r="L1095" s="47"/>
      <c r="M1095" s="47"/>
      <c r="N1095" s="47"/>
      <c r="O1095" s="47"/>
      <c r="P1095" s="47"/>
      <c r="Q1095" s="47"/>
      <c r="R1095" s="47"/>
      <c r="S1095" s="47"/>
      <c r="T1095" s="47"/>
      <c r="U1095" s="47"/>
      <c r="V1095" s="47"/>
      <c r="W1095" s="47"/>
      <c r="X1095" s="47"/>
      <c r="Y1095" s="47"/>
      <c r="Z1095" s="47"/>
    </row>
    <row r="1096" spans="1:26" ht="15.75" customHeight="1">
      <c r="A1096" s="47"/>
      <c r="B1096" s="47"/>
      <c r="C1096" s="47"/>
      <c r="D1096" s="47"/>
      <c r="E1096" s="47"/>
      <c r="F1096" s="47"/>
      <c r="G1096" s="47"/>
      <c r="H1096" s="47"/>
      <c r="I1096" s="47"/>
      <c r="J1096" s="47"/>
      <c r="K1096" s="47"/>
      <c r="L1096" s="47"/>
      <c r="M1096" s="47"/>
      <c r="N1096" s="47"/>
      <c r="O1096" s="47"/>
      <c r="P1096" s="47"/>
      <c r="Q1096" s="47"/>
      <c r="R1096" s="47"/>
      <c r="S1096" s="47"/>
      <c r="T1096" s="47"/>
      <c r="U1096" s="47"/>
      <c r="V1096" s="47"/>
      <c r="W1096" s="47"/>
      <c r="X1096" s="47"/>
      <c r="Y1096" s="47"/>
      <c r="Z1096" s="47"/>
    </row>
    <row r="1097" spans="1:26" ht="15.75" customHeight="1">
      <c r="A1097" s="47"/>
      <c r="B1097" s="47"/>
      <c r="C1097" s="47"/>
      <c r="D1097" s="47"/>
      <c r="E1097" s="47"/>
      <c r="F1097" s="47"/>
      <c r="G1097" s="47"/>
      <c r="H1097" s="47"/>
      <c r="I1097" s="47"/>
      <c r="J1097" s="47"/>
      <c r="K1097" s="47"/>
      <c r="L1097" s="47"/>
      <c r="M1097" s="47"/>
      <c r="N1097" s="47"/>
      <c r="O1097" s="47"/>
      <c r="P1097" s="47"/>
      <c r="Q1097" s="47"/>
      <c r="R1097" s="47"/>
      <c r="S1097" s="47"/>
      <c r="T1097" s="47"/>
      <c r="U1097" s="47"/>
      <c r="V1097" s="47"/>
      <c r="W1097" s="47"/>
      <c r="X1097" s="47"/>
      <c r="Y1097" s="47"/>
      <c r="Z1097" s="47"/>
    </row>
    <row r="1098" spans="1:26" ht="15.75" customHeight="1">
      <c r="A1098" s="47"/>
      <c r="B1098" s="47"/>
      <c r="C1098" s="47"/>
      <c r="D1098" s="47"/>
      <c r="E1098" s="47"/>
      <c r="F1098" s="47"/>
      <c r="G1098" s="47"/>
      <c r="H1098" s="47"/>
      <c r="I1098" s="47"/>
      <c r="J1098" s="47"/>
      <c r="K1098" s="47"/>
      <c r="L1098" s="47"/>
      <c r="M1098" s="47"/>
      <c r="N1098" s="47"/>
      <c r="O1098" s="47"/>
      <c r="P1098" s="47"/>
      <c r="Q1098" s="47"/>
      <c r="R1098" s="47"/>
      <c r="S1098" s="47"/>
      <c r="T1098" s="47"/>
      <c r="U1098" s="47"/>
      <c r="V1098" s="47"/>
      <c r="W1098" s="47"/>
      <c r="X1098" s="47"/>
      <c r="Y1098" s="47"/>
      <c r="Z1098" s="47"/>
    </row>
    <row r="1099" spans="1:26" ht="15.75" customHeight="1">
      <c r="A1099" s="47"/>
      <c r="B1099" s="47"/>
      <c r="C1099" s="47"/>
      <c r="D1099" s="47"/>
      <c r="E1099" s="47"/>
      <c r="F1099" s="47"/>
      <c r="G1099" s="47"/>
      <c r="H1099" s="47"/>
      <c r="I1099" s="47"/>
      <c r="J1099" s="47"/>
      <c r="K1099" s="47"/>
      <c r="L1099" s="47"/>
      <c r="M1099" s="47"/>
      <c r="N1099" s="47"/>
      <c r="O1099" s="47"/>
      <c r="P1099" s="47"/>
      <c r="Q1099" s="47"/>
      <c r="R1099" s="47"/>
      <c r="S1099" s="47"/>
      <c r="T1099" s="47"/>
      <c r="U1099" s="47"/>
      <c r="V1099" s="47"/>
      <c r="W1099" s="47"/>
      <c r="X1099" s="47"/>
      <c r="Y1099" s="47"/>
      <c r="Z1099" s="47"/>
    </row>
    <row r="1100" spans="1:26" ht="15.75" customHeight="1">
      <c r="A1100" s="47"/>
      <c r="B1100" s="47"/>
      <c r="C1100" s="47"/>
      <c r="D1100" s="47"/>
      <c r="E1100" s="47"/>
      <c r="F1100" s="47"/>
      <c r="G1100" s="47"/>
      <c r="H1100" s="47"/>
      <c r="I1100" s="47"/>
      <c r="J1100" s="47"/>
      <c r="K1100" s="47"/>
      <c r="L1100" s="47"/>
      <c r="M1100" s="47"/>
      <c r="N1100" s="47"/>
      <c r="O1100" s="47"/>
      <c r="P1100" s="47"/>
      <c r="Q1100" s="47"/>
      <c r="R1100" s="47"/>
      <c r="S1100" s="47"/>
      <c r="T1100" s="47"/>
      <c r="U1100" s="47"/>
      <c r="V1100" s="47"/>
      <c r="W1100" s="47"/>
      <c r="X1100" s="47"/>
      <c r="Y1100" s="47"/>
      <c r="Z1100" s="47"/>
    </row>
    <row r="1101" spans="1:26" ht="15.75" customHeight="1">
      <c r="A1101" s="47"/>
      <c r="B1101" s="47"/>
      <c r="C1101" s="47"/>
      <c r="D1101" s="47"/>
      <c r="E1101" s="47"/>
      <c r="F1101" s="47"/>
      <c r="G1101" s="47"/>
      <c r="H1101" s="47"/>
      <c r="I1101" s="47"/>
      <c r="J1101" s="47"/>
      <c r="K1101" s="47"/>
      <c r="L1101" s="47"/>
      <c r="M1101" s="47"/>
      <c r="N1101" s="47"/>
      <c r="O1101" s="47"/>
      <c r="P1101" s="47"/>
      <c r="Q1101" s="47"/>
      <c r="R1101" s="47"/>
      <c r="S1101" s="47"/>
      <c r="T1101" s="47"/>
      <c r="U1101" s="47"/>
      <c r="V1101" s="47"/>
      <c r="W1101" s="47"/>
      <c r="X1101" s="47"/>
      <c r="Y1101" s="47"/>
      <c r="Z1101" s="47"/>
    </row>
    <row r="1102" spans="1:26" ht="15.75" customHeight="1">
      <c r="A1102" s="47"/>
      <c r="B1102" s="47"/>
      <c r="C1102" s="47"/>
      <c r="D1102" s="47"/>
      <c r="E1102" s="47"/>
      <c r="F1102" s="47"/>
      <c r="G1102" s="47"/>
      <c r="H1102" s="47"/>
      <c r="I1102" s="47"/>
      <c r="J1102" s="47"/>
      <c r="K1102" s="47"/>
      <c r="L1102" s="47"/>
      <c r="M1102" s="47"/>
      <c r="N1102" s="47"/>
      <c r="O1102" s="47"/>
      <c r="P1102" s="47"/>
      <c r="Q1102" s="47"/>
      <c r="R1102" s="47"/>
      <c r="S1102" s="47"/>
      <c r="T1102" s="47"/>
      <c r="U1102" s="47"/>
      <c r="V1102" s="47"/>
      <c r="W1102" s="47"/>
      <c r="X1102" s="47"/>
      <c r="Y1102" s="47"/>
      <c r="Z1102" s="47"/>
    </row>
    <row r="1103" spans="1:26" ht="15.75" customHeight="1">
      <c r="A1103" s="47"/>
      <c r="B1103" s="47"/>
      <c r="C1103" s="47"/>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row>
    <row r="1104" spans="1:26" ht="15.75" customHeight="1">
      <c r="A1104" s="47"/>
      <c r="B1104" s="47"/>
      <c r="C1104" s="47"/>
      <c r="D1104" s="47"/>
      <c r="E1104" s="47"/>
      <c r="F1104" s="47"/>
      <c r="G1104" s="47"/>
      <c r="H1104" s="47"/>
      <c r="I1104" s="47"/>
      <c r="J1104" s="47"/>
      <c r="K1104" s="47"/>
      <c r="L1104" s="47"/>
      <c r="M1104" s="47"/>
      <c r="N1104" s="47"/>
      <c r="O1104" s="47"/>
      <c r="P1104" s="47"/>
      <c r="Q1104" s="47"/>
      <c r="R1104" s="47"/>
      <c r="S1104" s="47"/>
      <c r="T1104" s="47"/>
      <c r="U1104" s="47"/>
      <c r="V1104" s="47"/>
      <c r="W1104" s="47"/>
      <c r="X1104" s="47"/>
      <c r="Y1104" s="47"/>
      <c r="Z1104" s="47"/>
    </row>
    <row r="1105" spans="1:26" ht="15.75" customHeight="1">
      <c r="A1105" s="47"/>
      <c r="B1105" s="47"/>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row>
    <row r="1106" spans="1:26" ht="15.75" customHeight="1">
      <c r="A1106" s="47"/>
      <c r="B1106" s="47"/>
      <c r="C1106" s="47"/>
      <c r="D1106" s="47"/>
      <c r="E1106" s="47"/>
      <c r="F1106" s="47"/>
      <c r="G1106" s="47"/>
      <c r="H1106" s="47"/>
      <c r="I1106" s="47"/>
      <c r="J1106" s="47"/>
      <c r="K1106" s="47"/>
      <c r="L1106" s="47"/>
      <c r="M1106" s="47"/>
      <c r="N1106" s="47"/>
      <c r="O1106" s="47"/>
      <c r="P1106" s="47"/>
      <c r="Q1106" s="47"/>
      <c r="R1106" s="47"/>
      <c r="S1106" s="47"/>
      <c r="T1106" s="47"/>
      <c r="U1106" s="47"/>
      <c r="V1106" s="47"/>
      <c r="W1106" s="47"/>
      <c r="X1106" s="47"/>
      <c r="Y1106" s="47"/>
      <c r="Z1106" s="47"/>
    </row>
    <row r="1107" spans="1:26" ht="15.75" customHeight="1">
      <c r="A1107" s="47"/>
      <c r="B1107" s="47"/>
      <c r="C1107" s="47"/>
      <c r="D1107" s="47"/>
      <c r="E1107" s="47"/>
      <c r="F1107" s="47"/>
      <c r="G1107" s="47"/>
      <c r="H1107" s="47"/>
      <c r="I1107" s="47"/>
      <c r="J1107" s="47"/>
      <c r="K1107" s="47"/>
      <c r="L1107" s="47"/>
      <c r="M1107" s="47"/>
      <c r="N1107" s="47"/>
      <c r="O1107" s="47"/>
      <c r="P1107" s="47"/>
      <c r="Q1107" s="47"/>
      <c r="R1107" s="47"/>
      <c r="S1107" s="47"/>
      <c r="T1107" s="47"/>
      <c r="U1107" s="47"/>
      <c r="V1107" s="47"/>
      <c r="W1107" s="47"/>
      <c r="X1107" s="47"/>
      <c r="Y1107" s="47"/>
      <c r="Z1107" s="47"/>
    </row>
    <row r="1108" spans="1:26" ht="15.75" customHeight="1">
      <c r="A1108" s="47"/>
      <c r="B1108" s="47"/>
      <c r="C1108" s="47"/>
      <c r="D1108" s="47"/>
      <c r="E1108" s="47"/>
      <c r="F1108" s="47"/>
      <c r="G1108" s="47"/>
      <c r="H1108" s="47"/>
      <c r="I1108" s="47"/>
      <c r="J1108" s="47"/>
      <c r="K1108" s="47"/>
      <c r="L1108" s="47"/>
      <c r="M1108" s="47"/>
      <c r="N1108" s="47"/>
      <c r="O1108" s="47"/>
      <c r="P1108" s="47"/>
      <c r="Q1108" s="47"/>
      <c r="R1108" s="47"/>
      <c r="S1108" s="47"/>
      <c r="T1108" s="47"/>
      <c r="U1108" s="47"/>
      <c r="V1108" s="47"/>
      <c r="W1108" s="47"/>
      <c r="X1108" s="47"/>
      <c r="Y1108" s="47"/>
      <c r="Z1108" s="47"/>
    </row>
    <row r="1109" spans="1:26" ht="15.75" customHeight="1">
      <c r="A1109" s="47"/>
      <c r="B1109" s="47"/>
      <c r="C1109" s="47"/>
      <c r="D1109" s="47"/>
      <c r="E1109" s="47"/>
      <c r="F1109" s="47"/>
      <c r="G1109" s="47"/>
      <c r="H1109" s="47"/>
      <c r="I1109" s="47"/>
      <c r="J1109" s="47"/>
      <c r="K1109" s="47"/>
      <c r="L1109" s="47"/>
      <c r="M1109" s="47"/>
      <c r="N1109" s="47"/>
      <c r="O1109" s="47"/>
      <c r="P1109" s="47"/>
      <c r="Q1109" s="47"/>
      <c r="R1109" s="47"/>
      <c r="S1109" s="47"/>
      <c r="T1109" s="47"/>
      <c r="U1109" s="47"/>
      <c r="V1109" s="47"/>
      <c r="W1109" s="47"/>
      <c r="X1109" s="47"/>
      <c r="Y1109" s="47"/>
      <c r="Z1109" s="47"/>
    </row>
    <row r="1110" spans="1:26" ht="15.75" customHeight="1">
      <c r="A1110" s="47"/>
      <c r="B1110" s="47"/>
      <c r="C1110" s="47"/>
      <c r="D1110" s="47"/>
      <c r="E1110" s="47"/>
      <c r="F1110" s="47"/>
      <c r="G1110" s="47"/>
      <c r="H1110" s="47"/>
      <c r="I1110" s="47"/>
      <c r="J1110" s="47"/>
      <c r="K1110" s="47"/>
      <c r="L1110" s="47"/>
      <c r="M1110" s="47"/>
      <c r="N1110" s="47"/>
      <c r="O1110" s="47"/>
      <c r="P1110" s="47"/>
      <c r="Q1110" s="47"/>
      <c r="R1110" s="47"/>
      <c r="S1110" s="47"/>
      <c r="T1110" s="47"/>
      <c r="U1110" s="47"/>
      <c r="V1110" s="47"/>
      <c r="W1110" s="47"/>
      <c r="X1110" s="47"/>
      <c r="Y1110" s="47"/>
      <c r="Z1110" s="47"/>
    </row>
    <row r="1111" spans="1:26" ht="15.75" customHeight="1">
      <c r="A1111" s="47"/>
      <c r="B1111" s="47"/>
      <c r="C1111" s="47"/>
      <c r="D1111" s="47"/>
      <c r="E1111" s="47"/>
      <c r="F1111" s="47"/>
      <c r="G1111" s="47"/>
      <c r="H1111" s="47"/>
      <c r="I1111" s="47"/>
      <c r="J1111" s="47"/>
      <c r="K1111" s="47"/>
      <c r="L1111" s="47"/>
      <c r="M1111" s="47"/>
      <c r="N1111" s="47"/>
      <c r="O1111" s="47"/>
      <c r="P1111" s="47"/>
      <c r="Q1111" s="47"/>
      <c r="R1111" s="47"/>
      <c r="S1111" s="47"/>
      <c r="T1111" s="47"/>
      <c r="U1111" s="47"/>
      <c r="V1111" s="47"/>
      <c r="W1111" s="47"/>
      <c r="X1111" s="47"/>
      <c r="Y1111" s="47"/>
      <c r="Z1111" s="47"/>
    </row>
    <row r="1112" spans="1:26" ht="15.75" customHeight="1">
      <c r="A1112" s="47"/>
      <c r="B1112" s="47"/>
      <c r="C1112" s="47"/>
      <c r="D1112" s="47"/>
      <c r="E1112" s="47"/>
      <c r="F1112" s="47"/>
      <c r="G1112" s="47"/>
      <c r="H1112" s="47"/>
      <c r="I1112" s="47"/>
      <c r="J1112" s="47"/>
      <c r="K1112" s="47"/>
      <c r="L1112" s="47"/>
      <c r="M1112" s="47"/>
      <c r="N1112" s="47"/>
      <c r="O1112" s="47"/>
      <c r="P1112" s="47"/>
      <c r="Q1112" s="47"/>
      <c r="R1112" s="47"/>
      <c r="S1112" s="47"/>
      <c r="T1112" s="47"/>
      <c r="U1112" s="47"/>
      <c r="V1112" s="47"/>
      <c r="W1112" s="47"/>
      <c r="X1112" s="47"/>
      <c r="Y1112" s="47"/>
      <c r="Z1112" s="47"/>
    </row>
    <row r="1113" spans="1:26" ht="15.75" customHeight="1">
      <c r="A1113" s="47"/>
      <c r="B1113" s="47"/>
      <c r="C1113" s="47"/>
      <c r="D1113" s="47"/>
      <c r="E1113" s="47"/>
      <c r="F1113" s="47"/>
      <c r="G1113" s="47"/>
      <c r="H1113" s="47"/>
      <c r="I1113" s="47"/>
      <c r="J1113" s="47"/>
      <c r="K1113" s="47"/>
      <c r="L1113" s="47"/>
      <c r="M1113" s="47"/>
      <c r="N1113" s="47"/>
      <c r="O1113" s="47"/>
      <c r="P1113" s="47"/>
      <c r="Q1113" s="47"/>
      <c r="R1113" s="47"/>
      <c r="S1113" s="47"/>
      <c r="T1113" s="47"/>
      <c r="U1113" s="47"/>
      <c r="V1113" s="47"/>
      <c r="W1113" s="47"/>
      <c r="X1113" s="47"/>
      <c r="Y1113" s="47"/>
      <c r="Z1113" s="47"/>
    </row>
    <row r="1114" spans="1:26" ht="15.75" customHeight="1">
      <c r="A1114" s="47"/>
      <c r="B1114" s="47"/>
      <c r="C1114" s="47"/>
      <c r="D1114" s="47"/>
      <c r="E1114" s="47"/>
      <c r="F1114" s="47"/>
      <c r="G1114" s="47"/>
      <c r="H1114" s="47"/>
      <c r="I1114" s="47"/>
      <c r="J1114" s="47"/>
      <c r="K1114" s="47"/>
      <c r="L1114" s="47"/>
      <c r="M1114" s="47"/>
      <c r="N1114" s="47"/>
      <c r="O1114" s="47"/>
      <c r="P1114" s="47"/>
      <c r="Q1114" s="47"/>
      <c r="R1114" s="47"/>
      <c r="S1114" s="47"/>
      <c r="T1114" s="47"/>
      <c r="U1114" s="47"/>
      <c r="V1114" s="47"/>
      <c r="W1114" s="47"/>
      <c r="X1114" s="47"/>
      <c r="Y1114" s="47"/>
      <c r="Z1114" s="47"/>
    </row>
    <row r="1115" spans="1:26" ht="15.75" customHeight="1">
      <c r="A1115" s="47"/>
      <c r="B1115" s="47"/>
      <c r="C1115" s="47"/>
      <c r="D1115" s="47"/>
      <c r="E1115" s="47"/>
      <c r="F1115" s="47"/>
      <c r="G1115" s="47"/>
      <c r="H1115" s="47"/>
      <c r="I1115" s="47"/>
      <c r="J1115" s="47"/>
      <c r="K1115" s="47"/>
      <c r="L1115" s="47"/>
      <c r="M1115" s="47"/>
      <c r="N1115" s="47"/>
      <c r="O1115" s="47"/>
      <c r="P1115" s="47"/>
      <c r="Q1115" s="47"/>
      <c r="R1115" s="47"/>
      <c r="S1115" s="47"/>
      <c r="T1115" s="47"/>
      <c r="U1115" s="47"/>
      <c r="V1115" s="47"/>
      <c r="W1115" s="47"/>
      <c r="X1115" s="47"/>
      <c r="Y1115" s="47"/>
      <c r="Z1115" s="47"/>
    </row>
    <row r="1116" spans="1:26" ht="15.75" customHeight="1">
      <c r="A1116" s="47"/>
      <c r="B1116" s="47"/>
      <c r="C1116" s="47"/>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row>
    <row r="1117" spans="1:26" ht="15.75" customHeight="1">
      <c r="A1117" s="47"/>
      <c r="B1117" s="47"/>
      <c r="C1117" s="47"/>
      <c r="D1117" s="47"/>
      <c r="E1117" s="47"/>
      <c r="F1117" s="47"/>
      <c r="G1117" s="47"/>
      <c r="H1117" s="47"/>
      <c r="I1117" s="47"/>
      <c r="J1117" s="47"/>
      <c r="K1117" s="47"/>
      <c r="L1117" s="47"/>
      <c r="M1117" s="47"/>
      <c r="N1117" s="47"/>
      <c r="O1117" s="47"/>
      <c r="P1117" s="47"/>
      <c r="Q1117" s="47"/>
      <c r="R1117" s="47"/>
      <c r="S1117" s="47"/>
      <c r="T1117" s="47"/>
      <c r="U1117" s="47"/>
      <c r="V1117" s="47"/>
      <c r="W1117" s="47"/>
      <c r="X1117" s="47"/>
      <c r="Y1117" s="47"/>
      <c r="Z1117" s="47"/>
    </row>
    <row r="1118" spans="1:26" ht="15.75" customHeight="1">
      <c r="A1118" s="47"/>
      <c r="B1118" s="47"/>
      <c r="C1118" s="47"/>
      <c r="D1118" s="47"/>
      <c r="E1118" s="47"/>
      <c r="F1118" s="47"/>
      <c r="G1118" s="47"/>
      <c r="H1118" s="47"/>
      <c r="I1118" s="47"/>
      <c r="J1118" s="47"/>
      <c r="K1118" s="47"/>
      <c r="L1118" s="47"/>
      <c r="M1118" s="47"/>
      <c r="N1118" s="47"/>
      <c r="O1118" s="47"/>
      <c r="P1118" s="47"/>
      <c r="Q1118" s="47"/>
      <c r="R1118" s="47"/>
      <c r="S1118" s="47"/>
      <c r="T1118" s="47"/>
      <c r="U1118" s="47"/>
      <c r="V1118" s="47"/>
      <c r="W1118" s="47"/>
      <c r="X1118" s="47"/>
      <c r="Y1118" s="47"/>
      <c r="Z1118" s="47"/>
    </row>
    <row r="1119" spans="1:26" ht="15.75" customHeight="1">
      <c r="A1119" s="47"/>
      <c r="B1119" s="47"/>
      <c r="C1119" s="47"/>
      <c r="D1119" s="4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row>
    <row r="1120" spans="1:26" ht="15.75" customHeight="1">
      <c r="A1120" s="47"/>
      <c r="B1120" s="47"/>
      <c r="C1120" s="47"/>
      <c r="D1120" s="47"/>
      <c r="E1120" s="47"/>
      <c r="F1120" s="47"/>
      <c r="G1120" s="47"/>
      <c r="H1120" s="47"/>
      <c r="I1120" s="47"/>
      <c r="J1120" s="47"/>
      <c r="K1120" s="47"/>
      <c r="L1120" s="47"/>
      <c r="M1120" s="47"/>
      <c r="N1120" s="47"/>
      <c r="O1120" s="47"/>
      <c r="P1120" s="47"/>
      <c r="Q1120" s="47"/>
      <c r="R1120" s="47"/>
      <c r="S1120" s="47"/>
      <c r="T1120" s="47"/>
      <c r="U1120" s="47"/>
      <c r="V1120" s="47"/>
      <c r="W1120" s="47"/>
      <c r="X1120" s="47"/>
      <c r="Y1120" s="47"/>
      <c r="Z1120" s="47"/>
    </row>
    <row r="1121" spans="1:26" ht="15.75" customHeight="1">
      <c r="A1121" s="47"/>
      <c r="B1121" s="47"/>
      <c r="C1121" s="47"/>
      <c r="D1121" s="47"/>
      <c r="E1121" s="47"/>
      <c r="F1121" s="47"/>
      <c r="G1121" s="47"/>
      <c r="H1121" s="47"/>
      <c r="I1121" s="47"/>
      <c r="J1121" s="47"/>
      <c r="K1121" s="47"/>
      <c r="L1121" s="47"/>
      <c r="M1121" s="47"/>
      <c r="N1121" s="47"/>
      <c r="O1121" s="47"/>
      <c r="P1121" s="47"/>
      <c r="Q1121" s="47"/>
      <c r="R1121" s="47"/>
      <c r="S1121" s="47"/>
      <c r="T1121" s="47"/>
      <c r="U1121" s="47"/>
      <c r="V1121" s="47"/>
      <c r="W1121" s="47"/>
      <c r="X1121" s="47"/>
      <c r="Y1121" s="47"/>
      <c r="Z1121" s="47"/>
    </row>
    <row r="1122" spans="1:26" ht="15.75" customHeight="1">
      <c r="A1122" s="47"/>
      <c r="B1122" s="47"/>
      <c r="C1122" s="47"/>
      <c r="D1122" s="47"/>
      <c r="E1122" s="47"/>
      <c r="F1122" s="47"/>
      <c r="G1122" s="47"/>
      <c r="H1122" s="47"/>
      <c r="I1122" s="47"/>
      <c r="J1122" s="47"/>
      <c r="K1122" s="47"/>
      <c r="L1122" s="47"/>
      <c r="M1122" s="47"/>
      <c r="N1122" s="47"/>
      <c r="O1122" s="47"/>
      <c r="P1122" s="47"/>
      <c r="Q1122" s="47"/>
      <c r="R1122" s="47"/>
      <c r="S1122" s="47"/>
      <c r="T1122" s="47"/>
      <c r="U1122" s="47"/>
      <c r="V1122" s="47"/>
      <c r="W1122" s="47"/>
      <c r="X1122" s="47"/>
      <c r="Y1122" s="47"/>
      <c r="Z1122" s="47"/>
    </row>
    <row r="1123" spans="1:26" ht="15.75" customHeight="1">
      <c r="A1123" s="47"/>
      <c r="B1123" s="47"/>
      <c r="C1123" s="47"/>
      <c r="D1123" s="47"/>
      <c r="E1123" s="47"/>
      <c r="F1123" s="47"/>
      <c r="G1123" s="47"/>
      <c r="H1123" s="47"/>
      <c r="I1123" s="47"/>
      <c r="J1123" s="47"/>
      <c r="K1123" s="47"/>
      <c r="L1123" s="47"/>
      <c r="M1123" s="47"/>
      <c r="N1123" s="47"/>
      <c r="O1123" s="47"/>
      <c r="P1123" s="47"/>
      <c r="Q1123" s="47"/>
      <c r="R1123" s="47"/>
      <c r="S1123" s="47"/>
      <c r="T1123" s="47"/>
      <c r="U1123" s="47"/>
      <c r="V1123" s="47"/>
      <c r="W1123" s="47"/>
      <c r="X1123" s="47"/>
      <c r="Y1123" s="47"/>
      <c r="Z1123" s="47"/>
    </row>
    <row r="1124" spans="1:26" ht="15.75" customHeight="1">
      <c r="A1124" s="47"/>
      <c r="B1124" s="47"/>
      <c r="C1124" s="47"/>
      <c r="D1124" s="47"/>
      <c r="E1124" s="47"/>
      <c r="F1124" s="47"/>
      <c r="G1124" s="47"/>
      <c r="H1124" s="47"/>
      <c r="I1124" s="47"/>
      <c r="J1124" s="47"/>
      <c r="K1124" s="47"/>
      <c r="L1124" s="47"/>
      <c r="M1124" s="47"/>
      <c r="N1124" s="47"/>
      <c r="O1124" s="47"/>
      <c r="P1124" s="47"/>
      <c r="Q1124" s="47"/>
      <c r="R1124" s="47"/>
      <c r="S1124" s="47"/>
      <c r="T1124" s="47"/>
      <c r="U1124" s="47"/>
      <c r="V1124" s="47"/>
      <c r="W1124" s="47"/>
      <c r="X1124" s="47"/>
      <c r="Y1124" s="47"/>
      <c r="Z1124" s="47"/>
    </row>
    <row r="1125" spans="1:26" ht="15.75" customHeight="1">
      <c r="A1125" s="47"/>
      <c r="B1125" s="47"/>
      <c r="C1125" s="47"/>
      <c r="D1125" s="47"/>
      <c r="E1125" s="47"/>
      <c r="F1125" s="47"/>
      <c r="G1125" s="47"/>
      <c r="H1125" s="47"/>
      <c r="I1125" s="47"/>
      <c r="J1125" s="47"/>
      <c r="K1125" s="47"/>
      <c r="L1125" s="47"/>
      <c r="M1125" s="47"/>
      <c r="N1125" s="47"/>
      <c r="O1125" s="47"/>
      <c r="P1125" s="47"/>
      <c r="Q1125" s="47"/>
      <c r="R1125" s="47"/>
      <c r="S1125" s="47"/>
      <c r="T1125" s="47"/>
      <c r="U1125" s="47"/>
      <c r="V1125" s="47"/>
      <c r="W1125" s="47"/>
      <c r="X1125" s="47"/>
      <c r="Y1125" s="47"/>
      <c r="Z1125" s="47"/>
    </row>
    <row r="1126" spans="1:26" ht="15.75" customHeight="1">
      <c r="A1126" s="47"/>
      <c r="B1126" s="47"/>
      <c r="C1126" s="47"/>
      <c r="D1126" s="47"/>
      <c r="E1126" s="47"/>
      <c r="F1126" s="47"/>
      <c r="G1126" s="47"/>
      <c r="H1126" s="47"/>
      <c r="I1126" s="47"/>
      <c r="J1126" s="47"/>
      <c r="K1126" s="47"/>
      <c r="L1126" s="47"/>
      <c r="M1126" s="47"/>
      <c r="N1126" s="47"/>
      <c r="O1126" s="47"/>
      <c r="P1126" s="47"/>
      <c r="Q1126" s="47"/>
      <c r="R1126" s="47"/>
      <c r="S1126" s="47"/>
      <c r="T1126" s="47"/>
      <c r="U1126" s="47"/>
      <c r="V1126" s="47"/>
      <c r="W1126" s="47"/>
      <c r="X1126" s="47"/>
      <c r="Y1126" s="47"/>
      <c r="Z1126" s="47"/>
    </row>
    <row r="1127" spans="1:26" ht="15.75" customHeight="1">
      <c r="A1127" s="47"/>
      <c r="B1127" s="47"/>
      <c r="C1127" s="47"/>
      <c r="D1127" s="47"/>
      <c r="E1127" s="47"/>
      <c r="F1127" s="47"/>
      <c r="G1127" s="47"/>
      <c r="H1127" s="47"/>
      <c r="I1127" s="47"/>
      <c r="J1127" s="47"/>
      <c r="K1127" s="47"/>
      <c r="L1127" s="47"/>
      <c r="M1127" s="47"/>
      <c r="N1127" s="47"/>
      <c r="O1127" s="47"/>
      <c r="P1127" s="47"/>
      <c r="Q1127" s="47"/>
      <c r="R1127" s="47"/>
      <c r="S1127" s="47"/>
      <c r="T1127" s="47"/>
      <c r="U1127" s="47"/>
      <c r="V1127" s="47"/>
      <c r="W1127" s="47"/>
      <c r="X1127" s="47"/>
      <c r="Y1127" s="47"/>
      <c r="Z1127" s="47"/>
    </row>
    <row r="1128" spans="1:26" ht="15.75" customHeight="1">
      <c r="A1128" s="47"/>
      <c r="B1128" s="47"/>
      <c r="C1128" s="47"/>
      <c r="D1128" s="47"/>
      <c r="E1128" s="47"/>
      <c r="F1128" s="47"/>
      <c r="G1128" s="47"/>
      <c r="H1128" s="47"/>
      <c r="I1128" s="47"/>
      <c r="J1128" s="47"/>
      <c r="K1128" s="47"/>
      <c r="L1128" s="47"/>
      <c r="M1128" s="47"/>
      <c r="N1128" s="47"/>
      <c r="O1128" s="47"/>
      <c r="P1128" s="47"/>
      <c r="Q1128" s="47"/>
      <c r="R1128" s="47"/>
      <c r="S1128" s="47"/>
      <c r="T1128" s="47"/>
      <c r="U1128" s="47"/>
      <c r="V1128" s="47"/>
      <c r="W1128" s="47"/>
      <c r="X1128" s="47"/>
      <c r="Y1128" s="47"/>
      <c r="Z1128" s="47"/>
    </row>
    <row r="1129" spans="1:26" ht="15.75" customHeight="1">
      <c r="A1129" s="47"/>
      <c r="B1129" s="47"/>
      <c r="C1129" s="47"/>
      <c r="D1129" s="47"/>
      <c r="E1129" s="47"/>
      <c r="F1129" s="47"/>
      <c r="G1129" s="47"/>
      <c r="H1129" s="47"/>
      <c r="I1129" s="47"/>
      <c r="J1129" s="47"/>
      <c r="K1129" s="47"/>
      <c r="L1129" s="47"/>
      <c r="M1129" s="47"/>
      <c r="N1129" s="47"/>
      <c r="O1129" s="47"/>
      <c r="P1129" s="47"/>
      <c r="Q1129" s="47"/>
      <c r="R1129" s="47"/>
      <c r="S1129" s="47"/>
      <c r="T1129" s="47"/>
      <c r="U1129" s="47"/>
      <c r="V1129" s="47"/>
      <c r="W1129" s="47"/>
      <c r="X1129" s="47"/>
      <c r="Y1129" s="47"/>
      <c r="Z1129" s="47"/>
    </row>
    <row r="1130" spans="1:26" ht="15.75" customHeight="1">
      <c r="A1130" s="47"/>
      <c r="B1130" s="47"/>
      <c r="C1130" s="47"/>
      <c r="D1130" s="47"/>
      <c r="E1130" s="47"/>
      <c r="F1130" s="47"/>
      <c r="G1130" s="47"/>
      <c r="H1130" s="47"/>
      <c r="I1130" s="47"/>
      <c r="J1130" s="47"/>
      <c r="K1130" s="47"/>
      <c r="L1130" s="47"/>
      <c r="M1130" s="47"/>
      <c r="N1130" s="47"/>
      <c r="O1130" s="47"/>
      <c r="P1130" s="47"/>
      <c r="Q1130" s="47"/>
      <c r="R1130" s="47"/>
      <c r="S1130" s="47"/>
      <c r="T1130" s="47"/>
      <c r="U1130" s="47"/>
      <c r="V1130" s="47"/>
      <c r="W1130" s="47"/>
      <c r="X1130" s="47"/>
      <c r="Y1130" s="47"/>
      <c r="Z1130" s="47"/>
    </row>
    <row r="1131" spans="1:26" ht="15.75" customHeight="1">
      <c r="A1131" s="47"/>
      <c r="B1131" s="47"/>
      <c r="C1131" s="47"/>
      <c r="D1131" s="47"/>
      <c r="E1131" s="47"/>
      <c r="F1131" s="47"/>
      <c r="G1131" s="47"/>
      <c r="H1131" s="47"/>
      <c r="I1131" s="47"/>
      <c r="J1131" s="47"/>
      <c r="K1131" s="47"/>
      <c r="L1131" s="47"/>
      <c r="M1131" s="47"/>
      <c r="N1131" s="47"/>
      <c r="O1131" s="47"/>
      <c r="P1131" s="47"/>
      <c r="Q1131" s="47"/>
      <c r="R1131" s="47"/>
      <c r="S1131" s="47"/>
      <c r="T1131" s="47"/>
      <c r="U1131" s="47"/>
      <c r="V1131" s="47"/>
      <c r="W1131" s="47"/>
      <c r="X1131" s="47"/>
      <c r="Y1131" s="47"/>
      <c r="Z1131" s="47"/>
    </row>
    <row r="1132" spans="1:26" ht="15.75" customHeight="1">
      <c r="A1132" s="47"/>
      <c r="B1132" s="47"/>
      <c r="C1132" s="47"/>
      <c r="D1132" s="47"/>
      <c r="E1132" s="47"/>
      <c r="F1132" s="47"/>
      <c r="G1132" s="47"/>
      <c r="H1132" s="47"/>
      <c r="I1132" s="47"/>
      <c r="J1132" s="47"/>
      <c r="K1132" s="47"/>
      <c r="L1132" s="47"/>
      <c r="M1132" s="47"/>
      <c r="N1132" s="47"/>
      <c r="O1132" s="47"/>
      <c r="P1132" s="47"/>
      <c r="Q1132" s="47"/>
      <c r="R1132" s="47"/>
      <c r="S1132" s="47"/>
      <c r="T1132" s="47"/>
      <c r="U1132" s="47"/>
      <c r="V1132" s="47"/>
      <c r="W1132" s="47"/>
      <c r="X1132" s="47"/>
      <c r="Y1132" s="47"/>
      <c r="Z1132" s="47"/>
    </row>
    <row r="1133" spans="1:26" ht="15.75" customHeight="1">
      <c r="A1133" s="47"/>
      <c r="B1133" s="47"/>
      <c r="C1133" s="47"/>
      <c r="D1133" s="47"/>
      <c r="E1133" s="47"/>
      <c r="F1133" s="47"/>
      <c r="G1133" s="47"/>
      <c r="H1133" s="47"/>
      <c r="I1133" s="47"/>
      <c r="J1133" s="47"/>
      <c r="K1133" s="47"/>
      <c r="L1133" s="47"/>
      <c r="M1133" s="47"/>
      <c r="N1133" s="47"/>
      <c r="O1133" s="47"/>
      <c r="P1133" s="47"/>
      <c r="Q1133" s="47"/>
      <c r="R1133" s="47"/>
      <c r="S1133" s="47"/>
      <c r="T1133" s="47"/>
      <c r="U1133" s="47"/>
      <c r="V1133" s="47"/>
      <c r="W1133" s="47"/>
      <c r="X1133" s="47"/>
      <c r="Y1133" s="47"/>
      <c r="Z1133" s="47"/>
    </row>
    <row r="1134" spans="1:26" ht="15.75" customHeight="1">
      <c r="A1134" s="47"/>
      <c r="B1134" s="47"/>
      <c r="C1134" s="47"/>
      <c r="D1134" s="47"/>
      <c r="E1134" s="47"/>
      <c r="F1134" s="47"/>
      <c r="G1134" s="47"/>
      <c r="H1134" s="47"/>
      <c r="I1134" s="47"/>
      <c r="J1134" s="47"/>
      <c r="K1134" s="47"/>
      <c r="L1134" s="47"/>
      <c r="M1134" s="47"/>
      <c r="N1134" s="47"/>
      <c r="O1134" s="47"/>
      <c r="P1134" s="47"/>
      <c r="Q1134" s="47"/>
      <c r="R1134" s="47"/>
      <c r="S1134" s="47"/>
      <c r="T1134" s="47"/>
      <c r="U1134" s="47"/>
      <c r="V1134" s="47"/>
      <c r="W1134" s="47"/>
      <c r="X1134" s="47"/>
      <c r="Y1134" s="47"/>
      <c r="Z1134" s="47"/>
    </row>
    <row r="1135" spans="1:26" ht="15.75" customHeight="1">
      <c r="A1135" s="47"/>
      <c r="B1135" s="47"/>
      <c r="C1135" s="47"/>
      <c r="D1135" s="47"/>
      <c r="E1135" s="47"/>
      <c r="F1135" s="47"/>
      <c r="G1135" s="47"/>
      <c r="H1135" s="47"/>
      <c r="I1135" s="47"/>
      <c r="J1135" s="47"/>
      <c r="K1135" s="47"/>
      <c r="L1135" s="47"/>
      <c r="M1135" s="47"/>
      <c r="N1135" s="47"/>
      <c r="O1135" s="47"/>
      <c r="P1135" s="47"/>
      <c r="Q1135" s="47"/>
      <c r="R1135" s="47"/>
      <c r="S1135" s="47"/>
      <c r="T1135" s="47"/>
      <c r="U1135" s="47"/>
      <c r="V1135" s="47"/>
      <c r="W1135" s="47"/>
      <c r="X1135" s="47"/>
      <c r="Y1135" s="47"/>
      <c r="Z1135" s="47"/>
    </row>
    <row r="1136" spans="1:26" ht="15.75" customHeight="1">
      <c r="A1136" s="47"/>
      <c r="B1136" s="47"/>
      <c r="C1136" s="47"/>
      <c r="D1136" s="47"/>
      <c r="E1136" s="47"/>
      <c r="F1136" s="47"/>
      <c r="G1136" s="47"/>
      <c r="H1136" s="47"/>
      <c r="I1136" s="47"/>
      <c r="J1136" s="47"/>
      <c r="K1136" s="47"/>
      <c r="L1136" s="47"/>
      <c r="M1136" s="47"/>
      <c r="N1136" s="47"/>
      <c r="O1136" s="47"/>
      <c r="P1136" s="47"/>
      <c r="Q1136" s="47"/>
      <c r="R1136" s="47"/>
      <c r="S1136" s="47"/>
      <c r="T1136" s="47"/>
      <c r="U1136" s="47"/>
      <c r="V1136" s="47"/>
      <c r="W1136" s="47"/>
      <c r="X1136" s="47"/>
      <c r="Y1136" s="47"/>
      <c r="Z1136" s="47"/>
    </row>
    <row r="1137" spans="1:26" ht="15.75" customHeight="1">
      <c r="A1137" s="47"/>
      <c r="B1137" s="47"/>
      <c r="C1137" s="47"/>
      <c r="D1137" s="47"/>
      <c r="E1137" s="47"/>
      <c r="F1137" s="47"/>
      <c r="G1137" s="47"/>
      <c r="H1137" s="47"/>
      <c r="I1137" s="47"/>
      <c r="J1137" s="47"/>
      <c r="K1137" s="47"/>
      <c r="L1137" s="47"/>
      <c r="M1137" s="47"/>
      <c r="N1137" s="47"/>
      <c r="O1137" s="47"/>
      <c r="P1137" s="47"/>
      <c r="Q1137" s="47"/>
      <c r="R1137" s="47"/>
      <c r="S1137" s="47"/>
      <c r="T1137" s="47"/>
      <c r="U1137" s="47"/>
      <c r="V1137" s="47"/>
      <c r="W1137" s="47"/>
      <c r="X1137" s="47"/>
      <c r="Y1137" s="47"/>
      <c r="Z1137" s="47"/>
    </row>
    <row r="1138" spans="1:26" ht="15.75" customHeight="1">
      <c r="A1138" s="47"/>
      <c r="B1138" s="47"/>
      <c r="C1138" s="47"/>
      <c r="D1138" s="47"/>
      <c r="E1138" s="47"/>
      <c r="F1138" s="47"/>
      <c r="G1138" s="47"/>
      <c r="H1138" s="47"/>
      <c r="I1138" s="47"/>
      <c r="J1138" s="47"/>
      <c r="K1138" s="47"/>
      <c r="L1138" s="47"/>
      <c r="M1138" s="47"/>
      <c r="N1138" s="47"/>
      <c r="O1138" s="47"/>
      <c r="P1138" s="47"/>
      <c r="Q1138" s="47"/>
      <c r="R1138" s="47"/>
      <c r="S1138" s="47"/>
      <c r="T1138" s="47"/>
      <c r="U1138" s="47"/>
      <c r="V1138" s="47"/>
      <c r="W1138" s="47"/>
      <c r="X1138" s="47"/>
      <c r="Y1138" s="47"/>
      <c r="Z1138" s="47"/>
    </row>
    <row r="1139" spans="1:26" ht="15.75" customHeight="1">
      <c r="A1139" s="47"/>
      <c r="B1139" s="47"/>
      <c r="C1139" s="47"/>
      <c r="D1139" s="47"/>
      <c r="E1139" s="47"/>
      <c r="F1139" s="47"/>
      <c r="G1139" s="47"/>
      <c r="H1139" s="47"/>
      <c r="I1139" s="47"/>
      <c r="J1139" s="47"/>
      <c r="K1139" s="47"/>
      <c r="L1139" s="47"/>
      <c r="M1139" s="47"/>
      <c r="N1139" s="47"/>
      <c r="O1139" s="47"/>
      <c r="P1139" s="47"/>
      <c r="Q1139" s="47"/>
      <c r="R1139" s="47"/>
      <c r="S1139" s="47"/>
      <c r="T1139" s="47"/>
      <c r="U1139" s="47"/>
      <c r="V1139" s="47"/>
      <c r="W1139" s="47"/>
      <c r="X1139" s="47"/>
      <c r="Y1139" s="47"/>
      <c r="Z1139" s="47"/>
    </row>
    <row r="1140" spans="1:26" ht="15.75" customHeight="1">
      <c r="A1140" s="47"/>
      <c r="B1140" s="47"/>
      <c r="C1140" s="47"/>
      <c r="D1140" s="47"/>
      <c r="E1140" s="47"/>
      <c r="F1140" s="47"/>
      <c r="G1140" s="47"/>
      <c r="H1140" s="47"/>
      <c r="I1140" s="47"/>
      <c r="J1140" s="47"/>
      <c r="K1140" s="47"/>
      <c r="L1140" s="47"/>
      <c r="M1140" s="47"/>
      <c r="N1140" s="47"/>
      <c r="O1140" s="47"/>
      <c r="P1140" s="47"/>
      <c r="Q1140" s="47"/>
      <c r="R1140" s="47"/>
      <c r="S1140" s="47"/>
      <c r="T1140" s="47"/>
      <c r="U1140" s="47"/>
      <c r="V1140" s="47"/>
      <c r="W1140" s="47"/>
      <c r="X1140" s="47"/>
      <c r="Y1140" s="47"/>
      <c r="Z1140" s="47"/>
    </row>
    <row r="1141" spans="1:26" ht="15.75" customHeight="1">
      <c r="A1141" s="47"/>
      <c r="B1141" s="47"/>
      <c r="C1141" s="47"/>
      <c r="D1141" s="47"/>
      <c r="E1141" s="47"/>
      <c r="F1141" s="47"/>
      <c r="G1141" s="47"/>
      <c r="H1141" s="47"/>
      <c r="I1141" s="47"/>
      <c r="J1141" s="47"/>
      <c r="K1141" s="47"/>
      <c r="L1141" s="47"/>
      <c r="M1141" s="47"/>
      <c r="N1141" s="47"/>
      <c r="O1141" s="47"/>
      <c r="P1141" s="47"/>
      <c r="Q1141" s="47"/>
      <c r="R1141" s="47"/>
      <c r="S1141" s="47"/>
      <c r="T1141" s="47"/>
      <c r="U1141" s="47"/>
      <c r="V1141" s="47"/>
      <c r="W1141" s="47"/>
      <c r="X1141" s="47"/>
      <c r="Y1141" s="47"/>
      <c r="Z1141" s="47"/>
    </row>
    <row r="1142" spans="1:26" ht="15.75" customHeight="1">
      <c r="A1142" s="47"/>
      <c r="B1142" s="47"/>
      <c r="C1142" s="47"/>
      <c r="D1142" s="47"/>
      <c r="E1142" s="47"/>
      <c r="F1142" s="47"/>
      <c r="G1142" s="47"/>
      <c r="H1142" s="47"/>
      <c r="I1142" s="47"/>
      <c r="J1142" s="47"/>
      <c r="K1142" s="47"/>
      <c r="L1142" s="47"/>
      <c r="M1142" s="47"/>
      <c r="N1142" s="47"/>
      <c r="O1142" s="47"/>
      <c r="P1142" s="47"/>
      <c r="Q1142" s="47"/>
      <c r="R1142" s="47"/>
      <c r="S1142" s="47"/>
      <c r="T1142" s="47"/>
      <c r="U1142" s="47"/>
      <c r="V1142" s="47"/>
      <c r="W1142" s="47"/>
      <c r="X1142" s="47"/>
      <c r="Y1142" s="47"/>
      <c r="Z1142" s="47"/>
    </row>
    <row r="1143" spans="1:26" ht="15.75" customHeight="1">
      <c r="A1143" s="47"/>
      <c r="B1143" s="47"/>
      <c r="C1143" s="47"/>
      <c r="D1143" s="47"/>
      <c r="E1143" s="47"/>
      <c r="F1143" s="47"/>
      <c r="G1143" s="47"/>
      <c r="H1143" s="47"/>
      <c r="I1143" s="47"/>
      <c r="J1143" s="47"/>
      <c r="K1143" s="47"/>
      <c r="L1143" s="47"/>
      <c r="M1143" s="47"/>
      <c r="N1143" s="47"/>
      <c r="O1143" s="47"/>
      <c r="P1143" s="47"/>
      <c r="Q1143" s="47"/>
      <c r="R1143" s="47"/>
      <c r="S1143" s="47"/>
      <c r="T1143" s="47"/>
      <c r="U1143" s="47"/>
      <c r="V1143" s="47"/>
      <c r="W1143" s="47"/>
      <c r="X1143" s="47"/>
      <c r="Y1143" s="47"/>
      <c r="Z1143" s="47"/>
    </row>
    <row r="1144" spans="1:26" ht="15.75" customHeight="1">
      <c r="A1144" s="47"/>
      <c r="B1144" s="47"/>
      <c r="C1144" s="47"/>
      <c r="D1144" s="47"/>
      <c r="E1144" s="47"/>
      <c r="F1144" s="47"/>
      <c r="G1144" s="47"/>
      <c r="H1144" s="47"/>
      <c r="I1144" s="47"/>
      <c r="J1144" s="47"/>
      <c r="K1144" s="47"/>
      <c r="L1144" s="47"/>
      <c r="M1144" s="47"/>
      <c r="N1144" s="47"/>
      <c r="O1144" s="47"/>
      <c r="P1144" s="47"/>
      <c r="Q1144" s="47"/>
      <c r="R1144" s="47"/>
      <c r="S1144" s="47"/>
      <c r="T1144" s="47"/>
      <c r="U1144" s="47"/>
      <c r="V1144" s="47"/>
      <c r="W1144" s="47"/>
      <c r="X1144" s="47"/>
      <c r="Y1144" s="47"/>
      <c r="Z1144" s="47"/>
    </row>
    <row r="1145" spans="1:26" ht="15.75" customHeight="1">
      <c r="A1145" s="47"/>
      <c r="B1145" s="47"/>
      <c r="C1145" s="47"/>
      <c r="D1145" s="47"/>
      <c r="E1145" s="47"/>
      <c r="F1145" s="47"/>
      <c r="G1145" s="47"/>
      <c r="H1145" s="47"/>
      <c r="I1145" s="47"/>
      <c r="J1145" s="47"/>
      <c r="K1145" s="47"/>
      <c r="L1145" s="47"/>
      <c r="M1145" s="47"/>
      <c r="N1145" s="47"/>
      <c r="O1145" s="47"/>
      <c r="P1145" s="47"/>
      <c r="Q1145" s="47"/>
      <c r="R1145" s="47"/>
      <c r="S1145" s="47"/>
      <c r="T1145" s="47"/>
      <c r="U1145" s="47"/>
      <c r="V1145" s="47"/>
      <c r="W1145" s="47"/>
      <c r="X1145" s="47"/>
      <c r="Y1145" s="47"/>
      <c r="Z1145" s="47"/>
    </row>
    <row r="1146" spans="1:26" ht="15.75" customHeight="1">
      <c r="A1146" s="47"/>
      <c r="B1146" s="47"/>
      <c r="C1146" s="47"/>
      <c r="D1146" s="47"/>
      <c r="E1146" s="47"/>
      <c r="F1146" s="47"/>
      <c r="G1146" s="47"/>
      <c r="H1146" s="47"/>
      <c r="I1146" s="47"/>
      <c r="J1146" s="47"/>
      <c r="K1146" s="47"/>
      <c r="L1146" s="47"/>
      <c r="M1146" s="47"/>
      <c r="N1146" s="47"/>
      <c r="O1146" s="47"/>
      <c r="P1146" s="47"/>
      <c r="Q1146" s="47"/>
      <c r="R1146" s="47"/>
      <c r="S1146" s="47"/>
      <c r="T1146" s="47"/>
      <c r="U1146" s="47"/>
      <c r="V1146" s="47"/>
      <c r="W1146" s="47"/>
      <c r="X1146" s="47"/>
      <c r="Y1146" s="47"/>
      <c r="Z1146" s="47"/>
    </row>
    <row r="1147" spans="1:26" ht="15.75" customHeight="1">
      <c r="A1147" s="47"/>
      <c r="B1147" s="47"/>
      <c r="C1147" s="47"/>
      <c r="D1147" s="47"/>
      <c r="E1147" s="47"/>
      <c r="F1147" s="47"/>
      <c r="G1147" s="47"/>
      <c r="H1147" s="47"/>
      <c r="I1147" s="47"/>
      <c r="J1147" s="47"/>
      <c r="K1147" s="47"/>
      <c r="L1147" s="47"/>
      <c r="M1147" s="47"/>
      <c r="N1147" s="47"/>
      <c r="O1147" s="47"/>
      <c r="P1147" s="47"/>
      <c r="Q1147" s="47"/>
      <c r="R1147" s="47"/>
      <c r="S1147" s="47"/>
      <c r="T1147" s="47"/>
      <c r="U1147" s="47"/>
      <c r="V1147" s="47"/>
      <c r="W1147" s="47"/>
      <c r="X1147" s="47"/>
      <c r="Y1147" s="47"/>
      <c r="Z1147" s="47"/>
    </row>
    <row r="1148" spans="1:26" ht="15.75" customHeight="1">
      <c r="A1148" s="47"/>
      <c r="B1148" s="47"/>
      <c r="C1148" s="47"/>
      <c r="D1148" s="47"/>
      <c r="E1148" s="47"/>
      <c r="F1148" s="47"/>
      <c r="G1148" s="47"/>
      <c r="H1148" s="47"/>
      <c r="I1148" s="47"/>
      <c r="J1148" s="47"/>
      <c r="K1148" s="47"/>
      <c r="L1148" s="47"/>
      <c r="M1148" s="47"/>
      <c r="N1148" s="47"/>
      <c r="O1148" s="47"/>
      <c r="P1148" s="47"/>
      <c r="Q1148" s="47"/>
      <c r="R1148" s="47"/>
      <c r="S1148" s="47"/>
      <c r="T1148" s="47"/>
      <c r="U1148" s="47"/>
      <c r="V1148" s="47"/>
      <c r="W1148" s="47"/>
      <c r="X1148" s="47"/>
      <c r="Y1148" s="47"/>
      <c r="Z1148" s="47"/>
    </row>
    <row r="1149" spans="1:26" ht="15.75" customHeight="1">
      <c r="A1149" s="47"/>
      <c r="B1149" s="47"/>
      <c r="C1149" s="47"/>
      <c r="D1149" s="47"/>
      <c r="E1149" s="47"/>
      <c r="F1149" s="47"/>
      <c r="G1149" s="47"/>
      <c r="H1149" s="47"/>
      <c r="I1149" s="47"/>
      <c r="J1149" s="47"/>
      <c r="K1149" s="47"/>
      <c r="L1149" s="47"/>
      <c r="M1149" s="47"/>
      <c r="N1149" s="47"/>
      <c r="O1149" s="47"/>
      <c r="P1149" s="47"/>
      <c r="Q1149" s="47"/>
      <c r="R1149" s="47"/>
      <c r="S1149" s="47"/>
      <c r="T1149" s="47"/>
      <c r="U1149" s="47"/>
      <c r="V1149" s="47"/>
      <c r="W1149" s="47"/>
      <c r="X1149" s="47"/>
      <c r="Y1149" s="47"/>
      <c r="Z1149" s="47"/>
    </row>
  </sheetData>
  <mergeCells count="17">
    <mergeCell ref="B26:B32"/>
    <mergeCell ref="C26:C32"/>
    <mergeCell ref="D26:D32"/>
    <mergeCell ref="E26:E32"/>
    <mergeCell ref="A173:H173"/>
    <mergeCell ref="A2:I2"/>
    <mergeCell ref="A4:I4"/>
    <mergeCell ref="A5:I5"/>
    <mergeCell ref="A6:I6"/>
    <mergeCell ref="A7:I7"/>
    <mergeCell ref="A13:I13"/>
    <mergeCell ref="A26:A32"/>
    <mergeCell ref="A8:I8"/>
    <mergeCell ref="A9:I9"/>
    <mergeCell ref="A10:I10"/>
    <mergeCell ref="A11:I11"/>
    <mergeCell ref="A12:I12"/>
  </mergeCells>
  <hyperlinks>
    <hyperlink ref="E16" r:id="rId1" xr:uid="{3AA94AA0-4A55-4226-AAE2-4F8A3DB7CEB1}"/>
    <hyperlink ref="E17" r:id="rId2" xr:uid="{93833941-FFFB-42BF-958B-889AF48D9F5F}"/>
    <hyperlink ref="E18" r:id="rId3" xr:uid="{3C89DDD3-879A-4668-A03A-89118363568D}"/>
    <hyperlink ref="E19" r:id="rId4" xr:uid="{FC0497DA-5A2A-4271-9C67-25EE6EBE2559}"/>
    <hyperlink ref="E23" r:id="rId5" xr:uid="{292AF4C1-0DDF-49D6-87A6-95518CE22484}"/>
    <hyperlink ref="E26" r:id="rId6" xr:uid="{5EE5D9A7-25F2-4E74-89FA-BB44CE0AEC6D}"/>
    <hyperlink ref="E33" r:id="rId7" xr:uid="{C01F63C1-4D23-405C-B44E-EB27F0D49DC7}"/>
    <hyperlink ref="E36" r:id="rId8" xr:uid="{C3376CC9-A6E9-4A5B-BD17-B8887AC587B4}"/>
    <hyperlink ref="E37" r:id="rId9" xr:uid="{A7057D88-41AE-4E62-89B9-167B2C3F7624}"/>
    <hyperlink ref="E39" r:id="rId10" xr:uid="{21222960-DA34-4F61-9E49-32A8BDC59131}"/>
    <hyperlink ref="E38" r:id="rId11" xr:uid="{AC61136C-A27E-420B-AF47-119A9052FE56}"/>
    <hyperlink ref="E40" r:id="rId12" xr:uid="{BBB6D692-FBB9-4A22-A61A-D72C37C63DFE}"/>
    <hyperlink ref="E41:E43" r:id="rId13" display="http://lsma.ro/index.php/lsma/about/editorialTeam" xr:uid="{68ECDC52-C96B-45F2-90AF-7E73CAE930F7}"/>
    <hyperlink ref="E44" r:id="rId14" xr:uid="{B1CA5FC9-07F3-4934-BFD6-CE6CEBB9407C}"/>
    <hyperlink ref="E45" r:id="rId15" xr:uid="{C314B1EA-A28F-4A8D-8F87-2E703387569D}"/>
    <hyperlink ref="E46" r:id="rId16" xr:uid="{CC5C448F-7689-4484-AC86-11F58FB6529F}"/>
    <hyperlink ref="E47" r:id="rId17" xr:uid="{6EF9FA4D-6B3A-44B4-B1B7-A2F0BA40BA91}"/>
    <hyperlink ref="E48" r:id="rId18" xr:uid="{25BA3F0E-550A-4F70-83E9-21AC464183B7}"/>
    <hyperlink ref="E49" r:id="rId19" xr:uid="{82FDD982-FEC7-4168-8E54-8661E42B2B31}"/>
    <hyperlink ref="E50" r:id="rId20" xr:uid="{EDAF646C-75D9-48FC-957E-07DDE0745936}"/>
    <hyperlink ref="D50" r:id="rId21" xr:uid="{6A3343CE-FD6F-437B-9900-2352E296DFE6}"/>
    <hyperlink ref="E51" r:id="rId22" xr:uid="{C37AC78D-D7FC-4F34-AFEC-BCB08A4B23B4}"/>
    <hyperlink ref="E52" r:id="rId23" xr:uid="{D21FCA5B-0D12-403C-B859-075739709E1D}"/>
    <hyperlink ref="E54" r:id="rId24" xr:uid="{E74B0579-1B07-46E6-89E3-618013DF6CDF}"/>
    <hyperlink ref="E53" r:id="rId25" xr:uid="{399FCE91-A418-4007-BCE8-BC5CBB263F69}"/>
    <hyperlink ref="E55" r:id="rId26" xr:uid="{B7E663EE-0245-4F21-8AC3-932D104FE8E5}"/>
    <hyperlink ref="E56" r:id="rId27" xr:uid="{255768C3-2FDE-4C30-880A-207340ED513B}"/>
    <hyperlink ref="E57" r:id="rId28" xr:uid="{45FAB9B3-C0A9-4415-9D00-DECBAE4D6637}"/>
    <hyperlink ref="E58" r:id="rId29" xr:uid="{163F4364-4931-4B1E-98EC-38288A9EE054}"/>
    <hyperlink ref="E59" r:id="rId30" xr:uid="{CD26DB84-21BF-427A-BC67-A0ADF2D78736}"/>
    <hyperlink ref="E63" r:id="rId31" xr:uid="{D17DD779-FFD1-4DCF-87E0-4A91D1919444}"/>
    <hyperlink ref="E64" r:id="rId32" xr:uid="{E682152A-E6CB-4B9E-8B15-8100001D3E74}"/>
    <hyperlink ref="E65" r:id="rId33" xr:uid="{A2D719BB-7C84-41E1-85DB-BFD30B43D911}"/>
    <hyperlink ref="E66" r:id="rId34" xr:uid="{57D2315D-147C-472E-9741-AD70EEA43E1E}"/>
    <hyperlink ref="E67" r:id="rId35" xr:uid="{6F4217DE-C745-4DD6-A78C-81C08CCB9BE4}"/>
    <hyperlink ref="E68" r:id="rId36" xr:uid="{3B8D7D98-36B3-4BD8-9ADF-32374D17994B}"/>
    <hyperlink ref="E69" r:id="rId37" xr:uid="{519ADE9E-3084-44CF-BA11-A92783E26F57}"/>
    <hyperlink ref="E70" r:id="rId38" xr:uid="{ECD28414-9D8F-455C-8BD1-5CE9E1A6E1C9}"/>
    <hyperlink ref="E71" r:id="rId39" xr:uid="{96C715E2-F70C-40F9-AA09-CDB894283B3A}"/>
    <hyperlink ref="E73" r:id="rId40" xr:uid="{B71E1DBA-97EA-4BAC-BE32-40A6622F82BF}"/>
    <hyperlink ref="E72" r:id="rId41" xr:uid="{A3FC2969-8C09-45F5-8F6A-C1FDB38FA427}"/>
    <hyperlink ref="E75" r:id="rId42" xr:uid="{7492FDC7-F91F-4B89-A5E0-0EE27F807F3D}"/>
    <hyperlink ref="E77" r:id="rId43" xr:uid="{5FE864A0-A702-443D-ACDC-474DEBFAF88C}"/>
    <hyperlink ref="E81" r:id="rId44" xr:uid="{745AA73A-F73E-47DF-8E64-BDBC3D5B8246}"/>
    <hyperlink ref="E78" r:id="rId45" xr:uid="{905B26D9-2AC2-4865-94FF-0233FCF4CD1A}"/>
    <hyperlink ref="E83" r:id="rId46" xr:uid="{67560682-7C30-41F5-8D62-0297237C55CD}"/>
    <hyperlink ref="E84" r:id="rId47" xr:uid="{C54F0745-52EA-4206-A49A-C04CBC1E2348}"/>
    <hyperlink ref="E85" r:id="rId48" xr:uid="{29070A7B-C80E-48A0-892F-4CF9AC12E3D7}"/>
    <hyperlink ref="E86" r:id="rId49" xr:uid="{E680D9A0-53DB-4F23-8A57-B1BF984232EB}"/>
    <hyperlink ref="E87" r:id="rId50" xr:uid="{FB876AFB-C074-49B4-AF0E-8F04BFFAA9AC}"/>
    <hyperlink ref="E88:E89" r:id="rId51" display="https://sciendo.com/journal/AUCFT?tab=abstracting-indexing" xr:uid="{E8B777D7-B959-449A-9D0E-20F220C26EA1}"/>
    <hyperlink ref="E90" r:id="rId52" xr:uid="{D91F5619-BE2B-4B4A-AFCE-D9E59BB7DC6D}"/>
    <hyperlink ref="E91" r:id="rId53" xr:uid="{0C2776D6-C160-4E19-96C9-7B5C3F752A9C}"/>
    <hyperlink ref="E92" r:id="rId54" xr:uid="{A8FA5DFD-3AEB-42DF-B184-25988A8588BF}"/>
    <hyperlink ref="E93" r:id="rId55" xr:uid="{AEDAED25-0897-4F4B-922E-4C301A25F222}"/>
    <hyperlink ref="E94" r:id="rId56" xr:uid="{AA6E6DCB-0EB5-4469-ABAC-D6473ED2637E}"/>
    <hyperlink ref="E95" r:id="rId57" xr:uid="{B533B120-20D2-4C49-9421-E336F20BF50C}"/>
    <hyperlink ref="E97" r:id="rId58" xr:uid="{26C2CD00-EB7F-4E8D-9E97-8951448FC737}"/>
    <hyperlink ref="E98" r:id="rId59" xr:uid="{76AEAD2B-D925-4385-910D-7B16340D5DDF}"/>
    <hyperlink ref="E96" r:id="rId60" xr:uid="{46CFF519-1D57-4EEE-AE18-CEDF08F907AC}"/>
    <hyperlink ref="E99" r:id="rId61" xr:uid="{D178EB48-2C54-46C1-AEDB-E9BD7EBCF5CF}"/>
    <hyperlink ref="E100" r:id="rId62" xr:uid="{79DB6DAB-A1FB-499C-85E6-73DCE097452B}"/>
    <hyperlink ref="E101" r:id="rId63" xr:uid="{FCC8C638-01ED-43B1-B9B5-3D10D256F104}"/>
    <hyperlink ref="E105" r:id="rId64" xr:uid="{0E90412D-E522-4FC8-B545-1838BCB2F4CA}"/>
    <hyperlink ref="E109" r:id="rId65" xr:uid="{0568DE40-72AF-4309-9431-16D9C49A2FA0}"/>
    <hyperlink ref="E111" r:id="rId66" xr:uid="{5C9F054F-D2A8-4BBE-9C8F-01C2BA966055}"/>
    <hyperlink ref="E117" r:id="rId67" xr:uid="{1630D242-AEC8-48F0-8D60-1B004F80AD19}"/>
    <hyperlink ref="E121" r:id="rId68" xr:uid="{9377D7BF-ABF6-487B-B6D4-58667EDB4203}"/>
    <hyperlink ref="E124" r:id="rId69" xr:uid="{AAE2BDC1-DB1C-4887-BA01-4F18E2791C38}"/>
    <hyperlink ref="D124" r:id="rId70" xr:uid="{0A6E0385-5981-49C8-810D-173217753DDA}"/>
    <hyperlink ref="E125" r:id="rId71" xr:uid="{5672DDF2-0E97-4D97-8950-8002635E4753}"/>
    <hyperlink ref="E126" r:id="rId72" xr:uid="{D92376F9-DEC6-4F43-94CB-508264621FCB}"/>
    <hyperlink ref="E127" r:id="rId73" xr:uid="{D58B4C7E-F0B5-4E00-976F-5AF0BDA55861}"/>
    <hyperlink ref="E128" r:id="rId74" xr:uid="{D4AA4065-EE72-4A6D-9575-9C200609CD53}"/>
    <hyperlink ref="E129" r:id="rId75" xr:uid="{81730C4A-B9B1-45EE-81EF-8429ECC3EF21}"/>
    <hyperlink ref="E130" r:id="rId76" xr:uid="{52CB3547-FC0F-4EC2-9F29-D8C4525964DB}"/>
    <hyperlink ref="E131" r:id="rId77" xr:uid="{F2553ED2-5677-4D8E-958E-8A4190E70342}"/>
    <hyperlink ref="E132" r:id="rId78" xr:uid="{865E2AC9-2A85-46ED-9A6F-5040FFBFBD84}"/>
    <hyperlink ref="E133" r:id="rId79" xr:uid="{049E3703-82E7-4635-BEB8-3F50060E324E}"/>
    <hyperlink ref="E134" r:id="rId80" xr:uid="{D9C82260-5602-4772-A271-74CCC51CE76B}"/>
    <hyperlink ref="E135" r:id="rId81" xr:uid="{AAE9AE43-B4FF-4748-9634-6734C065A4DE}"/>
    <hyperlink ref="E136" r:id="rId82" xr:uid="{A3A42265-B018-4999-B12F-96D65ADAAAB6}"/>
    <hyperlink ref="E137" r:id="rId83" xr:uid="{021B5C7C-0F8A-45FD-BE05-3553142A2D2D}"/>
    <hyperlink ref="E142" r:id="rId84" xr:uid="{1E9743FD-A4F2-4B46-9670-279BFE5A446A}"/>
    <hyperlink ref="E151" r:id="rId85" xr:uid="{4A9A493A-0FB1-40CD-B27F-3F4931D2BD71}"/>
    <hyperlink ref="E152" r:id="rId86" xr:uid="{0875FB85-DBA7-4A96-B62B-033FE279774B}"/>
    <hyperlink ref="E153" r:id="rId87" xr:uid="{66A45C7E-B89B-47C5-ACA0-EDEEDF78A003}"/>
    <hyperlink ref="E154" r:id="rId88" xr:uid="{DCB06F56-3D6D-4830-B6CE-D78E8F733A5F}"/>
    <hyperlink ref="E155" r:id="rId89" xr:uid="{A2872CB5-7A44-4A3E-BF48-D9C95611F4B9}"/>
    <hyperlink ref="E156" r:id="rId90" xr:uid="{EEBE5857-A184-43ED-818C-38B9C8942AB3}"/>
    <hyperlink ref="D156" r:id="rId91" xr:uid="{1EC1FA8C-B470-4802-8894-4A375E3A6AE9}"/>
    <hyperlink ref="D142" r:id="rId92" xr:uid="{4E82C287-A962-424C-A99A-8C7401D62F6F}"/>
    <hyperlink ref="D153" r:id="rId93" xr:uid="{5A58275B-E35B-420E-B169-B37AFE4220EA}"/>
    <hyperlink ref="D154" r:id="rId94" xr:uid="{282D7421-8E1A-4D78-8A5C-1753BE150314}"/>
    <hyperlink ref="D155" r:id="rId95" xr:uid="{E1A75E59-0F18-4206-AD42-F73EF04F14F9}"/>
    <hyperlink ref="E157" r:id="rId96" xr:uid="{3A4E8756-909A-44EA-90AD-FFA9D8355CB4}"/>
    <hyperlink ref="D157" r:id="rId97" xr:uid="{9C34B804-A125-49CC-94A7-B973B0CC6DD6}"/>
    <hyperlink ref="E139" r:id="rId98" xr:uid="{C7C2EED5-87F2-4EE9-A6FC-65431FCD6475}"/>
    <hyperlink ref="D139" r:id="rId99" xr:uid="{2F0D83AB-1860-459F-BFCC-EC518C4E9B01}"/>
    <hyperlink ref="E138" r:id="rId100" xr:uid="{C8F9FA22-1139-4602-9890-07A11E387901}"/>
    <hyperlink ref="D138" r:id="rId101" xr:uid="{DBE7190D-2326-4FD6-A5A0-4017FD07767F}"/>
    <hyperlink ref="E140" r:id="rId102" xr:uid="{08D24765-869B-469E-ADE0-D3BDE20DB41C}"/>
    <hyperlink ref="D140" r:id="rId103" xr:uid="{77D1563B-153B-4349-8088-96DE2929F0DD}"/>
    <hyperlink ref="E141" r:id="rId104" xr:uid="{17420136-07AE-4B20-8B79-7492661AEF0C}"/>
    <hyperlink ref="D141" r:id="rId105" xr:uid="{0110FEB6-45D4-4957-B698-453DCA73D05D}"/>
    <hyperlink ref="E158" r:id="rId106" xr:uid="{F1AAAF6C-E3D0-430B-BE87-CE9074A05F51}"/>
    <hyperlink ref="E159" r:id="rId107" xr:uid="{04883FFB-29A0-4EE1-8208-1D798277BAD9}"/>
    <hyperlink ref="D159" r:id="rId108" xr:uid="{434EA560-1F66-4A68-92AB-425177D8066B}"/>
    <hyperlink ref="E160" r:id="rId109" xr:uid="{031586AA-A4FB-4664-A8CC-DC4C6ECEE64D}"/>
    <hyperlink ref="D160" r:id="rId110" xr:uid="{A60A54B0-6C03-49EE-BCAD-81F6D2FA9FF1}"/>
    <hyperlink ref="E161" r:id="rId111" xr:uid="{34BAB615-0B82-49A8-9E4E-7319BCDBF4FB}"/>
    <hyperlink ref="E162" r:id="rId112" xr:uid="{FC7F6CFB-7328-47A2-8064-215F76C8FE2C}"/>
    <hyperlink ref="E163" r:id="rId113" xr:uid="{AE7B1B2C-1551-48F6-93EE-6D7E425157B8}"/>
    <hyperlink ref="E164" r:id="rId114" xr:uid="{F0F097E4-BAD5-4C00-901A-66D8B992EFD3}"/>
    <hyperlink ref="E165" r:id="rId115" xr:uid="{FED51BD2-7461-4D63-AB79-E61010D8DF96}"/>
  </hyperlinks>
  <pageMargins left="0.75" right="0.75" top="1" bottom="1" header="0" footer="0"/>
  <pageSetup orientation="landscape" r:id="rId1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Z1067"/>
  <sheetViews>
    <sheetView topLeftCell="A75" zoomScale="96" zoomScaleNormal="96" workbookViewId="0">
      <selection activeCell="P84" sqref="P84"/>
    </sheetView>
  </sheetViews>
  <sheetFormatPr defaultColWidth="14.3984375" defaultRowHeight="15" customHeight="1"/>
  <cols>
    <col min="1" max="1" width="23.73046875" customWidth="1"/>
    <col min="2" max="2" width="11.73046875" customWidth="1"/>
    <col min="3" max="3" width="22.3984375" customWidth="1"/>
    <col min="4" max="7" width="23.86328125" customWidth="1"/>
    <col min="8" max="8" width="23.3984375" customWidth="1"/>
    <col min="9" max="9" width="26.3984375" customWidth="1"/>
    <col min="10" max="13" width="8.86328125" customWidth="1"/>
    <col min="14" max="15" width="8" customWidth="1"/>
  </cols>
  <sheetData>
    <row r="1" spans="1:26" ht="14.25">
      <c r="A1" s="1"/>
      <c r="B1" s="2"/>
      <c r="C1" s="2"/>
      <c r="D1" s="2"/>
      <c r="E1" s="2"/>
      <c r="F1" s="2"/>
      <c r="G1" s="2"/>
      <c r="H1" s="3"/>
      <c r="I1" s="47"/>
      <c r="J1" s="47"/>
      <c r="K1" s="47"/>
      <c r="L1" s="47"/>
      <c r="M1" s="47"/>
      <c r="N1" s="47"/>
      <c r="O1" s="47"/>
      <c r="P1" s="47"/>
      <c r="Q1" s="47"/>
      <c r="R1" s="47"/>
      <c r="S1" s="47"/>
      <c r="T1" s="47"/>
      <c r="U1" s="47"/>
      <c r="V1" s="47"/>
      <c r="W1" s="47"/>
      <c r="X1" s="47"/>
      <c r="Y1" s="47"/>
      <c r="Z1" s="47"/>
    </row>
    <row r="2" spans="1:26" ht="15.75" customHeight="1">
      <c r="A2" s="1200" t="s">
        <v>203</v>
      </c>
      <c r="B2" s="1201"/>
      <c r="C2" s="1201"/>
      <c r="D2" s="1201"/>
      <c r="E2" s="1201"/>
      <c r="F2" s="1201"/>
      <c r="G2" s="1201"/>
      <c r="H2" s="1201"/>
      <c r="I2" s="1201"/>
      <c r="J2" s="1201"/>
      <c r="K2" s="1201"/>
      <c r="L2" s="1201"/>
      <c r="M2" s="1201"/>
      <c r="N2" s="1201"/>
      <c r="O2" s="1201"/>
      <c r="P2" s="47"/>
      <c r="Q2" s="47"/>
      <c r="R2" s="47"/>
      <c r="S2" s="47"/>
      <c r="T2" s="47"/>
      <c r="U2" s="47"/>
      <c r="V2" s="47"/>
      <c r="W2" s="47"/>
      <c r="X2" s="47"/>
      <c r="Y2" s="47"/>
      <c r="Z2" s="47"/>
    </row>
    <row r="3" spans="1:26" ht="14.25">
      <c r="A3" s="22"/>
      <c r="B3" s="22"/>
      <c r="C3" s="22"/>
      <c r="D3" s="22"/>
      <c r="E3" s="22"/>
      <c r="F3" s="22"/>
      <c r="G3" s="22"/>
      <c r="H3" s="22"/>
      <c r="I3" s="47"/>
      <c r="J3" s="47"/>
      <c r="K3" s="47"/>
      <c r="L3" s="47"/>
      <c r="M3" s="47"/>
      <c r="N3" s="47"/>
      <c r="O3" s="47"/>
      <c r="P3" s="47"/>
      <c r="Q3" s="47"/>
      <c r="R3" s="47"/>
      <c r="S3" s="47"/>
      <c r="T3" s="47"/>
      <c r="U3" s="47"/>
      <c r="V3" s="47"/>
      <c r="W3" s="47"/>
      <c r="X3" s="47"/>
      <c r="Y3" s="47"/>
      <c r="Z3" s="47"/>
    </row>
    <row r="4" spans="1:26" ht="21.75" customHeight="1">
      <c r="A4" s="1220" t="s">
        <v>153</v>
      </c>
      <c r="B4" s="1220"/>
      <c r="C4" s="1220"/>
      <c r="D4" s="1220"/>
      <c r="E4" s="1220"/>
      <c r="F4" s="1220"/>
      <c r="G4" s="1220"/>
      <c r="H4" s="1220"/>
      <c r="I4" s="1220"/>
      <c r="J4" s="1220"/>
      <c r="K4" s="1220"/>
      <c r="L4" s="1220"/>
      <c r="M4" s="1220"/>
      <c r="N4" s="1220"/>
      <c r="O4" s="1220"/>
      <c r="P4" s="47"/>
      <c r="Q4" s="47"/>
      <c r="R4" s="47"/>
      <c r="S4" s="47"/>
      <c r="T4" s="47"/>
      <c r="U4" s="47"/>
      <c r="V4" s="47"/>
      <c r="W4" s="47"/>
      <c r="X4" s="47"/>
      <c r="Y4" s="47"/>
      <c r="Z4" s="47"/>
    </row>
    <row r="5" spans="1:26" ht="37.5" customHeight="1">
      <c r="A5" s="1220" t="s">
        <v>204</v>
      </c>
      <c r="B5" s="1220"/>
      <c r="C5" s="1220"/>
      <c r="D5" s="1220"/>
      <c r="E5" s="1220"/>
      <c r="F5" s="1220"/>
      <c r="G5" s="1220"/>
      <c r="H5" s="1220"/>
      <c r="I5" s="1220"/>
      <c r="J5" s="1220"/>
      <c r="K5" s="1220"/>
      <c r="L5" s="1220"/>
      <c r="M5" s="1220"/>
      <c r="N5" s="1220"/>
      <c r="O5" s="1220"/>
      <c r="P5" s="47"/>
      <c r="Q5" s="47"/>
      <c r="R5" s="47"/>
      <c r="S5" s="47"/>
      <c r="T5" s="47"/>
      <c r="U5" s="47"/>
      <c r="V5" s="47"/>
      <c r="W5" s="47"/>
      <c r="X5" s="47"/>
      <c r="Y5" s="47"/>
      <c r="Z5" s="47"/>
    </row>
    <row r="6" spans="1:26" ht="26.25" customHeight="1">
      <c r="A6" s="1221" t="s">
        <v>205</v>
      </c>
      <c r="B6" s="1221"/>
      <c r="C6" s="1221"/>
      <c r="D6" s="1221"/>
      <c r="E6" s="1221"/>
      <c r="F6" s="1221"/>
      <c r="G6" s="1221"/>
      <c r="H6" s="1221"/>
      <c r="I6" s="1221"/>
      <c r="J6" s="1221"/>
      <c r="K6" s="1221"/>
      <c r="L6" s="1221"/>
      <c r="M6" s="1221"/>
      <c r="N6" s="1221"/>
      <c r="O6" s="1221"/>
      <c r="P6" s="47"/>
      <c r="Q6" s="47"/>
      <c r="R6" s="47"/>
      <c r="S6" s="47"/>
      <c r="T6" s="47"/>
      <c r="U6" s="47"/>
      <c r="V6" s="47"/>
      <c r="W6" s="47"/>
      <c r="X6" s="47"/>
      <c r="Y6" s="47"/>
      <c r="Z6" s="47"/>
    </row>
    <row r="7" spans="1:26" ht="38.25" customHeight="1">
      <c r="A7" s="1221" t="s">
        <v>206</v>
      </c>
      <c r="B7" s="1221"/>
      <c r="C7" s="1221"/>
      <c r="D7" s="1221"/>
      <c r="E7" s="1221"/>
      <c r="F7" s="1221"/>
      <c r="G7" s="1221"/>
      <c r="H7" s="1221"/>
      <c r="I7" s="1221"/>
      <c r="J7" s="1221"/>
      <c r="K7" s="1221"/>
      <c r="L7" s="1221"/>
      <c r="M7" s="1221"/>
      <c r="N7" s="1221"/>
      <c r="O7" s="1221"/>
      <c r="P7" s="47"/>
      <c r="Q7" s="47"/>
      <c r="R7" s="47"/>
      <c r="S7" s="47"/>
      <c r="T7" s="47"/>
      <c r="U7" s="47"/>
      <c r="V7" s="47"/>
      <c r="W7" s="47"/>
      <c r="X7" s="47"/>
      <c r="Y7" s="47"/>
      <c r="Z7" s="47"/>
    </row>
    <row r="8" spans="1:26" ht="14.25" customHeight="1">
      <c r="A8" s="1221" t="s">
        <v>207</v>
      </c>
      <c r="B8" s="1221"/>
      <c r="C8" s="1221"/>
      <c r="D8" s="1221"/>
      <c r="E8" s="1221"/>
      <c r="F8" s="1221"/>
      <c r="G8" s="1221"/>
      <c r="H8" s="1221"/>
      <c r="I8" s="1221"/>
      <c r="J8" s="1221"/>
      <c r="K8" s="1221"/>
      <c r="L8" s="1221"/>
      <c r="M8" s="1221"/>
      <c r="N8" s="1221"/>
      <c r="O8" s="1221"/>
      <c r="P8" s="47"/>
      <c r="Q8" s="47"/>
      <c r="R8" s="47"/>
      <c r="S8" s="47"/>
      <c r="T8" s="47"/>
      <c r="U8" s="47"/>
      <c r="V8" s="47"/>
      <c r="W8" s="47"/>
      <c r="X8" s="47"/>
      <c r="Y8" s="47"/>
      <c r="Z8" s="47"/>
    </row>
    <row r="9" spans="1:26" ht="14.25" customHeight="1">
      <c r="A9" s="1221" t="s">
        <v>208</v>
      </c>
      <c r="B9" s="1221"/>
      <c r="C9" s="1221"/>
      <c r="D9" s="1221"/>
      <c r="E9" s="1221"/>
      <c r="F9" s="1221"/>
      <c r="G9" s="1221"/>
      <c r="H9" s="1221"/>
      <c r="I9" s="1221"/>
      <c r="J9" s="1221"/>
      <c r="K9" s="1221"/>
      <c r="L9" s="1221"/>
      <c r="M9" s="1221"/>
      <c r="N9" s="1221"/>
      <c r="O9" s="1221"/>
      <c r="P9" s="47"/>
      <c r="Q9" s="47"/>
      <c r="R9" s="47"/>
      <c r="S9" s="47"/>
      <c r="T9" s="47"/>
      <c r="U9" s="47"/>
      <c r="V9" s="47"/>
      <c r="W9" s="47"/>
      <c r="X9" s="47"/>
      <c r="Y9" s="47"/>
      <c r="Z9" s="47"/>
    </row>
    <row r="10" spans="1:26" ht="14.25" customHeight="1">
      <c r="A10" s="1221" t="s">
        <v>209</v>
      </c>
      <c r="B10" s="1221"/>
      <c r="C10" s="1221"/>
      <c r="D10" s="1221"/>
      <c r="E10" s="1221"/>
      <c r="F10" s="1221"/>
      <c r="G10" s="1221"/>
      <c r="H10" s="1221"/>
      <c r="I10" s="1221"/>
      <c r="J10" s="1221"/>
      <c r="K10" s="1221"/>
      <c r="L10" s="1221"/>
      <c r="M10" s="1221"/>
      <c r="N10" s="1221"/>
      <c r="O10" s="1221"/>
      <c r="P10" s="47"/>
      <c r="Q10" s="47"/>
      <c r="R10" s="47"/>
      <c r="S10" s="47"/>
      <c r="T10" s="47"/>
      <c r="U10" s="47"/>
      <c r="V10" s="47"/>
      <c r="W10" s="47"/>
      <c r="X10" s="47"/>
      <c r="Y10" s="47"/>
      <c r="Z10" s="47"/>
    </row>
    <row r="11" spans="1:26" ht="240" customHeight="1">
      <c r="A11" s="1222" t="s">
        <v>210</v>
      </c>
      <c r="B11" s="1222"/>
      <c r="C11" s="1222"/>
      <c r="D11" s="1222"/>
      <c r="E11" s="1222"/>
      <c r="F11" s="1222"/>
      <c r="G11" s="1222"/>
      <c r="H11" s="1222"/>
      <c r="I11" s="1222"/>
      <c r="J11" s="1222"/>
      <c r="K11" s="1222"/>
      <c r="L11" s="1222"/>
      <c r="M11" s="1222"/>
      <c r="N11" s="1222"/>
      <c r="O11" s="1222"/>
      <c r="P11" s="47"/>
      <c r="Q11" s="47"/>
      <c r="R11" s="47"/>
      <c r="S11" s="47"/>
      <c r="T11" s="47"/>
      <c r="U11" s="47"/>
      <c r="V11" s="47"/>
      <c r="W11" s="47"/>
      <c r="X11" s="47"/>
      <c r="Y11" s="47"/>
      <c r="Z11" s="47"/>
    </row>
    <row r="12" spans="1:26" ht="14.25">
      <c r="A12" s="7"/>
      <c r="B12" s="8"/>
      <c r="C12" s="8"/>
      <c r="D12" s="8"/>
      <c r="E12" s="8"/>
      <c r="F12" s="8"/>
      <c r="G12" s="8"/>
      <c r="H12" s="7"/>
      <c r="I12" s="47"/>
      <c r="J12" s="47"/>
      <c r="K12" s="47"/>
      <c r="L12" s="47"/>
      <c r="M12" s="47"/>
      <c r="N12" s="47"/>
      <c r="O12" s="47"/>
      <c r="P12" s="47"/>
      <c r="Q12" s="47"/>
      <c r="R12" s="47"/>
      <c r="S12" s="47"/>
      <c r="T12" s="47"/>
      <c r="U12" s="47"/>
      <c r="V12" s="47"/>
      <c r="W12" s="47"/>
      <c r="X12" s="47"/>
      <c r="Y12" s="47"/>
      <c r="Z12" s="47"/>
    </row>
    <row r="13" spans="1:26" ht="61.5" customHeight="1">
      <c r="A13" s="9" t="s">
        <v>80</v>
      </c>
      <c r="B13" s="10" t="s">
        <v>85</v>
      </c>
      <c r="C13" s="9" t="s">
        <v>211</v>
      </c>
      <c r="D13" s="9" t="s">
        <v>212</v>
      </c>
      <c r="E13" s="9" t="s">
        <v>213</v>
      </c>
      <c r="F13" s="9" t="s">
        <v>214</v>
      </c>
      <c r="G13" s="9" t="s">
        <v>215</v>
      </c>
      <c r="H13" s="9" t="s">
        <v>216</v>
      </c>
      <c r="I13" s="139" t="s">
        <v>390</v>
      </c>
      <c r="J13" s="9" t="s">
        <v>217</v>
      </c>
      <c r="K13" s="20" t="s">
        <v>54</v>
      </c>
      <c r="L13" s="20" t="s">
        <v>55</v>
      </c>
      <c r="M13" s="20" t="s">
        <v>56</v>
      </c>
      <c r="N13" s="9" t="s">
        <v>71</v>
      </c>
      <c r="O13" s="9" t="s">
        <v>57</v>
      </c>
      <c r="P13" s="140" t="s">
        <v>393</v>
      </c>
      <c r="Q13" s="47"/>
      <c r="R13" s="47"/>
      <c r="S13" s="47"/>
      <c r="T13" s="47"/>
      <c r="U13" s="47"/>
      <c r="V13" s="47"/>
      <c r="W13" s="47"/>
      <c r="X13" s="47"/>
      <c r="Y13" s="47"/>
      <c r="Z13" s="47"/>
    </row>
    <row r="14" spans="1:26" ht="76.5">
      <c r="A14" s="205" t="s">
        <v>762</v>
      </c>
      <c r="B14" s="205" t="s">
        <v>420</v>
      </c>
      <c r="C14" s="205" t="s">
        <v>763</v>
      </c>
      <c r="D14" s="253" t="s">
        <v>764</v>
      </c>
      <c r="E14" s="253" t="s">
        <v>765</v>
      </c>
      <c r="F14" s="253" t="s">
        <v>766</v>
      </c>
      <c r="G14" s="254"/>
      <c r="H14" s="255" t="s">
        <v>767</v>
      </c>
      <c r="I14" s="237" t="s">
        <v>768</v>
      </c>
      <c r="J14" s="256" t="s">
        <v>769</v>
      </c>
      <c r="K14" s="202">
        <v>3</v>
      </c>
      <c r="L14" s="202">
        <v>2</v>
      </c>
      <c r="M14" s="202">
        <v>3</v>
      </c>
      <c r="N14" s="246">
        <v>45</v>
      </c>
      <c r="O14" s="246">
        <f>N14/K14</f>
        <v>15</v>
      </c>
      <c r="P14" s="243" t="s">
        <v>524</v>
      </c>
      <c r="Q14" s="47"/>
      <c r="R14" s="47"/>
      <c r="S14" s="47"/>
      <c r="T14" s="47"/>
      <c r="U14" s="47"/>
      <c r="V14" s="47"/>
      <c r="W14" s="47"/>
      <c r="X14" s="47"/>
      <c r="Y14" s="47"/>
      <c r="Z14" s="47"/>
    </row>
    <row r="15" spans="1:26" ht="63.75">
      <c r="A15" s="257" t="s">
        <v>770</v>
      </c>
      <c r="B15" s="257" t="s">
        <v>420</v>
      </c>
      <c r="C15" s="258" t="s">
        <v>771</v>
      </c>
      <c r="D15" s="253" t="s">
        <v>772</v>
      </c>
      <c r="E15" s="253" t="s">
        <v>773</v>
      </c>
      <c r="F15" s="253" t="s">
        <v>774</v>
      </c>
      <c r="G15" s="253" t="s">
        <v>775</v>
      </c>
      <c r="H15" s="259" t="s">
        <v>776</v>
      </c>
      <c r="I15" s="237" t="s">
        <v>777</v>
      </c>
      <c r="J15" s="256" t="s">
        <v>778</v>
      </c>
      <c r="K15" s="202">
        <v>1</v>
      </c>
      <c r="L15" s="202">
        <v>1</v>
      </c>
      <c r="M15" s="202">
        <v>5</v>
      </c>
      <c r="N15" s="246">
        <v>60</v>
      </c>
      <c r="O15" s="246">
        <f>N15/K15</f>
        <v>60</v>
      </c>
      <c r="P15" s="243" t="s">
        <v>524</v>
      </c>
      <c r="Q15" s="47"/>
      <c r="R15" s="47"/>
      <c r="S15" s="47"/>
      <c r="T15" s="47"/>
      <c r="U15" s="47"/>
      <c r="V15" s="47"/>
      <c r="W15" s="47"/>
      <c r="X15" s="47"/>
      <c r="Y15" s="47"/>
      <c r="Z15" s="47"/>
    </row>
    <row r="16" spans="1:26" ht="114">
      <c r="A16" s="205" t="s">
        <v>779</v>
      </c>
      <c r="B16" s="205" t="s">
        <v>420</v>
      </c>
      <c r="C16" s="205" t="s">
        <v>780</v>
      </c>
      <c r="D16" s="253" t="s">
        <v>781</v>
      </c>
      <c r="E16" s="253" t="s">
        <v>765</v>
      </c>
      <c r="F16" s="253" t="s">
        <v>782</v>
      </c>
      <c r="G16" s="254"/>
      <c r="H16" s="260" t="s">
        <v>783</v>
      </c>
      <c r="I16" s="237" t="s">
        <v>784</v>
      </c>
      <c r="J16" s="256" t="s">
        <v>785</v>
      </c>
      <c r="K16" s="202"/>
      <c r="L16" s="202"/>
      <c r="M16" s="202"/>
      <c r="N16" s="246">
        <v>20</v>
      </c>
      <c r="O16" s="246">
        <v>20</v>
      </c>
      <c r="P16" s="243" t="s">
        <v>524</v>
      </c>
      <c r="Q16" s="47"/>
      <c r="R16" s="47"/>
      <c r="S16" s="47"/>
      <c r="T16" s="47"/>
      <c r="U16" s="47"/>
      <c r="V16" s="47"/>
      <c r="W16" s="47"/>
      <c r="X16" s="47"/>
      <c r="Y16" s="47"/>
      <c r="Z16" s="47"/>
    </row>
    <row r="17" spans="1:26" ht="89.25">
      <c r="A17" s="205" t="s">
        <v>786</v>
      </c>
      <c r="B17" s="207" t="s">
        <v>420</v>
      </c>
      <c r="C17" s="205" t="s">
        <v>787</v>
      </c>
      <c r="D17" s="253" t="s">
        <v>788</v>
      </c>
      <c r="E17" s="261" t="s">
        <v>765</v>
      </c>
      <c r="F17" s="206" t="s">
        <v>766</v>
      </c>
      <c r="G17" s="203"/>
      <c r="H17" s="192"/>
      <c r="I17" s="262" t="s">
        <v>789</v>
      </c>
      <c r="J17" s="263" t="s">
        <v>790</v>
      </c>
      <c r="K17" s="264">
        <v>2</v>
      </c>
      <c r="L17" s="264">
        <v>2</v>
      </c>
      <c r="M17" s="264">
        <v>2</v>
      </c>
      <c r="N17" s="265">
        <v>30</v>
      </c>
      <c r="O17" s="265">
        <f>N17/K17</f>
        <v>15</v>
      </c>
      <c r="P17" s="243" t="s">
        <v>524</v>
      </c>
      <c r="Q17" s="47"/>
      <c r="R17" s="47"/>
      <c r="S17" s="47"/>
      <c r="T17" s="47"/>
      <c r="U17" s="47"/>
      <c r="V17" s="47"/>
      <c r="W17" s="47"/>
      <c r="X17" s="47"/>
      <c r="Y17" s="47"/>
      <c r="Z17" s="47"/>
    </row>
    <row r="18" spans="1:26" ht="51">
      <c r="A18" s="202" t="s">
        <v>791</v>
      </c>
      <c r="B18" s="192" t="s">
        <v>420</v>
      </c>
      <c r="C18" s="202" t="s">
        <v>792</v>
      </c>
      <c r="D18" s="266" t="s">
        <v>781</v>
      </c>
      <c r="E18" s="266" t="s">
        <v>765</v>
      </c>
      <c r="F18" s="253" t="s">
        <v>782</v>
      </c>
      <c r="G18" s="203"/>
      <c r="H18" s="259" t="s">
        <v>793</v>
      </c>
      <c r="I18" s="262" t="s">
        <v>773</v>
      </c>
      <c r="J18" s="263" t="s">
        <v>794</v>
      </c>
      <c r="K18" s="264">
        <v>4</v>
      </c>
      <c r="L18" s="264">
        <v>3</v>
      </c>
      <c r="M18" s="264">
        <v>4</v>
      </c>
      <c r="N18" s="246">
        <v>20</v>
      </c>
      <c r="O18" s="246">
        <f>N18/K18</f>
        <v>5</v>
      </c>
      <c r="P18" s="243" t="s">
        <v>524</v>
      </c>
      <c r="Q18" s="47"/>
      <c r="R18" s="47"/>
      <c r="S18" s="47"/>
      <c r="T18" s="47"/>
      <c r="U18" s="47"/>
      <c r="V18" s="47"/>
      <c r="W18" s="47"/>
      <c r="X18" s="47"/>
      <c r="Y18" s="47"/>
      <c r="Z18" s="47"/>
    </row>
    <row r="19" spans="1:26" ht="85.5">
      <c r="A19" s="205" t="s">
        <v>858</v>
      </c>
      <c r="B19" s="205" t="s">
        <v>420</v>
      </c>
      <c r="C19" s="205" t="s">
        <v>780</v>
      </c>
      <c r="D19" s="253" t="s">
        <v>938</v>
      </c>
      <c r="E19" s="253"/>
      <c r="F19" s="253" t="s">
        <v>939</v>
      </c>
      <c r="G19" s="253" t="s">
        <v>940</v>
      </c>
      <c r="H19" s="255" t="s">
        <v>941</v>
      </c>
      <c r="I19" s="371" t="s">
        <v>942</v>
      </c>
      <c r="J19" s="372" t="s">
        <v>943</v>
      </c>
      <c r="K19" s="205"/>
      <c r="L19" s="205"/>
      <c r="M19" s="205"/>
      <c r="N19" s="367">
        <v>20</v>
      </c>
      <c r="O19" s="367">
        <v>20</v>
      </c>
      <c r="P19" s="243" t="s">
        <v>858</v>
      </c>
      <c r="Q19" s="47"/>
      <c r="R19" s="47"/>
      <c r="S19" s="47"/>
      <c r="T19" s="47"/>
      <c r="U19" s="47"/>
      <c r="V19" s="47"/>
      <c r="W19" s="47"/>
      <c r="X19" s="47"/>
      <c r="Y19" s="47"/>
      <c r="Z19" s="47"/>
    </row>
    <row r="20" spans="1:26" ht="76.5">
      <c r="A20" s="205" t="s">
        <v>944</v>
      </c>
      <c r="B20" s="205" t="s">
        <v>420</v>
      </c>
      <c r="C20" s="373" t="s">
        <v>945</v>
      </c>
      <c r="D20" s="253" t="s">
        <v>946</v>
      </c>
      <c r="E20" s="253" t="s">
        <v>947</v>
      </c>
      <c r="F20" s="206" t="s">
        <v>948</v>
      </c>
      <c r="G20" s="253">
        <v>200</v>
      </c>
      <c r="H20" s="374" t="s">
        <v>949</v>
      </c>
      <c r="I20" s="207" t="s">
        <v>950</v>
      </c>
      <c r="J20" s="205" t="s">
        <v>951</v>
      </c>
      <c r="K20" s="238">
        <v>2</v>
      </c>
      <c r="L20" s="327">
        <v>2</v>
      </c>
      <c r="M20" s="205">
        <v>2</v>
      </c>
      <c r="N20" s="205" t="s">
        <v>952</v>
      </c>
      <c r="O20" s="205">
        <v>50</v>
      </c>
      <c r="P20" s="243" t="s">
        <v>858</v>
      </c>
      <c r="Q20" s="47"/>
      <c r="R20" s="47"/>
      <c r="S20" s="47"/>
      <c r="T20" s="47"/>
      <c r="U20" s="47"/>
      <c r="V20" s="47"/>
      <c r="W20" s="47"/>
      <c r="X20" s="47"/>
      <c r="Y20" s="47"/>
      <c r="Z20" s="47"/>
    </row>
    <row r="21" spans="1:26" ht="51">
      <c r="A21" s="205" t="s">
        <v>1053</v>
      </c>
      <c r="B21" s="205" t="s">
        <v>420</v>
      </c>
      <c r="C21" s="287" t="s">
        <v>1098</v>
      </c>
      <c r="D21" s="253" t="s">
        <v>946</v>
      </c>
      <c r="E21" s="253" t="s">
        <v>947</v>
      </c>
      <c r="F21" s="253" t="s">
        <v>1099</v>
      </c>
      <c r="G21" s="24">
        <v>100</v>
      </c>
      <c r="H21" s="93" t="s">
        <v>1100</v>
      </c>
      <c r="I21" s="371" t="s">
        <v>950</v>
      </c>
      <c r="J21" s="256" t="s">
        <v>1101</v>
      </c>
      <c r="K21" s="12">
        <v>1</v>
      </c>
      <c r="L21" s="12">
        <v>1</v>
      </c>
      <c r="M21" s="12">
        <v>1</v>
      </c>
      <c r="N21" s="205" t="s">
        <v>952</v>
      </c>
      <c r="O21" s="12">
        <v>100</v>
      </c>
      <c r="P21" s="243" t="s">
        <v>1014</v>
      </c>
      <c r="Q21" s="47"/>
      <c r="R21" s="47"/>
      <c r="S21" s="47"/>
      <c r="T21" s="47"/>
      <c r="U21" s="47"/>
      <c r="V21" s="47"/>
      <c r="W21" s="47"/>
      <c r="X21" s="47"/>
      <c r="Y21" s="47"/>
      <c r="Z21" s="47"/>
    </row>
    <row r="22" spans="1:26" ht="51">
      <c r="A22" s="205" t="s">
        <v>1053</v>
      </c>
      <c r="B22" s="205" t="s">
        <v>420</v>
      </c>
      <c r="C22" s="287" t="s">
        <v>1102</v>
      </c>
      <c r="D22" s="253" t="s">
        <v>946</v>
      </c>
      <c r="E22" s="253" t="s">
        <v>947</v>
      </c>
      <c r="F22" s="253" t="s">
        <v>1103</v>
      </c>
      <c r="G22" s="24">
        <v>100</v>
      </c>
      <c r="H22" s="93" t="s">
        <v>1100</v>
      </c>
      <c r="I22" s="207" t="s">
        <v>950</v>
      </c>
      <c r="J22" s="400"/>
      <c r="K22" s="12">
        <v>1</v>
      </c>
      <c r="L22" s="12">
        <v>1</v>
      </c>
      <c r="M22" s="12">
        <v>1</v>
      </c>
      <c r="N22" s="205" t="s">
        <v>952</v>
      </c>
      <c r="O22" s="12">
        <v>100</v>
      </c>
      <c r="P22" s="243" t="s">
        <v>1014</v>
      </c>
      <c r="Q22" s="47"/>
      <c r="R22" s="47"/>
      <c r="S22" s="47"/>
      <c r="T22" s="47"/>
      <c r="U22" s="47"/>
      <c r="V22" s="47"/>
      <c r="W22" s="47"/>
      <c r="X22" s="47"/>
      <c r="Y22" s="47"/>
      <c r="Z22" s="47"/>
    </row>
    <row r="23" spans="1:26" ht="76.5">
      <c r="A23" s="205" t="s">
        <v>944</v>
      </c>
      <c r="B23" s="205" t="s">
        <v>420</v>
      </c>
      <c r="C23" s="373" t="s">
        <v>945</v>
      </c>
      <c r="D23" s="253" t="s">
        <v>946</v>
      </c>
      <c r="E23" s="253" t="s">
        <v>947</v>
      </c>
      <c r="F23" s="206" t="s">
        <v>948</v>
      </c>
      <c r="G23" s="24">
        <v>200</v>
      </c>
      <c r="H23" s="93" t="s">
        <v>949</v>
      </c>
      <c r="I23" s="207" t="s">
        <v>950</v>
      </c>
      <c r="J23" s="205" t="s">
        <v>951</v>
      </c>
      <c r="K23" s="14">
        <v>2</v>
      </c>
      <c r="L23" s="98">
        <v>2</v>
      </c>
      <c r="M23" s="12">
        <v>2</v>
      </c>
      <c r="N23" s="205" t="s">
        <v>952</v>
      </c>
      <c r="O23" s="12">
        <v>50</v>
      </c>
      <c r="P23" s="243" t="s">
        <v>1014</v>
      </c>
      <c r="Q23" s="47"/>
      <c r="R23" s="47"/>
      <c r="S23" s="47"/>
      <c r="T23" s="47"/>
      <c r="U23" s="47"/>
      <c r="V23" s="47"/>
      <c r="W23" s="47"/>
      <c r="X23" s="47"/>
      <c r="Y23" s="47"/>
      <c r="Z23" s="47"/>
    </row>
    <row r="24" spans="1:26" ht="51">
      <c r="A24" s="205" t="s">
        <v>1053</v>
      </c>
      <c r="B24" s="205" t="s">
        <v>420</v>
      </c>
      <c r="C24" s="205" t="s">
        <v>780</v>
      </c>
      <c r="D24" s="253" t="s">
        <v>938</v>
      </c>
      <c r="E24" s="253" t="s">
        <v>947</v>
      </c>
      <c r="F24" s="253" t="s">
        <v>939</v>
      </c>
      <c r="G24" s="253" t="s">
        <v>940</v>
      </c>
      <c r="H24" s="93" t="s">
        <v>941</v>
      </c>
      <c r="I24" s="371" t="s">
        <v>942</v>
      </c>
      <c r="J24" s="372" t="s">
        <v>943</v>
      </c>
      <c r="K24" s="205"/>
      <c r="L24" s="205"/>
      <c r="M24" s="205"/>
      <c r="N24" s="367">
        <v>20</v>
      </c>
      <c r="O24" s="367">
        <v>20</v>
      </c>
      <c r="P24" s="243" t="s">
        <v>1014</v>
      </c>
      <c r="Q24" s="47"/>
      <c r="R24" s="47"/>
      <c r="S24" s="47"/>
      <c r="T24" s="47"/>
      <c r="U24" s="47"/>
      <c r="V24" s="47"/>
      <c r="W24" s="47"/>
      <c r="X24" s="47"/>
      <c r="Y24" s="47"/>
      <c r="Z24" s="47"/>
    </row>
    <row r="25" spans="1:26" ht="76.5">
      <c r="A25" s="205" t="s">
        <v>1177</v>
      </c>
      <c r="B25" s="205" t="s">
        <v>420</v>
      </c>
      <c r="C25" s="205" t="s">
        <v>1188</v>
      </c>
      <c r="D25" s="253" t="s">
        <v>781</v>
      </c>
      <c r="E25" s="253" t="s">
        <v>765</v>
      </c>
      <c r="F25" s="253" t="s">
        <v>1189</v>
      </c>
      <c r="G25" s="253" t="s">
        <v>1190</v>
      </c>
      <c r="H25" s="58" t="s">
        <v>1191</v>
      </c>
      <c r="I25" s="371" t="s">
        <v>1172</v>
      </c>
      <c r="J25" s="256" t="s">
        <v>1192</v>
      </c>
      <c r="K25" s="12">
        <v>3</v>
      </c>
      <c r="L25" s="12">
        <v>2</v>
      </c>
      <c r="M25" s="12">
        <v>3</v>
      </c>
      <c r="N25" s="25">
        <v>30</v>
      </c>
      <c r="O25" s="25">
        <f>N25/M25</f>
        <v>10</v>
      </c>
      <c r="P25" s="243" t="s">
        <v>1165</v>
      </c>
      <c r="Q25" s="47"/>
      <c r="R25" s="47"/>
      <c r="S25" s="47"/>
      <c r="T25" s="47"/>
      <c r="U25" s="47"/>
      <c r="V25" s="47"/>
      <c r="W25" s="47"/>
      <c r="X25" s="47"/>
      <c r="Y25" s="47"/>
      <c r="Z25" s="47"/>
    </row>
    <row r="26" spans="1:26" ht="85.5">
      <c r="A26" s="205" t="s">
        <v>1177</v>
      </c>
      <c r="B26" s="205" t="s">
        <v>420</v>
      </c>
      <c r="C26" s="423" t="s">
        <v>1193</v>
      </c>
      <c r="D26" s="253" t="s">
        <v>781</v>
      </c>
      <c r="E26" s="253" t="s">
        <v>1194</v>
      </c>
      <c r="F26" s="253" t="s">
        <v>1195</v>
      </c>
      <c r="G26" s="253" t="s">
        <v>1196</v>
      </c>
      <c r="H26" s="259" t="s">
        <v>941</v>
      </c>
      <c r="I26" s="207" t="s">
        <v>942</v>
      </c>
      <c r="J26" s="256" t="s">
        <v>785</v>
      </c>
      <c r="K26" s="205" t="s">
        <v>1172</v>
      </c>
      <c r="L26" s="205" t="s">
        <v>1172</v>
      </c>
      <c r="M26" s="205" t="s">
        <v>1172</v>
      </c>
      <c r="N26" s="25">
        <v>20</v>
      </c>
      <c r="O26" s="25">
        <v>20</v>
      </c>
      <c r="P26" s="243" t="s">
        <v>1165</v>
      </c>
      <c r="Q26" s="47"/>
      <c r="R26" s="47"/>
      <c r="S26" s="47"/>
      <c r="T26" s="47"/>
      <c r="U26" s="47"/>
      <c r="V26" s="47"/>
      <c r="W26" s="47"/>
      <c r="X26" s="47"/>
      <c r="Y26" s="47"/>
      <c r="Z26" s="47"/>
    </row>
    <row r="27" spans="1:26" ht="85.5">
      <c r="A27" s="205" t="s">
        <v>994</v>
      </c>
      <c r="B27" s="205" t="s">
        <v>420</v>
      </c>
      <c r="C27" s="205" t="s">
        <v>780</v>
      </c>
      <c r="D27" s="253" t="s">
        <v>938</v>
      </c>
      <c r="E27" s="253"/>
      <c r="F27" s="253" t="s">
        <v>939</v>
      </c>
      <c r="G27" s="253" t="s">
        <v>940</v>
      </c>
      <c r="H27" s="255" t="s">
        <v>941</v>
      </c>
      <c r="I27" s="371" t="s">
        <v>942</v>
      </c>
      <c r="J27" s="372" t="s">
        <v>943</v>
      </c>
      <c r="K27" s="12"/>
      <c r="L27" s="12"/>
      <c r="M27" s="12"/>
      <c r="N27" s="25">
        <v>20</v>
      </c>
      <c r="O27" s="25">
        <v>20</v>
      </c>
      <c r="P27" s="243" t="s">
        <v>994</v>
      </c>
      <c r="Q27" s="47"/>
      <c r="R27" s="47"/>
      <c r="S27" s="47"/>
      <c r="T27" s="47"/>
      <c r="U27" s="47"/>
      <c r="V27" s="47"/>
      <c r="W27" s="47"/>
      <c r="X27" s="47"/>
      <c r="Y27" s="47"/>
      <c r="Z27" s="47"/>
    </row>
    <row r="28" spans="1:26" ht="85.5">
      <c r="A28" s="202" t="s">
        <v>1485</v>
      </c>
      <c r="B28" s="202" t="s">
        <v>420</v>
      </c>
      <c r="C28" s="202" t="s">
        <v>1537</v>
      </c>
      <c r="D28" s="254" t="s">
        <v>1538</v>
      </c>
      <c r="E28" s="254" t="s">
        <v>765</v>
      </c>
      <c r="F28" s="254" t="s">
        <v>1539</v>
      </c>
      <c r="G28" s="254"/>
      <c r="H28" s="255" t="s">
        <v>941</v>
      </c>
      <c r="I28" s="234" t="s">
        <v>942</v>
      </c>
      <c r="J28" s="482">
        <v>44834</v>
      </c>
      <c r="K28" s="202">
        <v>1</v>
      </c>
      <c r="L28" s="202">
        <v>1</v>
      </c>
      <c r="M28" s="202">
        <v>1</v>
      </c>
      <c r="N28" s="269">
        <v>20</v>
      </c>
      <c r="O28" s="269">
        <v>20</v>
      </c>
      <c r="P28" s="243" t="s">
        <v>1485</v>
      </c>
      <c r="Q28" s="47"/>
      <c r="R28" s="47"/>
      <c r="S28" s="47"/>
      <c r="T28" s="47"/>
      <c r="U28" s="47"/>
      <c r="V28" s="47"/>
      <c r="W28" s="47"/>
      <c r="X28" s="47"/>
      <c r="Y28" s="47"/>
      <c r="Z28" s="47"/>
    </row>
    <row r="29" spans="1:26" ht="28.5">
      <c r="A29" s="202" t="s">
        <v>1540</v>
      </c>
      <c r="B29" s="202" t="s">
        <v>420</v>
      </c>
      <c r="C29" s="202" t="s">
        <v>1541</v>
      </c>
      <c r="D29" s="254" t="s">
        <v>946</v>
      </c>
      <c r="E29" s="254" t="s">
        <v>765</v>
      </c>
      <c r="F29" s="254" t="s">
        <v>1542</v>
      </c>
      <c r="G29" s="254"/>
      <c r="H29" s="259" t="s">
        <v>1543</v>
      </c>
      <c r="I29" s="192" t="s">
        <v>765</v>
      </c>
      <c r="J29" s="483" t="s">
        <v>1544</v>
      </c>
      <c r="K29" s="202">
        <v>2</v>
      </c>
      <c r="L29" s="202">
        <v>2</v>
      </c>
      <c r="M29" s="202">
        <v>2</v>
      </c>
      <c r="N29" s="269">
        <v>30</v>
      </c>
      <c r="O29" s="269">
        <v>15</v>
      </c>
      <c r="P29" s="243" t="s">
        <v>1485</v>
      </c>
      <c r="Q29" s="47"/>
      <c r="R29" s="47"/>
      <c r="S29" s="47"/>
      <c r="T29" s="47"/>
      <c r="U29" s="47"/>
      <c r="V29" s="47"/>
      <c r="W29" s="47"/>
      <c r="X29" s="47"/>
      <c r="Y29" s="47"/>
      <c r="Z29" s="47"/>
    </row>
    <row r="30" spans="1:26" ht="42.75">
      <c r="A30" s="507" t="s">
        <v>1680</v>
      </c>
      <c r="B30" s="507" t="s">
        <v>420</v>
      </c>
      <c r="C30" s="507" t="s">
        <v>1681</v>
      </c>
      <c r="D30" s="534" t="s">
        <v>938</v>
      </c>
      <c r="E30" s="534" t="s">
        <v>1682</v>
      </c>
      <c r="F30" s="534" t="s">
        <v>766</v>
      </c>
      <c r="G30" s="534" t="s">
        <v>1683</v>
      </c>
      <c r="H30" s="255" t="s">
        <v>1684</v>
      </c>
      <c r="I30" s="535" t="s">
        <v>942</v>
      </c>
      <c r="J30" s="536">
        <v>2021</v>
      </c>
      <c r="K30" s="12"/>
      <c r="L30" s="12"/>
      <c r="M30" s="12"/>
      <c r="N30" s="537">
        <v>20</v>
      </c>
      <c r="O30" s="537">
        <v>20</v>
      </c>
      <c r="P30" s="243" t="s">
        <v>1666</v>
      </c>
      <c r="Q30" s="47"/>
      <c r="R30" s="47"/>
      <c r="S30" s="47"/>
      <c r="T30" s="47"/>
      <c r="U30" s="47"/>
      <c r="V30" s="47"/>
      <c r="W30" s="47"/>
      <c r="X30" s="47"/>
      <c r="Y30" s="47"/>
      <c r="Z30" s="47"/>
    </row>
    <row r="31" spans="1:26" ht="76.5">
      <c r="A31" s="205" t="s">
        <v>1717</v>
      </c>
      <c r="B31" s="205" t="s">
        <v>420</v>
      </c>
      <c r="C31" s="205" t="s">
        <v>1188</v>
      </c>
      <c r="D31" s="253" t="s">
        <v>781</v>
      </c>
      <c r="E31" s="253" t="s">
        <v>765</v>
      </c>
      <c r="F31" s="253" t="s">
        <v>1189</v>
      </c>
      <c r="G31" s="253" t="s">
        <v>1190</v>
      </c>
      <c r="H31" s="58" t="s">
        <v>1191</v>
      </c>
      <c r="I31" s="371" t="s">
        <v>1172</v>
      </c>
      <c r="J31" s="256" t="s">
        <v>1192</v>
      </c>
      <c r="K31" s="12">
        <v>3</v>
      </c>
      <c r="L31" s="12">
        <v>2</v>
      </c>
      <c r="M31" s="12">
        <v>3</v>
      </c>
      <c r="N31" s="25">
        <v>30</v>
      </c>
      <c r="O31" s="25">
        <f>N31/M31</f>
        <v>10</v>
      </c>
      <c r="P31" s="243" t="s">
        <v>1707</v>
      </c>
      <c r="Q31" s="47"/>
      <c r="R31" s="47"/>
      <c r="S31" s="47"/>
      <c r="T31" s="47"/>
      <c r="U31" s="47"/>
      <c r="V31" s="47"/>
      <c r="W31" s="47"/>
      <c r="X31" s="47"/>
      <c r="Y31" s="47"/>
      <c r="Z31" s="47"/>
    </row>
    <row r="32" spans="1:26" ht="85.5">
      <c r="A32" s="205" t="s">
        <v>1717</v>
      </c>
      <c r="B32" s="205" t="s">
        <v>420</v>
      </c>
      <c r="C32" s="423" t="s">
        <v>1722</v>
      </c>
      <c r="D32" s="253" t="s">
        <v>781</v>
      </c>
      <c r="E32" s="253" t="s">
        <v>1194</v>
      </c>
      <c r="F32" s="253" t="s">
        <v>1195</v>
      </c>
      <c r="G32" s="253" t="s">
        <v>1196</v>
      </c>
      <c r="H32" s="259" t="s">
        <v>941</v>
      </c>
      <c r="I32" s="207" t="s">
        <v>942</v>
      </c>
      <c r="J32" s="256" t="s">
        <v>785</v>
      </c>
      <c r="K32" s="205" t="s">
        <v>1172</v>
      </c>
      <c r="L32" s="205" t="s">
        <v>1172</v>
      </c>
      <c r="M32" s="205" t="s">
        <v>1172</v>
      </c>
      <c r="N32" s="25">
        <v>20</v>
      </c>
      <c r="O32" s="25">
        <v>20</v>
      </c>
      <c r="P32" s="243" t="s">
        <v>1707</v>
      </c>
      <c r="Q32" s="47"/>
      <c r="R32" s="47"/>
      <c r="S32" s="47"/>
      <c r="T32" s="47"/>
      <c r="U32" s="47"/>
      <c r="V32" s="47"/>
      <c r="W32" s="47"/>
      <c r="X32" s="47"/>
      <c r="Y32" s="47"/>
      <c r="Z32" s="47"/>
    </row>
    <row r="33" spans="1:26" ht="38.25">
      <c r="A33" s="205" t="s">
        <v>1960</v>
      </c>
      <c r="B33" s="207" t="s">
        <v>420</v>
      </c>
      <c r="C33" s="205" t="s">
        <v>1971</v>
      </c>
      <c r="D33" s="253" t="s">
        <v>788</v>
      </c>
      <c r="E33" s="253" t="s">
        <v>765</v>
      </c>
      <c r="F33" s="253" t="s">
        <v>1972</v>
      </c>
      <c r="G33" s="253"/>
      <c r="H33" s="388" t="s">
        <v>1973</v>
      </c>
      <c r="I33" s="371"/>
      <c r="J33" s="256" t="s">
        <v>1974</v>
      </c>
      <c r="K33" s="205">
        <v>2</v>
      </c>
      <c r="L33" s="205">
        <v>2</v>
      </c>
      <c r="M33" s="205">
        <v>2</v>
      </c>
      <c r="N33" s="674" t="s">
        <v>1975</v>
      </c>
      <c r="O33" s="611">
        <v>22.5</v>
      </c>
      <c r="P33" s="47" t="s">
        <v>1919</v>
      </c>
      <c r="Q33" s="47"/>
      <c r="R33" s="47"/>
      <c r="S33" s="47"/>
      <c r="T33" s="47"/>
      <c r="U33" s="47"/>
      <c r="V33" s="47"/>
      <c r="W33" s="47"/>
      <c r="X33" s="47"/>
      <c r="Y33" s="47"/>
      <c r="Z33" s="47"/>
    </row>
    <row r="34" spans="1:26" ht="51">
      <c r="A34" s="205" t="s">
        <v>1960</v>
      </c>
      <c r="B34" s="207" t="s">
        <v>420</v>
      </c>
      <c r="C34" s="205" t="s">
        <v>1976</v>
      </c>
      <c r="D34" s="253" t="s">
        <v>788</v>
      </c>
      <c r="E34" s="253" t="s">
        <v>765</v>
      </c>
      <c r="F34" s="253" t="s">
        <v>1977</v>
      </c>
      <c r="G34" s="253"/>
      <c r="H34" s="207"/>
      <c r="I34" s="207"/>
      <c r="J34" s="256" t="s">
        <v>1978</v>
      </c>
      <c r="K34" s="205">
        <v>2</v>
      </c>
      <c r="L34" s="205">
        <v>2</v>
      </c>
      <c r="M34" s="205">
        <v>2</v>
      </c>
      <c r="N34" s="674" t="s">
        <v>1975</v>
      </c>
      <c r="O34" s="611">
        <v>22.5</v>
      </c>
      <c r="P34" s="47" t="s">
        <v>1919</v>
      </c>
      <c r="Q34" s="47"/>
      <c r="R34" s="47"/>
      <c r="S34" s="47"/>
      <c r="T34" s="47"/>
      <c r="U34" s="47"/>
      <c r="V34" s="47"/>
      <c r="W34" s="47"/>
      <c r="X34" s="47"/>
      <c r="Y34" s="47"/>
      <c r="Z34" s="47"/>
    </row>
    <row r="35" spans="1:26" ht="51">
      <c r="A35" s="205" t="s">
        <v>1960</v>
      </c>
      <c r="B35" s="207" t="s">
        <v>420</v>
      </c>
      <c r="C35" s="258" t="s">
        <v>1979</v>
      </c>
      <c r="D35" s="253" t="s">
        <v>788</v>
      </c>
      <c r="E35" s="253" t="s">
        <v>765</v>
      </c>
      <c r="F35" s="253" t="s">
        <v>1980</v>
      </c>
      <c r="G35" s="675"/>
      <c r="H35" s="676" t="s">
        <v>1981</v>
      </c>
      <c r="I35" s="207"/>
      <c r="J35" s="256" t="s">
        <v>1982</v>
      </c>
      <c r="K35" s="205">
        <v>2</v>
      </c>
      <c r="L35" s="205">
        <v>2</v>
      </c>
      <c r="M35" s="205">
        <v>2</v>
      </c>
      <c r="N35" s="674" t="s">
        <v>1975</v>
      </c>
      <c r="O35" s="611">
        <v>22.5</v>
      </c>
      <c r="P35" s="47" t="s">
        <v>1919</v>
      </c>
      <c r="Q35" s="47"/>
      <c r="R35" s="47"/>
      <c r="S35" s="47"/>
      <c r="T35" s="47"/>
      <c r="U35" s="47"/>
      <c r="V35" s="47"/>
      <c r="W35" s="47"/>
      <c r="X35" s="47"/>
      <c r="Y35" s="47"/>
      <c r="Z35" s="47"/>
    </row>
    <row r="36" spans="1:26" ht="85.5">
      <c r="A36" s="682" t="s">
        <v>2048</v>
      </c>
      <c r="B36" s="205" t="s">
        <v>420</v>
      </c>
      <c r="C36" s="205" t="s">
        <v>2049</v>
      </c>
      <c r="D36" s="253" t="s">
        <v>2049</v>
      </c>
      <c r="E36" s="253" t="s">
        <v>765</v>
      </c>
      <c r="F36" s="253" t="s">
        <v>766</v>
      </c>
      <c r="G36" s="253" t="s">
        <v>775</v>
      </c>
      <c r="H36" s="255" t="s">
        <v>941</v>
      </c>
      <c r="I36" s="371"/>
      <c r="J36" s="256" t="s">
        <v>785</v>
      </c>
      <c r="K36" s="205"/>
      <c r="L36" s="205"/>
      <c r="M36" s="205"/>
      <c r="N36" s="367">
        <v>20</v>
      </c>
      <c r="O36" s="367">
        <v>20</v>
      </c>
      <c r="P36" s="47" t="s">
        <v>2039</v>
      </c>
      <c r="Q36" s="47"/>
      <c r="R36" s="47"/>
      <c r="S36" s="47"/>
      <c r="T36" s="47"/>
      <c r="U36" s="47"/>
      <c r="V36" s="47"/>
      <c r="W36" s="47"/>
      <c r="X36" s="47"/>
      <c r="Y36" s="47"/>
      <c r="Z36" s="47"/>
    </row>
    <row r="37" spans="1:26" ht="14.25">
      <c r="A37" s="12" t="s">
        <v>2099</v>
      </c>
      <c r="B37" s="13" t="s">
        <v>420</v>
      </c>
      <c r="C37" s="13" t="s">
        <v>2049</v>
      </c>
      <c r="D37" s="16"/>
      <c r="E37" s="15" t="s">
        <v>1194</v>
      </c>
      <c r="F37" s="24" t="s">
        <v>2100</v>
      </c>
      <c r="G37" s="24" t="s">
        <v>1683</v>
      </c>
      <c r="H37" s="58"/>
      <c r="I37" s="57" t="s">
        <v>942</v>
      </c>
      <c r="J37" s="400">
        <v>2021</v>
      </c>
      <c r="K37" s="12"/>
      <c r="L37" s="12"/>
      <c r="M37" s="12"/>
      <c r="N37" s="25"/>
      <c r="O37" s="25">
        <v>20</v>
      </c>
      <c r="P37" s="47" t="s">
        <v>2099</v>
      </c>
      <c r="Q37" s="47"/>
      <c r="R37" s="47"/>
      <c r="S37" s="47"/>
      <c r="T37" s="47"/>
      <c r="U37" s="47"/>
      <c r="V37" s="47"/>
      <c r="W37" s="47"/>
      <c r="X37" s="47"/>
      <c r="Y37" s="47"/>
      <c r="Z37" s="47"/>
    </row>
    <row r="38" spans="1:26" ht="102">
      <c r="A38" s="205" t="s">
        <v>2176</v>
      </c>
      <c r="B38" s="237" t="s">
        <v>420</v>
      </c>
      <c r="C38" s="205" t="s">
        <v>2181</v>
      </c>
      <c r="D38" s="253" t="s">
        <v>2182</v>
      </c>
      <c r="E38" s="253" t="s">
        <v>1682</v>
      </c>
      <c r="F38" s="253" t="s">
        <v>939</v>
      </c>
      <c r="G38" s="253" t="s">
        <v>1190</v>
      </c>
      <c r="H38" s="255" t="s">
        <v>2183</v>
      </c>
      <c r="I38" s="371"/>
      <c r="J38" s="256" t="s">
        <v>2184</v>
      </c>
      <c r="K38" s="205">
        <v>4</v>
      </c>
      <c r="L38" s="205">
        <v>4</v>
      </c>
      <c r="M38" s="205">
        <v>4</v>
      </c>
      <c r="N38" s="265" t="s">
        <v>1975</v>
      </c>
      <c r="O38" s="265">
        <v>11.25</v>
      </c>
      <c r="P38" s="47" t="s">
        <v>2153</v>
      </c>
      <c r="Q38" s="47"/>
      <c r="R38" s="47"/>
      <c r="S38" s="47"/>
      <c r="T38" s="47"/>
      <c r="U38" s="47"/>
      <c r="V38" s="47"/>
      <c r="W38" s="47"/>
      <c r="X38" s="47"/>
      <c r="Y38" s="47"/>
      <c r="Z38" s="47"/>
    </row>
    <row r="39" spans="1:26" ht="165.75">
      <c r="A39" s="205" t="s">
        <v>2176</v>
      </c>
      <c r="B39" s="205" t="s">
        <v>420</v>
      </c>
      <c r="C39" s="205" t="s">
        <v>2185</v>
      </c>
      <c r="D39" s="253" t="s">
        <v>2182</v>
      </c>
      <c r="E39" s="253" t="s">
        <v>1682</v>
      </c>
      <c r="F39" s="253" t="s">
        <v>939</v>
      </c>
      <c r="G39" s="253" t="s">
        <v>1190</v>
      </c>
      <c r="H39" s="259" t="s">
        <v>2183</v>
      </c>
      <c r="I39" s="207"/>
      <c r="J39" s="256" t="s">
        <v>2184</v>
      </c>
      <c r="K39" s="205">
        <v>5</v>
      </c>
      <c r="L39" s="205">
        <v>5</v>
      </c>
      <c r="M39" s="205">
        <v>5</v>
      </c>
      <c r="N39" s="265" t="s">
        <v>1975</v>
      </c>
      <c r="O39" s="265">
        <v>9</v>
      </c>
      <c r="P39" s="47" t="s">
        <v>2153</v>
      </c>
      <c r="Q39" s="47"/>
      <c r="R39" s="47"/>
      <c r="S39" s="47"/>
      <c r="T39" s="47"/>
      <c r="U39" s="47"/>
      <c r="V39" s="47"/>
      <c r="W39" s="47"/>
      <c r="X39" s="47"/>
      <c r="Y39" s="47"/>
      <c r="Z39" s="47"/>
    </row>
    <row r="40" spans="1:26" ht="140.25">
      <c r="A40" s="257" t="s">
        <v>2176</v>
      </c>
      <c r="B40" s="257" t="s">
        <v>420</v>
      </c>
      <c r="C40" s="258" t="s">
        <v>2186</v>
      </c>
      <c r="D40" s="675" t="s">
        <v>2182</v>
      </c>
      <c r="E40" s="675" t="s">
        <v>1682</v>
      </c>
      <c r="F40" s="675" t="s">
        <v>939</v>
      </c>
      <c r="G40" s="675" t="s">
        <v>1190</v>
      </c>
      <c r="H40" s="259" t="s">
        <v>2183</v>
      </c>
      <c r="I40" s="207"/>
      <c r="J40" s="256" t="s">
        <v>2184</v>
      </c>
      <c r="K40" s="205">
        <v>4</v>
      </c>
      <c r="L40" s="205">
        <v>4</v>
      </c>
      <c r="M40" s="205">
        <v>4</v>
      </c>
      <c r="N40" s="709" t="s">
        <v>1975</v>
      </c>
      <c r="O40" s="709">
        <v>11.25</v>
      </c>
      <c r="P40" s="47" t="s">
        <v>2153</v>
      </c>
      <c r="Q40" s="47"/>
      <c r="R40" s="47"/>
      <c r="S40" s="47"/>
      <c r="T40" s="47"/>
      <c r="U40" s="47"/>
      <c r="V40" s="47"/>
      <c r="W40" s="47"/>
      <c r="X40" s="47"/>
      <c r="Y40" s="47"/>
      <c r="Z40" s="47"/>
    </row>
    <row r="41" spans="1:26" ht="42.75">
      <c r="A41" s="205" t="s">
        <v>2176</v>
      </c>
      <c r="B41" s="205" t="s">
        <v>420</v>
      </c>
      <c r="C41" s="205" t="s">
        <v>2187</v>
      </c>
      <c r="D41" s="253" t="s">
        <v>938</v>
      </c>
      <c r="E41" s="253" t="s">
        <v>1682</v>
      </c>
      <c r="F41" s="253" t="s">
        <v>939</v>
      </c>
      <c r="G41" s="253" t="s">
        <v>1190</v>
      </c>
      <c r="H41" s="259" t="s">
        <v>2188</v>
      </c>
      <c r="I41" s="207"/>
      <c r="J41" s="256" t="s">
        <v>2189</v>
      </c>
      <c r="K41" s="205">
        <v>5</v>
      </c>
      <c r="L41" s="205">
        <v>5</v>
      </c>
      <c r="M41" s="205">
        <v>5</v>
      </c>
      <c r="N41" s="709">
        <v>20</v>
      </c>
      <c r="O41" s="709">
        <v>4</v>
      </c>
      <c r="P41" s="47" t="s">
        <v>2153</v>
      </c>
      <c r="Q41" s="47"/>
      <c r="R41" s="47"/>
      <c r="S41" s="47"/>
      <c r="T41" s="47"/>
      <c r="U41" s="47"/>
      <c r="V41" s="47"/>
      <c r="W41" s="47"/>
      <c r="X41" s="47"/>
      <c r="Y41" s="47"/>
      <c r="Z41" s="47"/>
    </row>
    <row r="42" spans="1:26" ht="28.5">
      <c r="A42" s="205" t="s">
        <v>2250</v>
      </c>
      <c r="B42" s="205" t="s">
        <v>2218</v>
      </c>
      <c r="C42" s="205" t="s">
        <v>2251</v>
      </c>
      <c r="D42" s="253" t="s">
        <v>2252</v>
      </c>
      <c r="E42" s="253" t="s">
        <v>1682</v>
      </c>
      <c r="F42" s="253" t="s">
        <v>2253</v>
      </c>
      <c r="G42" s="253" t="s">
        <v>2254</v>
      </c>
      <c r="H42" s="255" t="s">
        <v>2255</v>
      </c>
      <c r="I42" s="371" t="s">
        <v>2256</v>
      </c>
      <c r="J42" s="256" t="s">
        <v>2257</v>
      </c>
      <c r="K42" s="205">
        <v>1</v>
      </c>
      <c r="L42" s="205">
        <v>1</v>
      </c>
      <c r="M42" s="205">
        <v>1</v>
      </c>
      <c r="N42" s="721" t="s">
        <v>2258</v>
      </c>
      <c r="O42" s="718">
        <v>100</v>
      </c>
      <c r="P42" s="47" t="s">
        <v>2226</v>
      </c>
      <c r="Q42" s="47"/>
      <c r="R42" s="47"/>
      <c r="S42" s="47"/>
      <c r="T42" s="47"/>
      <c r="U42" s="47"/>
      <c r="V42" s="47"/>
      <c r="W42" s="47"/>
      <c r="X42" s="47"/>
      <c r="Y42" s="47"/>
      <c r="Z42" s="47"/>
    </row>
    <row r="43" spans="1:26" ht="85.5">
      <c r="A43" s="205" t="s">
        <v>2250</v>
      </c>
      <c r="B43" s="205" t="s">
        <v>2218</v>
      </c>
      <c r="C43" s="205" t="s">
        <v>2259</v>
      </c>
      <c r="D43" s="253" t="s">
        <v>2260</v>
      </c>
      <c r="E43" s="253" t="s">
        <v>1682</v>
      </c>
      <c r="F43" s="253" t="s">
        <v>766</v>
      </c>
      <c r="G43" s="253" t="s">
        <v>2254</v>
      </c>
      <c r="H43" s="259" t="s">
        <v>941</v>
      </c>
      <c r="I43" s="207" t="s">
        <v>1578</v>
      </c>
      <c r="J43" s="256" t="s">
        <v>785</v>
      </c>
      <c r="K43" s="205"/>
      <c r="L43" s="205"/>
      <c r="M43" s="205"/>
      <c r="N43" s="265">
        <v>20</v>
      </c>
      <c r="O43" s="265">
        <v>20</v>
      </c>
      <c r="P43" s="47" t="s">
        <v>2226</v>
      </c>
      <c r="Q43" s="47"/>
      <c r="R43" s="47"/>
      <c r="S43" s="47"/>
      <c r="T43" s="47"/>
      <c r="U43" s="47"/>
      <c r="V43" s="47"/>
      <c r="W43" s="47"/>
      <c r="X43" s="47"/>
      <c r="Y43" s="47"/>
      <c r="Z43" s="47"/>
    </row>
    <row r="44" spans="1:26" ht="57">
      <c r="A44" s="257" t="s">
        <v>2261</v>
      </c>
      <c r="B44" s="722" t="s">
        <v>2218</v>
      </c>
      <c r="C44" s="258" t="s">
        <v>2262</v>
      </c>
      <c r="D44" s="253" t="s">
        <v>2252</v>
      </c>
      <c r="E44" s="253" t="s">
        <v>2263</v>
      </c>
      <c r="F44" s="253" t="s">
        <v>2264</v>
      </c>
      <c r="G44" s="253" t="s">
        <v>2254</v>
      </c>
      <c r="H44" s="259" t="s">
        <v>2265</v>
      </c>
      <c r="I44" s="207" t="s">
        <v>1682</v>
      </c>
      <c r="J44" s="256" t="s">
        <v>2266</v>
      </c>
      <c r="K44" s="205">
        <v>3</v>
      </c>
      <c r="L44" s="205">
        <v>1</v>
      </c>
      <c r="M44" s="205">
        <v>3</v>
      </c>
      <c r="N44" s="367">
        <v>20</v>
      </c>
      <c r="O44" s="367">
        <v>6.66</v>
      </c>
      <c r="P44" s="47" t="s">
        <v>2226</v>
      </c>
      <c r="Q44" s="47"/>
      <c r="R44" s="47"/>
      <c r="S44" s="47"/>
      <c r="T44" s="47"/>
      <c r="U44" s="47"/>
      <c r="V44" s="47"/>
      <c r="W44" s="47"/>
      <c r="X44" s="47"/>
      <c r="Y44" s="47"/>
      <c r="Z44" s="47"/>
    </row>
    <row r="45" spans="1:26" ht="28.5">
      <c r="A45" s="205" t="s">
        <v>2373</v>
      </c>
      <c r="B45" s="205" t="s">
        <v>420</v>
      </c>
      <c r="C45" s="205" t="s">
        <v>2049</v>
      </c>
      <c r="D45" s="253" t="s">
        <v>2374</v>
      </c>
      <c r="E45" s="253" t="s">
        <v>765</v>
      </c>
      <c r="F45" s="253" t="s">
        <v>939</v>
      </c>
      <c r="G45" s="253" t="s">
        <v>1196</v>
      </c>
      <c r="H45" s="742" t="s">
        <v>2375</v>
      </c>
      <c r="I45" s="371"/>
      <c r="J45" s="743">
        <v>44833</v>
      </c>
      <c r="K45" s="205">
        <v>1</v>
      </c>
      <c r="L45" s="205">
        <v>1</v>
      </c>
      <c r="M45" s="205">
        <v>1</v>
      </c>
      <c r="N45" s="367">
        <v>20</v>
      </c>
      <c r="O45" s="367">
        <v>20</v>
      </c>
      <c r="P45" s="47" t="s">
        <v>2358</v>
      </c>
      <c r="Q45" s="47"/>
      <c r="R45" s="47"/>
      <c r="S45" s="47"/>
      <c r="T45" s="47"/>
      <c r="U45" s="47"/>
      <c r="V45" s="47"/>
      <c r="W45" s="47"/>
      <c r="X45" s="47"/>
      <c r="Y45" s="47"/>
      <c r="Z45" s="47"/>
    </row>
    <row r="46" spans="1:26" ht="28.5">
      <c r="A46" s="205" t="s">
        <v>2441</v>
      </c>
      <c r="B46" s="205" t="s">
        <v>420</v>
      </c>
      <c r="C46" s="205" t="s">
        <v>2461</v>
      </c>
      <c r="D46" s="253" t="s">
        <v>2462</v>
      </c>
      <c r="E46" s="253" t="s">
        <v>1682</v>
      </c>
      <c r="F46" s="253" t="s">
        <v>766</v>
      </c>
      <c r="G46" s="253">
        <v>200</v>
      </c>
      <c r="H46" s="255" t="s">
        <v>2463</v>
      </c>
      <c r="I46" s="371"/>
      <c r="J46" s="743">
        <v>44834</v>
      </c>
      <c r="K46" s="205">
        <v>1</v>
      </c>
      <c r="L46" s="205">
        <v>1</v>
      </c>
      <c r="M46" s="205">
        <v>1</v>
      </c>
      <c r="N46" s="367">
        <v>1</v>
      </c>
      <c r="O46" s="367">
        <v>20</v>
      </c>
      <c r="P46" s="47" t="s">
        <v>2441</v>
      </c>
      <c r="Q46" s="47"/>
      <c r="R46" s="47"/>
      <c r="S46" s="47"/>
      <c r="T46" s="47"/>
      <c r="U46" s="47"/>
      <c r="V46" s="47"/>
      <c r="W46" s="47"/>
      <c r="X46" s="47"/>
      <c r="Y46" s="47"/>
      <c r="Z46" s="47"/>
    </row>
    <row r="47" spans="1:26" ht="28.5">
      <c r="A47" s="205" t="s">
        <v>2649</v>
      </c>
      <c r="B47" s="205" t="s">
        <v>420</v>
      </c>
      <c r="C47" s="205" t="s">
        <v>2461</v>
      </c>
      <c r="D47" s="253" t="s">
        <v>2462</v>
      </c>
      <c r="E47" s="253" t="s">
        <v>1682</v>
      </c>
      <c r="F47" s="253" t="s">
        <v>766</v>
      </c>
      <c r="G47" s="253">
        <v>200</v>
      </c>
      <c r="H47" s="255" t="s">
        <v>2463</v>
      </c>
      <c r="I47" s="371"/>
      <c r="J47" s="743">
        <v>44834</v>
      </c>
      <c r="K47" s="205">
        <v>1</v>
      </c>
      <c r="L47" s="205">
        <v>1</v>
      </c>
      <c r="M47" s="205">
        <v>1</v>
      </c>
      <c r="N47" s="367">
        <v>1</v>
      </c>
      <c r="O47" s="367">
        <v>20</v>
      </c>
      <c r="P47" s="47" t="s">
        <v>2649</v>
      </c>
      <c r="Q47" s="47"/>
      <c r="R47" s="47"/>
      <c r="S47" s="47"/>
      <c r="T47" s="47"/>
      <c r="U47" s="47"/>
      <c r="V47" s="47"/>
      <c r="W47" s="47"/>
      <c r="X47" s="47"/>
      <c r="Y47" s="47"/>
      <c r="Z47" s="47"/>
    </row>
    <row r="48" spans="1:26" ht="25.5">
      <c r="A48" s="205" t="s">
        <v>2774</v>
      </c>
      <c r="B48" s="205" t="s">
        <v>1197</v>
      </c>
      <c r="C48" s="205" t="s">
        <v>2775</v>
      </c>
      <c r="D48" s="253" t="s">
        <v>946</v>
      </c>
      <c r="E48" s="253" t="s">
        <v>765</v>
      </c>
      <c r="F48" s="253" t="s">
        <v>2776</v>
      </c>
      <c r="G48" s="874">
        <v>200</v>
      </c>
      <c r="H48" s="281" t="s">
        <v>2777</v>
      </c>
      <c r="I48" s="371"/>
      <c r="J48" s="743">
        <v>44634</v>
      </c>
      <c r="K48" s="205">
        <v>2</v>
      </c>
      <c r="L48" s="205">
        <v>2</v>
      </c>
      <c r="M48" s="205">
        <v>2</v>
      </c>
      <c r="N48" s="367">
        <v>40</v>
      </c>
      <c r="O48" s="875">
        <v>20</v>
      </c>
      <c r="P48" s="47" t="s">
        <v>2769</v>
      </c>
      <c r="Q48" s="47"/>
      <c r="R48" s="47"/>
      <c r="S48" s="47"/>
      <c r="T48" s="47"/>
      <c r="U48" s="47"/>
      <c r="V48" s="47"/>
      <c r="W48" s="47"/>
      <c r="X48" s="47"/>
      <c r="Y48" s="47"/>
      <c r="Z48" s="47"/>
    </row>
    <row r="49" spans="1:26" ht="25.5">
      <c r="A49" s="205" t="s">
        <v>2774</v>
      </c>
      <c r="B49" s="205" t="s">
        <v>1197</v>
      </c>
      <c r="C49" s="205" t="s">
        <v>780</v>
      </c>
      <c r="D49" s="253" t="s">
        <v>938</v>
      </c>
      <c r="E49" s="874" t="s">
        <v>2778</v>
      </c>
      <c r="F49" s="253" t="s">
        <v>2100</v>
      </c>
      <c r="G49" s="874">
        <v>200</v>
      </c>
      <c r="H49" s="207" t="s">
        <v>2463</v>
      </c>
      <c r="I49" s="207" t="s">
        <v>942</v>
      </c>
      <c r="J49" s="743">
        <v>44834</v>
      </c>
      <c r="K49" s="205">
        <v>2</v>
      </c>
      <c r="L49" s="205">
        <v>2</v>
      </c>
      <c r="M49" s="205">
        <v>2</v>
      </c>
      <c r="N49" s="875">
        <v>20</v>
      </c>
      <c r="O49" s="875">
        <v>20</v>
      </c>
      <c r="P49" s="47" t="s">
        <v>2769</v>
      </c>
      <c r="Q49" s="47"/>
      <c r="R49" s="47"/>
      <c r="S49" s="47"/>
      <c r="T49" s="47"/>
      <c r="U49" s="47"/>
      <c r="V49" s="47"/>
      <c r="W49" s="47"/>
      <c r="X49" s="47"/>
      <c r="Y49" s="47"/>
      <c r="Z49" s="47"/>
    </row>
    <row r="50" spans="1:26" ht="28.5">
      <c r="A50" s="205" t="s">
        <v>2785</v>
      </c>
      <c r="B50" s="205" t="s">
        <v>420</v>
      </c>
      <c r="C50" s="205" t="s">
        <v>780</v>
      </c>
      <c r="D50" s="253" t="s">
        <v>781</v>
      </c>
      <c r="E50" s="253" t="s">
        <v>765</v>
      </c>
      <c r="F50" s="253" t="s">
        <v>939</v>
      </c>
      <c r="G50" s="253"/>
      <c r="H50" s="255" t="s">
        <v>2463</v>
      </c>
      <c r="I50" s="371" t="s">
        <v>942</v>
      </c>
      <c r="J50" s="743">
        <v>44834</v>
      </c>
      <c r="K50" s="205"/>
      <c r="L50" s="205"/>
      <c r="M50" s="205"/>
      <c r="N50" s="367">
        <v>20</v>
      </c>
      <c r="O50" s="367">
        <v>20</v>
      </c>
      <c r="P50" s="47" t="s">
        <v>2784</v>
      </c>
      <c r="Q50" s="47"/>
      <c r="R50" s="47"/>
      <c r="S50" s="47"/>
      <c r="T50" s="47"/>
      <c r="U50" s="47"/>
      <c r="V50" s="47"/>
      <c r="W50" s="47"/>
      <c r="X50" s="47"/>
      <c r="Y50" s="47"/>
      <c r="Z50" s="47"/>
    </row>
    <row r="51" spans="1:26" ht="114.75">
      <c r="A51" s="205" t="s">
        <v>2887</v>
      </c>
      <c r="B51" s="205" t="s">
        <v>420</v>
      </c>
      <c r="C51" s="890" t="s">
        <v>2888</v>
      </c>
      <c r="D51" s="891" t="s">
        <v>788</v>
      </c>
      <c r="E51" s="892" t="s">
        <v>765</v>
      </c>
      <c r="F51" s="891" t="s">
        <v>939</v>
      </c>
      <c r="G51" s="891" t="s">
        <v>1190</v>
      </c>
      <c r="H51" s="893" t="s">
        <v>2889</v>
      </c>
      <c r="I51" s="894"/>
      <c r="J51" s="895" t="s">
        <v>2890</v>
      </c>
      <c r="K51" s="890">
        <v>3</v>
      </c>
      <c r="L51" s="890">
        <v>2</v>
      </c>
      <c r="M51" s="890">
        <v>5</v>
      </c>
      <c r="N51" s="896" t="s">
        <v>2891</v>
      </c>
      <c r="O51" s="897">
        <v>10</v>
      </c>
      <c r="P51" s="47" t="s">
        <v>2820</v>
      </c>
      <c r="Q51" s="47"/>
      <c r="R51" s="47"/>
      <c r="S51" s="47"/>
      <c r="T51" s="47"/>
      <c r="U51" s="47"/>
      <c r="V51" s="47"/>
      <c r="W51" s="47"/>
      <c r="X51" s="47"/>
      <c r="Y51" s="47"/>
      <c r="Z51" s="47"/>
    </row>
    <row r="52" spans="1:26" ht="69.400000000000006">
      <c r="A52" s="898" t="s">
        <v>2892</v>
      </c>
      <c r="B52" s="205" t="s">
        <v>420</v>
      </c>
      <c r="C52" s="258" t="s">
        <v>2893</v>
      </c>
      <c r="D52" s="253" t="s">
        <v>938</v>
      </c>
      <c r="E52" s="253" t="s">
        <v>2894</v>
      </c>
      <c r="F52" s="253" t="s">
        <v>939</v>
      </c>
      <c r="G52" s="253" t="s">
        <v>1190</v>
      </c>
      <c r="H52" s="899" t="s">
        <v>941</v>
      </c>
      <c r="I52" s="207"/>
      <c r="J52" s="256" t="s">
        <v>943</v>
      </c>
      <c r="K52" s="205">
        <v>3</v>
      </c>
      <c r="L52" s="205">
        <v>3</v>
      </c>
      <c r="M52" s="205">
        <v>3</v>
      </c>
      <c r="N52" s="367">
        <v>20</v>
      </c>
      <c r="O52" s="367">
        <v>20</v>
      </c>
      <c r="P52" s="47" t="s">
        <v>2820</v>
      </c>
      <c r="Q52" s="47"/>
      <c r="R52" s="47"/>
      <c r="S52" s="47"/>
      <c r="T52" s="47"/>
      <c r="U52" s="47"/>
      <c r="V52" s="47"/>
      <c r="W52" s="47"/>
      <c r="X52" s="47"/>
      <c r="Y52" s="47"/>
      <c r="Z52" s="47"/>
    </row>
    <row r="53" spans="1:26" ht="85.5">
      <c r="A53" s="205" t="s">
        <v>2931</v>
      </c>
      <c r="B53" s="205" t="s">
        <v>420</v>
      </c>
      <c r="C53" s="258" t="s">
        <v>2893</v>
      </c>
      <c r="D53" s="253" t="s">
        <v>938</v>
      </c>
      <c r="E53" s="253" t="s">
        <v>2894</v>
      </c>
      <c r="F53" s="253" t="s">
        <v>939</v>
      </c>
      <c r="G53" s="253" t="s">
        <v>1190</v>
      </c>
      <c r="H53" s="902" t="s">
        <v>941</v>
      </c>
      <c r="I53" s="207"/>
      <c r="J53" s="256" t="s">
        <v>943</v>
      </c>
      <c r="K53" s="205">
        <v>3</v>
      </c>
      <c r="L53" s="205">
        <v>3</v>
      </c>
      <c r="M53" s="205">
        <v>3</v>
      </c>
      <c r="N53" s="367">
        <v>20</v>
      </c>
      <c r="O53" s="367">
        <v>20</v>
      </c>
      <c r="P53" s="47" t="s">
        <v>2930</v>
      </c>
      <c r="Q53" s="47"/>
      <c r="R53" s="47"/>
      <c r="S53" s="47"/>
      <c r="T53" s="47"/>
      <c r="U53" s="47"/>
      <c r="V53" s="47"/>
      <c r="W53" s="47"/>
      <c r="X53" s="47"/>
      <c r="Y53" s="47"/>
      <c r="Z53" s="47"/>
    </row>
    <row r="54" spans="1:26" ht="25.5">
      <c r="A54" s="393" t="s">
        <v>2973</v>
      </c>
      <c r="B54" s="393" t="s">
        <v>420</v>
      </c>
      <c r="C54" s="910" t="s">
        <v>2974</v>
      </c>
      <c r="D54" s="253" t="s">
        <v>781</v>
      </c>
      <c r="E54" s="253" t="s">
        <v>765</v>
      </c>
      <c r="F54" s="253" t="s">
        <v>939</v>
      </c>
      <c r="G54" s="253" t="s">
        <v>2975</v>
      </c>
      <c r="H54" s="912" t="s">
        <v>941</v>
      </c>
      <c r="I54" s="207" t="s">
        <v>765</v>
      </c>
      <c r="J54" s="256" t="s">
        <v>785</v>
      </c>
      <c r="K54" s="797">
        <v>2</v>
      </c>
      <c r="L54" s="797">
        <v>2</v>
      </c>
      <c r="M54" s="797">
        <v>2</v>
      </c>
      <c r="N54" s="907">
        <v>20</v>
      </c>
      <c r="O54" s="907">
        <v>20</v>
      </c>
      <c r="P54" s="47" t="s">
        <v>2957</v>
      </c>
      <c r="Q54" s="47"/>
      <c r="R54" s="47"/>
      <c r="S54" s="47"/>
      <c r="T54" s="47"/>
      <c r="U54" s="47"/>
      <c r="V54" s="47"/>
      <c r="W54" s="47"/>
      <c r="X54" s="47"/>
      <c r="Y54" s="47"/>
      <c r="Z54" s="47"/>
    </row>
    <row r="55" spans="1:26" ht="38.25">
      <c r="A55" s="205" t="s">
        <v>2959</v>
      </c>
      <c r="B55" s="393" t="s">
        <v>420</v>
      </c>
      <c r="C55" s="205" t="s">
        <v>2976</v>
      </c>
      <c r="D55" s="253" t="s">
        <v>788</v>
      </c>
      <c r="E55" s="253" t="s">
        <v>1194</v>
      </c>
      <c r="F55" s="253" t="s">
        <v>939</v>
      </c>
      <c r="G55" s="253" t="s">
        <v>2975</v>
      </c>
      <c r="H55" s="903" t="s">
        <v>2977</v>
      </c>
      <c r="I55" s="207" t="s">
        <v>2978</v>
      </c>
      <c r="J55" s="256" t="s">
        <v>2979</v>
      </c>
      <c r="K55" s="797"/>
      <c r="L55" s="797"/>
      <c r="M55" s="205" t="s">
        <v>775</v>
      </c>
      <c r="N55" s="907">
        <v>75</v>
      </c>
      <c r="O55" s="907">
        <v>75</v>
      </c>
      <c r="P55" s="47" t="s">
        <v>2957</v>
      </c>
      <c r="Q55" s="47"/>
      <c r="R55" s="47"/>
      <c r="S55" s="47"/>
      <c r="T55" s="47"/>
      <c r="U55" s="47"/>
      <c r="V55" s="47"/>
      <c r="W55" s="47"/>
      <c r="X55" s="47"/>
      <c r="Y55" s="47"/>
      <c r="Z55" s="47"/>
    </row>
    <row r="56" spans="1:26" ht="28.5">
      <c r="A56" s="242" t="s">
        <v>3167</v>
      </c>
      <c r="B56" s="242" t="s">
        <v>420</v>
      </c>
      <c r="C56" s="242" t="s">
        <v>3552</v>
      </c>
      <c r="D56" s="996" t="s">
        <v>938</v>
      </c>
      <c r="E56" s="996" t="s">
        <v>3553</v>
      </c>
      <c r="F56" s="996" t="s">
        <v>766</v>
      </c>
      <c r="G56" s="996" t="s">
        <v>3554</v>
      </c>
      <c r="H56" s="997" t="s">
        <v>3555</v>
      </c>
      <c r="I56" s="242" t="s">
        <v>942</v>
      </c>
      <c r="J56" s="366" t="s">
        <v>2189</v>
      </c>
      <c r="K56" s="242"/>
      <c r="L56" s="242"/>
      <c r="M56" s="242"/>
      <c r="N56" s="985">
        <v>50</v>
      </c>
      <c r="O56" s="985">
        <v>75</v>
      </c>
      <c r="P56" s="47" t="s">
        <v>3167</v>
      </c>
      <c r="Q56" s="47"/>
      <c r="R56" s="47"/>
      <c r="S56" s="47"/>
      <c r="T56" s="47"/>
      <c r="U56" s="47"/>
      <c r="V56" s="47"/>
      <c r="W56" s="47"/>
      <c r="X56" s="47"/>
      <c r="Y56" s="47"/>
      <c r="Z56" s="47"/>
    </row>
    <row r="57" spans="1:26" ht="28.5">
      <c r="A57" s="242" t="s">
        <v>3167</v>
      </c>
      <c r="B57" s="242" t="s">
        <v>420</v>
      </c>
      <c r="C57" s="242" t="s">
        <v>3552</v>
      </c>
      <c r="D57" s="996" t="s">
        <v>938</v>
      </c>
      <c r="E57" s="996" t="s">
        <v>3556</v>
      </c>
      <c r="F57" s="996" t="s">
        <v>766</v>
      </c>
      <c r="G57" s="996" t="s">
        <v>3554</v>
      </c>
      <c r="H57" s="998" t="s">
        <v>3555</v>
      </c>
      <c r="I57" s="242" t="s">
        <v>942</v>
      </c>
      <c r="J57" s="366" t="s">
        <v>2189</v>
      </c>
      <c r="K57" s="242"/>
      <c r="L57" s="242"/>
      <c r="M57" s="242"/>
      <c r="N57" s="985">
        <v>50</v>
      </c>
      <c r="O57" s="985">
        <v>75</v>
      </c>
      <c r="P57" s="47" t="s">
        <v>3167</v>
      </c>
      <c r="Q57" s="47"/>
      <c r="R57" s="47"/>
      <c r="S57" s="47"/>
      <c r="T57" s="47"/>
      <c r="U57" s="47"/>
      <c r="V57" s="47"/>
      <c r="W57" s="47"/>
      <c r="X57" s="47"/>
      <c r="Y57" s="47"/>
      <c r="Z57" s="47"/>
    </row>
    <row r="58" spans="1:26" ht="28.5">
      <c r="A58" s="242" t="s">
        <v>3167</v>
      </c>
      <c r="B58" s="242" t="s">
        <v>420</v>
      </c>
      <c r="C58" s="242" t="s">
        <v>3552</v>
      </c>
      <c r="D58" s="996" t="s">
        <v>938</v>
      </c>
      <c r="E58" s="996" t="s">
        <v>1682</v>
      </c>
      <c r="F58" s="996" t="s">
        <v>766</v>
      </c>
      <c r="G58" s="996" t="s">
        <v>3554</v>
      </c>
      <c r="H58" s="998" t="s">
        <v>3555</v>
      </c>
      <c r="I58" s="242" t="s">
        <v>765</v>
      </c>
      <c r="J58" s="366" t="s">
        <v>3557</v>
      </c>
      <c r="K58" s="242">
        <v>5</v>
      </c>
      <c r="L58" s="242">
        <v>5</v>
      </c>
      <c r="M58" s="242">
        <v>5</v>
      </c>
      <c r="N58" s="985">
        <v>30</v>
      </c>
      <c r="O58" s="999">
        <f>30/5</f>
        <v>6</v>
      </c>
      <c r="P58" s="47" t="s">
        <v>3167</v>
      </c>
      <c r="Q58" s="47"/>
      <c r="R58" s="47"/>
      <c r="S58" s="47"/>
      <c r="T58" s="47"/>
      <c r="U58" s="47"/>
      <c r="V58" s="47"/>
      <c r="W58" s="47"/>
      <c r="X58" s="47"/>
      <c r="Y58" s="47"/>
      <c r="Z58" s="47"/>
    </row>
    <row r="59" spans="1:26" ht="25.5">
      <c r="A59" s="242" t="s">
        <v>3598</v>
      </c>
      <c r="B59" s="242" t="s">
        <v>420</v>
      </c>
      <c r="C59" s="242" t="s">
        <v>3621</v>
      </c>
      <c r="D59" s="264" t="s">
        <v>3622</v>
      </c>
      <c r="E59" s="996" t="s">
        <v>1682</v>
      </c>
      <c r="F59" s="996" t="s">
        <v>766</v>
      </c>
      <c r="G59" s="996" t="s">
        <v>3554</v>
      </c>
      <c r="H59" s="207" t="s">
        <v>2463</v>
      </c>
      <c r="I59" s="242" t="s">
        <v>765</v>
      </c>
      <c r="J59" s="256" t="s">
        <v>785</v>
      </c>
      <c r="K59" s="242">
        <v>1</v>
      </c>
      <c r="L59" s="242">
        <v>1</v>
      </c>
      <c r="M59" s="242">
        <v>1</v>
      </c>
      <c r="N59" s="985">
        <v>20</v>
      </c>
      <c r="O59" s="985">
        <v>20</v>
      </c>
      <c r="P59" s="47" t="s">
        <v>3598</v>
      </c>
      <c r="Q59" s="47"/>
      <c r="R59" s="47"/>
      <c r="S59" s="47"/>
      <c r="T59" s="47"/>
      <c r="U59" s="47"/>
      <c r="V59" s="47"/>
      <c r="W59" s="47"/>
      <c r="X59" s="47"/>
      <c r="Y59" s="47"/>
      <c r="Z59" s="47"/>
    </row>
    <row r="60" spans="1:26" ht="51">
      <c r="A60" s="242" t="s">
        <v>3598</v>
      </c>
      <c r="B60" s="242" t="s">
        <v>420</v>
      </c>
      <c r="C60" s="683" t="s">
        <v>3623</v>
      </c>
      <c r="D60" s="508" t="s">
        <v>3624</v>
      </c>
      <c r="E60" s="996" t="s">
        <v>1682</v>
      </c>
      <c r="F60" s="996" t="s">
        <v>3625</v>
      </c>
      <c r="G60" s="996" t="s">
        <v>3554</v>
      </c>
      <c r="H60" s="207" t="s">
        <v>3626</v>
      </c>
      <c r="I60" s="242" t="s">
        <v>765</v>
      </c>
      <c r="J60" s="256" t="s">
        <v>3627</v>
      </c>
      <c r="K60" s="242">
        <v>3</v>
      </c>
      <c r="L60" s="242">
        <v>3</v>
      </c>
      <c r="M60" s="242">
        <v>3</v>
      </c>
      <c r="N60" s="985">
        <v>20</v>
      </c>
      <c r="O60" s="1016">
        <v>6.67</v>
      </c>
      <c r="P60" s="47" t="s">
        <v>3598</v>
      </c>
      <c r="Q60" s="47"/>
      <c r="R60" s="47"/>
      <c r="S60" s="47"/>
      <c r="T60" s="47"/>
      <c r="U60" s="47"/>
      <c r="V60" s="47"/>
      <c r="W60" s="47"/>
      <c r="X60" s="47"/>
      <c r="Y60" s="47"/>
      <c r="Z60" s="47"/>
    </row>
    <row r="61" spans="1:26" ht="63.75">
      <c r="A61" s="242" t="s">
        <v>3598</v>
      </c>
      <c r="B61" s="242" t="s">
        <v>420</v>
      </c>
      <c r="C61" s="242" t="s">
        <v>3628</v>
      </c>
      <c r="D61" s="508" t="s">
        <v>3624</v>
      </c>
      <c r="E61" s="996" t="s">
        <v>1682</v>
      </c>
      <c r="F61" s="508" t="s">
        <v>3629</v>
      </c>
      <c r="G61" s="996" t="s">
        <v>3554</v>
      </c>
      <c r="H61" s="242" t="s">
        <v>3630</v>
      </c>
      <c r="I61" s="242" t="s">
        <v>765</v>
      </c>
      <c r="J61" s="1017" t="s">
        <v>3631</v>
      </c>
      <c r="K61" s="522">
        <v>3</v>
      </c>
      <c r="L61" s="522">
        <v>3</v>
      </c>
      <c r="M61" s="522">
        <v>3</v>
      </c>
      <c r="N61" s="985">
        <v>20</v>
      </c>
      <c r="O61" s="1016">
        <v>6.67</v>
      </c>
      <c r="P61" s="47" t="s">
        <v>3598</v>
      </c>
      <c r="Q61" s="47"/>
      <c r="R61" s="47"/>
      <c r="S61" s="47"/>
      <c r="T61" s="47"/>
      <c r="U61" s="47"/>
      <c r="V61" s="47"/>
      <c r="W61" s="47"/>
      <c r="X61" s="47"/>
      <c r="Y61" s="47"/>
      <c r="Z61" s="47"/>
    </row>
    <row r="62" spans="1:26" ht="28.5">
      <c r="A62" s="242" t="s">
        <v>3620</v>
      </c>
      <c r="B62" s="242" t="s">
        <v>420</v>
      </c>
      <c r="C62" s="242" t="s">
        <v>3552</v>
      </c>
      <c r="D62" s="996" t="s">
        <v>938</v>
      </c>
      <c r="E62" s="996" t="s">
        <v>1682</v>
      </c>
      <c r="F62" s="996" t="s">
        <v>766</v>
      </c>
      <c r="G62" s="996" t="s">
        <v>3554</v>
      </c>
      <c r="H62" s="998" t="s">
        <v>3555</v>
      </c>
      <c r="I62" s="242" t="s">
        <v>765</v>
      </c>
      <c r="J62" s="366" t="s">
        <v>3557</v>
      </c>
      <c r="K62" s="242">
        <v>5</v>
      </c>
      <c r="L62" s="242">
        <v>5</v>
      </c>
      <c r="M62" s="242">
        <v>5</v>
      </c>
      <c r="N62" s="985">
        <v>30</v>
      </c>
      <c r="O62" s="1016">
        <f>30/5</f>
        <v>6</v>
      </c>
      <c r="P62" s="47" t="s">
        <v>3620</v>
      </c>
      <c r="Q62" s="47"/>
      <c r="R62" s="47"/>
      <c r="S62" s="47"/>
      <c r="T62" s="47"/>
      <c r="U62" s="47"/>
      <c r="V62" s="47"/>
      <c r="W62" s="47"/>
      <c r="X62" s="47"/>
      <c r="Y62" s="47"/>
      <c r="Z62" s="47"/>
    </row>
    <row r="63" spans="1:26" ht="25.5">
      <c r="A63" s="242" t="s">
        <v>3620</v>
      </c>
      <c r="B63" s="242" t="s">
        <v>420</v>
      </c>
      <c r="C63" s="242" t="s">
        <v>3621</v>
      </c>
      <c r="D63" s="264" t="s">
        <v>3622</v>
      </c>
      <c r="E63" s="996" t="s">
        <v>1682</v>
      </c>
      <c r="F63" s="996" t="s">
        <v>766</v>
      </c>
      <c r="G63" s="996" t="s">
        <v>3554</v>
      </c>
      <c r="H63" s="207" t="s">
        <v>2463</v>
      </c>
      <c r="I63" s="242" t="s">
        <v>765</v>
      </c>
      <c r="J63" s="256" t="s">
        <v>785</v>
      </c>
      <c r="K63" s="242">
        <v>1</v>
      </c>
      <c r="L63" s="242">
        <v>1</v>
      </c>
      <c r="M63" s="242">
        <v>1</v>
      </c>
      <c r="N63" s="985">
        <v>20</v>
      </c>
      <c r="O63" s="985">
        <v>20</v>
      </c>
      <c r="P63" s="47" t="s">
        <v>3620</v>
      </c>
      <c r="Q63" s="47"/>
      <c r="R63" s="47"/>
      <c r="S63" s="47"/>
      <c r="T63" s="47"/>
      <c r="U63" s="47"/>
      <c r="V63" s="47"/>
      <c r="W63" s="47"/>
      <c r="X63" s="47"/>
      <c r="Y63" s="47"/>
      <c r="Z63" s="47"/>
    </row>
    <row r="64" spans="1:26" ht="51">
      <c r="A64" s="242" t="s">
        <v>3620</v>
      </c>
      <c r="B64" s="242" t="s">
        <v>420</v>
      </c>
      <c r="C64" s="683" t="s">
        <v>3623</v>
      </c>
      <c r="D64" s="508" t="s">
        <v>3624</v>
      </c>
      <c r="E64" s="996" t="s">
        <v>1682</v>
      </c>
      <c r="F64" s="996" t="s">
        <v>3625</v>
      </c>
      <c r="G64" s="996" t="s">
        <v>3554</v>
      </c>
      <c r="H64" s="207" t="s">
        <v>3626</v>
      </c>
      <c r="I64" s="242" t="s">
        <v>765</v>
      </c>
      <c r="J64" s="256" t="s">
        <v>3627</v>
      </c>
      <c r="K64" s="242">
        <v>1</v>
      </c>
      <c r="L64" s="242">
        <v>1</v>
      </c>
      <c r="M64" s="242">
        <v>1</v>
      </c>
      <c r="N64" s="985">
        <v>20</v>
      </c>
      <c r="O64" s="1014">
        <f>N64/L64</f>
        <v>20</v>
      </c>
      <c r="P64" s="47" t="s">
        <v>3620</v>
      </c>
      <c r="Q64" s="47"/>
      <c r="R64" s="47"/>
      <c r="S64" s="47"/>
      <c r="T64" s="47"/>
      <c r="U64" s="47"/>
      <c r="V64" s="47"/>
      <c r="W64" s="47"/>
      <c r="X64" s="47"/>
      <c r="Y64" s="47"/>
      <c r="Z64" s="47"/>
    </row>
    <row r="65" spans="1:26" ht="51">
      <c r="A65" s="242" t="s">
        <v>3620</v>
      </c>
      <c r="B65" s="242" t="s">
        <v>420</v>
      </c>
      <c r="C65" s="683" t="s">
        <v>3623</v>
      </c>
      <c r="D65" s="508" t="s">
        <v>3624</v>
      </c>
      <c r="E65" s="996" t="s">
        <v>1682</v>
      </c>
      <c r="F65" s="996" t="s">
        <v>3625</v>
      </c>
      <c r="G65" s="996" t="s">
        <v>3554</v>
      </c>
      <c r="H65" s="207" t="s">
        <v>3626</v>
      </c>
      <c r="I65" s="242" t="s">
        <v>765</v>
      </c>
      <c r="J65" s="256" t="s">
        <v>3627</v>
      </c>
      <c r="K65" s="242">
        <v>3</v>
      </c>
      <c r="L65" s="242">
        <v>3</v>
      </c>
      <c r="M65" s="242">
        <v>3</v>
      </c>
      <c r="N65" s="985">
        <v>20</v>
      </c>
      <c r="O65" s="1016">
        <v>6.67</v>
      </c>
      <c r="P65" s="47" t="s">
        <v>3620</v>
      </c>
      <c r="Q65" s="47"/>
      <c r="R65" s="47"/>
      <c r="S65" s="47"/>
      <c r="T65" s="47"/>
      <c r="U65" s="47"/>
      <c r="V65" s="47"/>
      <c r="W65" s="47"/>
      <c r="X65" s="47"/>
      <c r="Y65" s="47"/>
      <c r="Z65" s="47"/>
    </row>
    <row r="66" spans="1:26" ht="63.75">
      <c r="A66" s="242" t="s">
        <v>3620</v>
      </c>
      <c r="B66" s="242" t="s">
        <v>420</v>
      </c>
      <c r="C66" s="242" t="s">
        <v>3628</v>
      </c>
      <c r="D66" s="508" t="s">
        <v>3624</v>
      </c>
      <c r="E66" s="996" t="s">
        <v>1682</v>
      </c>
      <c r="F66" s="508" t="s">
        <v>3629</v>
      </c>
      <c r="G66" s="996" t="s">
        <v>3554</v>
      </c>
      <c r="H66" s="242" t="s">
        <v>3630</v>
      </c>
      <c r="I66" s="242" t="s">
        <v>765</v>
      </c>
      <c r="J66" s="1017" t="s">
        <v>3631</v>
      </c>
      <c r="K66" s="522">
        <v>3</v>
      </c>
      <c r="L66" s="522">
        <v>3</v>
      </c>
      <c r="M66" s="522">
        <v>3</v>
      </c>
      <c r="N66" s="985">
        <v>20</v>
      </c>
      <c r="O66" s="1016">
        <v>6.67</v>
      </c>
      <c r="P66" s="47" t="s">
        <v>3620</v>
      </c>
      <c r="Q66" s="47"/>
      <c r="R66" s="47"/>
      <c r="S66" s="47"/>
      <c r="T66" s="47"/>
      <c r="U66" s="47"/>
      <c r="V66" s="47"/>
      <c r="W66" s="47"/>
      <c r="X66" s="47"/>
      <c r="Y66" s="47"/>
      <c r="Z66" s="47"/>
    </row>
    <row r="67" spans="1:26" ht="63.75">
      <c r="A67" s="242" t="s">
        <v>3620</v>
      </c>
      <c r="B67" s="242" t="s">
        <v>420</v>
      </c>
      <c r="C67" s="242" t="s">
        <v>3628</v>
      </c>
      <c r="D67" s="508" t="s">
        <v>3624</v>
      </c>
      <c r="E67" s="996" t="s">
        <v>1682</v>
      </c>
      <c r="F67" s="508" t="s">
        <v>3629</v>
      </c>
      <c r="G67" s="996" t="s">
        <v>3554</v>
      </c>
      <c r="H67" s="242" t="s">
        <v>3630</v>
      </c>
      <c r="I67" s="242" t="s">
        <v>765</v>
      </c>
      <c r="J67" s="1017" t="s">
        <v>3631</v>
      </c>
      <c r="K67" s="522">
        <v>1</v>
      </c>
      <c r="L67" s="522">
        <v>1</v>
      </c>
      <c r="M67" s="522">
        <v>3</v>
      </c>
      <c r="N67" s="985">
        <v>20</v>
      </c>
      <c r="O67" s="985">
        <f>N67/L67</f>
        <v>20</v>
      </c>
      <c r="P67" s="47" t="s">
        <v>3620</v>
      </c>
      <c r="Q67" s="47"/>
      <c r="R67" s="47"/>
      <c r="S67" s="47"/>
      <c r="T67" s="47"/>
      <c r="U67" s="47"/>
      <c r="V67" s="47"/>
      <c r="W67" s="47"/>
      <c r="X67" s="47"/>
      <c r="Y67" s="47"/>
      <c r="Z67" s="47"/>
    </row>
    <row r="68" spans="1:26" ht="28.5">
      <c r="A68" s="242" t="s">
        <v>3934</v>
      </c>
      <c r="B68" s="242" t="s">
        <v>420</v>
      </c>
      <c r="C68" s="242" t="s">
        <v>3552</v>
      </c>
      <c r="D68" s="996" t="s">
        <v>938</v>
      </c>
      <c r="E68" s="996" t="s">
        <v>1682</v>
      </c>
      <c r="F68" s="996" t="s">
        <v>766</v>
      </c>
      <c r="G68" s="996" t="s">
        <v>3554</v>
      </c>
      <c r="H68" s="998" t="s">
        <v>3555</v>
      </c>
      <c r="I68" s="242" t="s">
        <v>765</v>
      </c>
      <c r="J68" s="366" t="s">
        <v>3557</v>
      </c>
      <c r="K68" s="242">
        <v>5</v>
      </c>
      <c r="L68" s="242">
        <v>5</v>
      </c>
      <c r="M68" s="242">
        <v>5</v>
      </c>
      <c r="N68" s="985">
        <v>30</v>
      </c>
      <c r="O68" s="1016">
        <f>30/5</f>
        <v>6</v>
      </c>
      <c r="P68" s="47" t="s">
        <v>3934</v>
      </c>
      <c r="Q68" s="47"/>
      <c r="R68" s="47"/>
      <c r="S68" s="47"/>
      <c r="T68" s="47"/>
      <c r="U68" s="47"/>
      <c r="V68" s="47"/>
      <c r="W68" s="47"/>
      <c r="X68" s="47"/>
      <c r="Y68" s="47"/>
      <c r="Z68" s="47"/>
    </row>
    <row r="69" spans="1:26" ht="57">
      <c r="A69" s="205" t="s">
        <v>3934</v>
      </c>
      <c r="B69" s="205" t="s">
        <v>420</v>
      </c>
      <c r="C69" s="205" t="s">
        <v>3975</v>
      </c>
      <c r="D69" s="264" t="s">
        <v>3976</v>
      </c>
      <c r="E69" s="264" t="s">
        <v>1682</v>
      </c>
      <c r="F69" s="264" t="s">
        <v>766</v>
      </c>
      <c r="G69" s="253" t="s">
        <v>3554</v>
      </c>
      <c r="H69" s="259" t="s">
        <v>3977</v>
      </c>
      <c r="I69" s="207" t="s">
        <v>765</v>
      </c>
      <c r="J69" s="256" t="s">
        <v>3978</v>
      </c>
      <c r="K69" s="205">
        <v>4</v>
      </c>
      <c r="L69" s="205">
        <v>4</v>
      </c>
      <c r="M69" s="205">
        <v>4</v>
      </c>
      <c r="N69" s="265">
        <v>45</v>
      </c>
      <c r="O69" s="367">
        <v>11.25</v>
      </c>
      <c r="P69" s="47" t="s">
        <v>3934</v>
      </c>
      <c r="Q69" s="47"/>
      <c r="R69" s="47"/>
      <c r="S69" s="47"/>
      <c r="T69" s="47"/>
      <c r="U69" s="47"/>
      <c r="V69" s="47"/>
      <c r="W69" s="47"/>
      <c r="X69" s="47"/>
      <c r="Y69" s="47"/>
      <c r="Z69" s="47"/>
    </row>
    <row r="70" spans="1:26" ht="28.5">
      <c r="A70" s="242" t="s">
        <v>4295</v>
      </c>
      <c r="B70" s="242" t="s">
        <v>420</v>
      </c>
      <c r="C70" s="1119" t="s">
        <v>3552</v>
      </c>
      <c r="D70" s="996" t="s">
        <v>938</v>
      </c>
      <c r="E70" s="996" t="s">
        <v>1682</v>
      </c>
      <c r="F70" s="996" t="s">
        <v>939</v>
      </c>
      <c r="G70" s="996" t="s">
        <v>3554</v>
      </c>
      <c r="H70" s="391" t="s">
        <v>3555</v>
      </c>
      <c r="I70" s="242" t="s">
        <v>765</v>
      </c>
      <c r="J70" s="366" t="s">
        <v>2189</v>
      </c>
      <c r="K70" s="242">
        <v>5</v>
      </c>
      <c r="L70" s="242">
        <v>5</v>
      </c>
      <c r="M70" s="242">
        <v>5</v>
      </c>
      <c r="N70" s="537">
        <v>30</v>
      </c>
      <c r="O70" s="537">
        <v>6</v>
      </c>
      <c r="P70" s="47" t="s">
        <v>4051</v>
      </c>
      <c r="Q70" s="47"/>
      <c r="R70" s="47"/>
      <c r="S70" s="47"/>
      <c r="T70" s="47"/>
      <c r="U70" s="47"/>
      <c r="V70" s="47"/>
      <c r="W70" s="47"/>
      <c r="X70" s="47"/>
      <c r="Y70" s="47"/>
      <c r="Z70" s="47"/>
    </row>
    <row r="71" spans="1:26" ht="57">
      <c r="A71" s="205" t="s">
        <v>4295</v>
      </c>
      <c r="B71" s="256" t="s">
        <v>420</v>
      </c>
      <c r="C71" s="1120" t="s">
        <v>4296</v>
      </c>
      <c r="D71" s="1121" t="s">
        <v>946</v>
      </c>
      <c r="E71" s="996" t="s">
        <v>1682</v>
      </c>
      <c r="F71" s="996" t="s">
        <v>4297</v>
      </c>
      <c r="G71" s="1017" t="s">
        <v>3554</v>
      </c>
      <c r="H71" s="1122" t="s">
        <v>3977</v>
      </c>
      <c r="I71" s="1099" t="s">
        <v>765</v>
      </c>
      <c r="J71" s="1099" t="s">
        <v>765</v>
      </c>
      <c r="K71" s="242">
        <v>4</v>
      </c>
      <c r="L71" s="242">
        <v>4</v>
      </c>
      <c r="M71" s="242">
        <v>4</v>
      </c>
      <c r="N71" s="537">
        <v>45</v>
      </c>
      <c r="O71" s="537">
        <v>11.25</v>
      </c>
      <c r="P71" s="47" t="s">
        <v>4051</v>
      </c>
      <c r="Q71" s="47"/>
      <c r="R71" s="47"/>
      <c r="S71" s="47"/>
      <c r="T71" s="47"/>
      <c r="U71" s="47"/>
      <c r="V71" s="47"/>
      <c r="W71" s="47"/>
      <c r="X71" s="47"/>
      <c r="Y71" s="47"/>
      <c r="Z71" s="47"/>
    </row>
    <row r="72" spans="1:26" ht="57">
      <c r="A72" s="257" t="s">
        <v>4295</v>
      </c>
      <c r="B72" s="445" t="s">
        <v>420</v>
      </c>
      <c r="C72" s="1120" t="s">
        <v>4296</v>
      </c>
      <c r="D72" s="1121" t="s">
        <v>946</v>
      </c>
      <c r="E72" s="996" t="s">
        <v>1682</v>
      </c>
      <c r="F72" s="996" t="s">
        <v>4297</v>
      </c>
      <c r="G72" s="1017" t="s">
        <v>3554</v>
      </c>
      <c r="H72" s="1122" t="s">
        <v>3977</v>
      </c>
      <c r="I72" s="1099" t="s">
        <v>765</v>
      </c>
      <c r="J72" s="1099" t="s">
        <v>765</v>
      </c>
      <c r="K72" s="242">
        <v>4</v>
      </c>
      <c r="L72" s="242">
        <v>4</v>
      </c>
      <c r="M72" s="242">
        <v>4</v>
      </c>
      <c r="N72" s="537">
        <v>45</v>
      </c>
      <c r="O72" s="537">
        <v>11.25</v>
      </c>
      <c r="P72" s="47" t="s">
        <v>4051</v>
      </c>
      <c r="Q72" s="47"/>
      <c r="R72" s="47"/>
      <c r="S72" s="47"/>
      <c r="T72" s="47"/>
      <c r="U72" s="47"/>
      <c r="V72" s="47"/>
      <c r="W72" s="47"/>
      <c r="X72" s="47"/>
      <c r="Y72" s="47"/>
      <c r="Z72" s="47"/>
    </row>
    <row r="73" spans="1:26" ht="57">
      <c r="A73" s="205" t="s">
        <v>4295</v>
      </c>
      <c r="B73" s="256" t="s">
        <v>420</v>
      </c>
      <c r="C73" s="1120" t="s">
        <v>4296</v>
      </c>
      <c r="D73" s="1121" t="s">
        <v>946</v>
      </c>
      <c r="E73" s="996" t="s">
        <v>1682</v>
      </c>
      <c r="F73" s="996" t="s">
        <v>4297</v>
      </c>
      <c r="G73" s="1017" t="s">
        <v>3554</v>
      </c>
      <c r="H73" s="1122" t="s">
        <v>3977</v>
      </c>
      <c r="I73" s="1099" t="s">
        <v>765</v>
      </c>
      <c r="J73" s="1099" t="s">
        <v>765</v>
      </c>
      <c r="K73" s="242">
        <v>5</v>
      </c>
      <c r="L73" s="242">
        <v>5</v>
      </c>
      <c r="M73" s="242">
        <v>5</v>
      </c>
      <c r="N73" s="537">
        <v>45</v>
      </c>
      <c r="O73" s="537">
        <v>11.25</v>
      </c>
      <c r="P73" s="47" t="s">
        <v>4051</v>
      </c>
      <c r="Q73" s="47"/>
      <c r="R73" s="47"/>
      <c r="S73" s="47"/>
      <c r="T73" s="47"/>
      <c r="U73" s="47"/>
      <c r="V73" s="47"/>
      <c r="W73" s="47"/>
      <c r="X73" s="47"/>
      <c r="Y73" s="47"/>
      <c r="Z73" s="47"/>
    </row>
    <row r="74" spans="1:26" ht="78.75">
      <c r="A74" s="205" t="s">
        <v>4295</v>
      </c>
      <c r="B74" s="256" t="s">
        <v>420</v>
      </c>
      <c r="C74" s="1123" t="s">
        <v>4298</v>
      </c>
      <c r="D74" s="1121" t="s">
        <v>946</v>
      </c>
      <c r="E74" s="206"/>
      <c r="F74" s="206" t="s">
        <v>4299</v>
      </c>
      <c r="G74" s="1017" t="s">
        <v>4300</v>
      </c>
      <c r="H74" s="575" t="s">
        <v>4301</v>
      </c>
      <c r="I74" s="205" t="s">
        <v>4302</v>
      </c>
      <c r="J74" s="1111" t="s">
        <v>4303</v>
      </c>
      <c r="K74" s="677"/>
      <c r="L74" s="677"/>
      <c r="M74" s="677"/>
      <c r="N74" s="537">
        <v>50</v>
      </c>
      <c r="O74" s="537">
        <v>50</v>
      </c>
      <c r="P74" s="47" t="s">
        <v>4051</v>
      </c>
      <c r="Q74" s="47"/>
      <c r="R74" s="47"/>
      <c r="S74" s="47"/>
      <c r="T74" s="47"/>
      <c r="U74" s="47"/>
      <c r="V74" s="47"/>
      <c r="W74" s="47"/>
      <c r="X74" s="47"/>
      <c r="Y74" s="47"/>
      <c r="Z74" s="47"/>
    </row>
    <row r="75" spans="1:26" ht="78.75">
      <c r="A75" s="205" t="s">
        <v>4295</v>
      </c>
      <c r="B75" s="256" t="s">
        <v>420</v>
      </c>
      <c r="C75" s="1123" t="s">
        <v>4298</v>
      </c>
      <c r="D75" s="1121" t="s">
        <v>946</v>
      </c>
      <c r="E75" s="206"/>
      <c r="F75" s="206" t="s">
        <v>4299</v>
      </c>
      <c r="G75" s="1017" t="s">
        <v>4300</v>
      </c>
      <c r="H75" s="575" t="s">
        <v>4301</v>
      </c>
      <c r="I75" s="205" t="s">
        <v>4304</v>
      </c>
      <c r="J75" s="1111" t="s">
        <v>4303</v>
      </c>
      <c r="K75" s="677"/>
      <c r="L75" s="677"/>
      <c r="M75" s="677"/>
      <c r="N75" s="537">
        <v>50</v>
      </c>
      <c r="O75" s="537">
        <v>50</v>
      </c>
      <c r="P75" s="47" t="s">
        <v>4051</v>
      </c>
      <c r="Q75" s="47"/>
      <c r="R75" s="47"/>
      <c r="S75" s="47"/>
      <c r="T75" s="47"/>
      <c r="U75" s="47"/>
      <c r="V75" s="47"/>
      <c r="W75" s="47"/>
      <c r="X75" s="47"/>
      <c r="Y75" s="47"/>
      <c r="Z75" s="47"/>
    </row>
    <row r="76" spans="1:26" ht="42.75">
      <c r="A76" s="205" t="s">
        <v>4295</v>
      </c>
      <c r="B76" s="256" t="s">
        <v>420</v>
      </c>
      <c r="C76" s="1124" t="s">
        <v>4305</v>
      </c>
      <c r="D76" s="1121" t="s">
        <v>946</v>
      </c>
      <c r="E76" s="206"/>
      <c r="F76" s="1125" t="s">
        <v>4306</v>
      </c>
      <c r="G76" s="1017" t="s">
        <v>4300</v>
      </c>
      <c r="H76" s="1126" t="s">
        <v>4307</v>
      </c>
      <c r="I76" s="205" t="s">
        <v>4302</v>
      </c>
      <c r="J76" s="375" t="s">
        <v>4308</v>
      </c>
      <c r="K76" s="677"/>
      <c r="L76" s="677"/>
      <c r="M76" s="677"/>
      <c r="N76" s="537">
        <v>50</v>
      </c>
      <c r="O76" s="537">
        <v>50</v>
      </c>
      <c r="P76" s="47" t="s">
        <v>4051</v>
      </c>
      <c r="Q76" s="47"/>
      <c r="R76" s="47"/>
      <c r="S76" s="47"/>
      <c r="T76" s="47"/>
      <c r="U76" s="47"/>
      <c r="V76" s="47"/>
      <c r="W76" s="47"/>
      <c r="X76" s="47"/>
      <c r="Y76" s="47"/>
      <c r="Z76" s="47"/>
    </row>
    <row r="77" spans="1:26" ht="78.75">
      <c r="A77" s="205" t="s">
        <v>4295</v>
      </c>
      <c r="B77" s="256" t="s">
        <v>420</v>
      </c>
      <c r="C77" s="1123" t="s">
        <v>4298</v>
      </c>
      <c r="D77" s="1121" t="s">
        <v>946</v>
      </c>
      <c r="E77" s="206"/>
      <c r="F77" s="206" t="s">
        <v>4299</v>
      </c>
      <c r="G77" s="1017" t="s">
        <v>4300</v>
      </c>
      <c r="H77" s="575" t="s">
        <v>4309</v>
      </c>
      <c r="I77" s="242" t="s">
        <v>4310</v>
      </c>
      <c r="J77" s="1111" t="s">
        <v>4303</v>
      </c>
      <c r="K77" s="677"/>
      <c r="L77" s="677"/>
      <c r="M77" s="677"/>
      <c r="N77" s="537">
        <v>30</v>
      </c>
      <c r="O77" s="537">
        <v>30</v>
      </c>
      <c r="P77" s="47" t="s">
        <v>4051</v>
      </c>
      <c r="Q77" s="47"/>
      <c r="R77" s="47"/>
      <c r="S77" s="47"/>
      <c r="T77" s="47"/>
      <c r="U77" s="47"/>
      <c r="V77" s="47"/>
      <c r="W77" s="47"/>
      <c r="X77" s="47"/>
      <c r="Y77" s="47"/>
      <c r="Z77" s="47"/>
    </row>
    <row r="78" spans="1:26" ht="42.75">
      <c r="A78" s="205" t="s">
        <v>4295</v>
      </c>
      <c r="B78" s="256" t="s">
        <v>420</v>
      </c>
      <c r="C78" s="1124" t="s">
        <v>4305</v>
      </c>
      <c r="D78" s="1121" t="s">
        <v>946</v>
      </c>
      <c r="E78" s="206"/>
      <c r="F78" s="1125" t="s">
        <v>4306</v>
      </c>
      <c r="G78" s="1017" t="s">
        <v>4300</v>
      </c>
      <c r="H78" s="1126" t="s">
        <v>4307</v>
      </c>
      <c r="I78" s="205" t="s">
        <v>4311</v>
      </c>
      <c r="J78" s="375" t="s">
        <v>4308</v>
      </c>
      <c r="K78" s="677"/>
      <c r="L78" s="677"/>
      <c r="M78" s="677"/>
      <c r="N78" s="537">
        <v>30</v>
      </c>
      <c r="O78" s="537">
        <v>30</v>
      </c>
      <c r="P78" s="47" t="s">
        <v>4051</v>
      </c>
      <c r="Q78" s="47"/>
      <c r="R78" s="47"/>
      <c r="S78" s="47"/>
      <c r="T78" s="47"/>
      <c r="U78" s="47"/>
      <c r="V78" s="47"/>
      <c r="W78" s="47"/>
      <c r="X78" s="47"/>
      <c r="Y78" s="47"/>
      <c r="Z78" s="47"/>
    </row>
    <row r="79" spans="1:26" ht="38.25">
      <c r="A79" s="205" t="s">
        <v>4295</v>
      </c>
      <c r="B79" s="256" t="s">
        <v>420</v>
      </c>
      <c r="C79" s="207" t="s">
        <v>4312</v>
      </c>
      <c r="D79" s="1121" t="s">
        <v>946</v>
      </c>
      <c r="E79" s="206"/>
      <c r="F79" s="206" t="s">
        <v>1972</v>
      </c>
      <c r="G79" s="1017" t="s">
        <v>3554</v>
      </c>
      <c r="H79" s="575" t="s">
        <v>2977</v>
      </c>
      <c r="I79" s="242" t="s">
        <v>4313</v>
      </c>
      <c r="J79" s="375" t="s">
        <v>2979</v>
      </c>
      <c r="K79" s="677"/>
      <c r="L79" s="677"/>
      <c r="M79" s="677"/>
      <c r="N79" s="537">
        <v>30</v>
      </c>
      <c r="O79" s="537">
        <v>30</v>
      </c>
      <c r="P79" s="47" t="s">
        <v>4051</v>
      </c>
      <c r="Q79" s="47"/>
      <c r="R79" s="47"/>
      <c r="S79" s="47"/>
      <c r="T79" s="47"/>
      <c r="U79" s="47"/>
      <c r="V79" s="47"/>
      <c r="W79" s="47"/>
      <c r="X79" s="47"/>
      <c r="Y79" s="47"/>
      <c r="Z79" s="47"/>
    </row>
    <row r="80" spans="1:26" ht="38.25">
      <c r="A80" s="205" t="s">
        <v>4295</v>
      </c>
      <c r="B80" s="256" t="s">
        <v>420</v>
      </c>
      <c r="C80" s="207" t="s">
        <v>4312</v>
      </c>
      <c r="D80" s="1121" t="s">
        <v>946</v>
      </c>
      <c r="E80" s="206"/>
      <c r="F80" s="206" t="s">
        <v>1972</v>
      </c>
      <c r="G80" s="1017" t="s">
        <v>3554</v>
      </c>
      <c r="H80" s="575" t="s">
        <v>2977</v>
      </c>
      <c r="I80" s="242" t="s">
        <v>4314</v>
      </c>
      <c r="J80" s="375" t="s">
        <v>2979</v>
      </c>
      <c r="K80" s="677"/>
      <c r="L80" s="677"/>
      <c r="M80" s="677"/>
      <c r="N80" s="537">
        <v>30</v>
      </c>
      <c r="O80" s="537">
        <v>30</v>
      </c>
      <c r="P80" s="47" t="s">
        <v>4051</v>
      </c>
      <c r="Q80" s="47"/>
      <c r="R80" s="47"/>
      <c r="S80" s="47"/>
      <c r="T80" s="47"/>
      <c r="U80" s="47"/>
      <c r="V80" s="47"/>
      <c r="W80" s="47"/>
      <c r="X80" s="47"/>
      <c r="Y80" s="47"/>
      <c r="Z80" s="47"/>
    </row>
    <row r="81" spans="1:26" ht="38.25">
      <c r="A81" s="205"/>
      <c r="B81" s="207"/>
      <c r="C81" s="207" t="s">
        <v>4312</v>
      </c>
      <c r="D81" s="1121" t="s">
        <v>946</v>
      </c>
      <c r="E81" s="206"/>
      <c r="F81" s="206" t="s">
        <v>1972</v>
      </c>
      <c r="G81" s="1017" t="s">
        <v>3554</v>
      </c>
      <c r="H81" s="575" t="s">
        <v>2977</v>
      </c>
      <c r="I81" s="238" t="s">
        <v>4315</v>
      </c>
      <c r="J81" s="375" t="s">
        <v>2979</v>
      </c>
      <c r="K81" s="677"/>
      <c r="L81" s="677"/>
      <c r="M81" s="677"/>
      <c r="N81" s="537">
        <v>50</v>
      </c>
      <c r="O81" s="537">
        <v>50</v>
      </c>
      <c r="P81" s="47" t="s">
        <v>4051</v>
      </c>
      <c r="Q81" s="47"/>
      <c r="R81" s="47"/>
      <c r="S81" s="47"/>
      <c r="T81" s="47"/>
      <c r="U81" s="47"/>
      <c r="V81" s="47"/>
      <c r="W81" s="47"/>
      <c r="X81" s="47"/>
      <c r="Y81" s="47"/>
      <c r="Z81" s="47"/>
    </row>
    <row r="82" spans="1:26" ht="25.5">
      <c r="A82" s="1139" t="s">
        <v>1132</v>
      </c>
      <c r="B82" s="1139" t="s">
        <v>4361</v>
      </c>
      <c r="C82" s="1139" t="s">
        <v>3621</v>
      </c>
      <c r="D82" s="1140" t="s">
        <v>2260</v>
      </c>
      <c r="E82" s="1140" t="s">
        <v>4362</v>
      </c>
      <c r="F82" s="1140" t="s">
        <v>4363</v>
      </c>
      <c r="G82" s="1140"/>
      <c r="H82" s="1141" t="s">
        <v>4364</v>
      </c>
      <c r="I82" s="1142" t="s">
        <v>4365</v>
      </c>
      <c r="J82" s="1143">
        <v>44834</v>
      </c>
      <c r="K82" s="1139"/>
      <c r="L82" s="1139"/>
      <c r="M82" s="1139"/>
      <c r="N82" s="1144">
        <v>20</v>
      </c>
      <c r="O82" s="1144">
        <v>20</v>
      </c>
      <c r="P82" s="47" t="s">
        <v>1132</v>
      </c>
      <c r="Q82" s="47"/>
      <c r="R82" s="47"/>
      <c r="S82" s="47"/>
      <c r="T82" s="47"/>
      <c r="U82" s="47"/>
      <c r="V82" s="47"/>
      <c r="W82" s="47"/>
      <c r="X82" s="47"/>
      <c r="Y82" s="47"/>
      <c r="Z82" s="47"/>
    </row>
    <row r="83" spans="1:26" ht="38.25">
      <c r="A83" s="1139" t="s">
        <v>2583</v>
      </c>
      <c r="B83" s="1139" t="s">
        <v>420</v>
      </c>
      <c r="C83" s="1139" t="s">
        <v>2259</v>
      </c>
      <c r="D83" s="1140" t="s">
        <v>4378</v>
      </c>
      <c r="E83" s="1140" t="s">
        <v>4379</v>
      </c>
      <c r="F83" s="1140"/>
      <c r="G83" s="1140"/>
      <c r="H83" s="1141" t="s">
        <v>2463</v>
      </c>
      <c r="I83" s="1142"/>
      <c r="J83" s="1154"/>
      <c r="K83" s="1139"/>
      <c r="L83" s="1139"/>
      <c r="M83" s="1139"/>
      <c r="N83" s="1144">
        <v>20</v>
      </c>
      <c r="O83" s="1144">
        <v>20</v>
      </c>
      <c r="P83" s="47" t="s">
        <v>2583</v>
      </c>
      <c r="Q83" s="47"/>
      <c r="R83" s="47"/>
      <c r="S83" s="47"/>
      <c r="T83" s="47"/>
      <c r="U83" s="47"/>
      <c r="V83" s="47"/>
      <c r="W83" s="47"/>
      <c r="X83" s="47"/>
      <c r="Y83" s="47"/>
      <c r="Z83" s="47"/>
    </row>
    <row r="84" spans="1:26" ht="14.25">
      <c r="A84" s="1139"/>
      <c r="B84" s="1139"/>
      <c r="C84" s="1139"/>
      <c r="D84" s="1140"/>
      <c r="E84" s="1140"/>
      <c r="F84" s="1140"/>
      <c r="G84" s="1140"/>
      <c r="H84" s="1141"/>
      <c r="I84" s="1142"/>
      <c r="J84" s="1154"/>
      <c r="K84" s="1139"/>
      <c r="L84" s="1139"/>
      <c r="M84" s="1139"/>
      <c r="N84" s="1144"/>
      <c r="O84" s="1144"/>
      <c r="P84" s="47"/>
      <c r="Q84" s="47"/>
      <c r="R84" s="47"/>
      <c r="S84" s="47"/>
      <c r="T84" s="47"/>
      <c r="U84" s="47"/>
      <c r="V84" s="47"/>
      <c r="W84" s="47"/>
      <c r="X84" s="47"/>
      <c r="Y84" s="47"/>
      <c r="Z84" s="47"/>
    </row>
    <row r="85" spans="1:26" ht="14.25">
      <c r="A85" s="1139"/>
      <c r="B85" s="1139"/>
      <c r="C85" s="1139"/>
      <c r="D85" s="1140"/>
      <c r="E85" s="1140"/>
      <c r="F85" s="1140"/>
      <c r="G85" s="1140"/>
      <c r="H85" s="1141"/>
      <c r="I85" s="1142"/>
      <c r="J85" s="1154"/>
      <c r="K85" s="1139"/>
      <c r="L85" s="1139"/>
      <c r="M85" s="1139"/>
      <c r="N85" s="1144"/>
      <c r="O85" s="1144"/>
      <c r="P85" s="47"/>
      <c r="Q85" s="47"/>
      <c r="R85" s="47"/>
      <c r="S85" s="47"/>
      <c r="T85" s="47"/>
      <c r="U85" s="47"/>
      <c r="V85" s="47"/>
      <c r="W85" s="47"/>
      <c r="X85" s="47"/>
      <c r="Y85" s="47"/>
      <c r="Z85" s="47"/>
    </row>
    <row r="86" spans="1:26" ht="14.25">
      <c r="A86" s="12"/>
      <c r="B86" s="21"/>
      <c r="C86" s="12"/>
      <c r="D86" s="28"/>
      <c r="E86" s="28"/>
      <c r="F86" s="28"/>
      <c r="G86" s="28"/>
      <c r="H86" s="21"/>
      <c r="I86" s="14"/>
      <c r="J86" s="39"/>
      <c r="K86" s="55"/>
      <c r="L86" s="55"/>
      <c r="M86" s="55"/>
      <c r="N86" s="25"/>
      <c r="O86" s="25"/>
      <c r="P86" s="47"/>
      <c r="Q86" s="47"/>
      <c r="R86" s="47"/>
      <c r="S86" s="47"/>
      <c r="T86" s="47"/>
      <c r="U86" s="47"/>
      <c r="V86" s="47"/>
      <c r="W86" s="47"/>
      <c r="X86" s="47"/>
      <c r="Y86" s="47"/>
      <c r="Z86" s="47"/>
    </row>
    <row r="87" spans="1:26" ht="15.75" customHeight="1">
      <c r="A87" s="29" t="s">
        <v>58</v>
      </c>
      <c r="B87" s="2"/>
      <c r="C87" s="2"/>
      <c r="D87" s="2"/>
      <c r="E87" s="2"/>
      <c r="F87" s="2"/>
      <c r="G87" s="2"/>
      <c r="H87" s="2"/>
      <c r="I87" s="8"/>
      <c r="J87" s="47"/>
      <c r="K87" s="47"/>
      <c r="L87" s="47"/>
      <c r="M87" s="47"/>
      <c r="N87" s="47"/>
      <c r="O87" s="30">
        <f>SUM(O14:O86)</f>
        <v>1810.3400000000001</v>
      </c>
      <c r="P87" s="47"/>
      <c r="Q87" s="47"/>
      <c r="R87" s="47"/>
      <c r="S87" s="47"/>
      <c r="T87" s="47"/>
      <c r="U87" s="47"/>
      <c r="V87" s="47"/>
      <c r="W87" s="47"/>
      <c r="X87" s="47"/>
      <c r="Y87" s="47"/>
      <c r="Z87" s="47"/>
    </row>
    <row r="88" spans="1:26" ht="15.75" customHeight="1">
      <c r="A88" s="1"/>
      <c r="B88" s="2"/>
      <c r="C88" s="2"/>
      <c r="D88" s="2"/>
      <c r="E88" s="2"/>
      <c r="F88" s="2"/>
      <c r="G88" s="2"/>
      <c r="H88" s="2"/>
      <c r="I88" s="2"/>
      <c r="J88" s="3"/>
      <c r="K88" s="3"/>
      <c r="L88" s="3"/>
      <c r="M88" s="3"/>
      <c r="N88" s="47"/>
      <c r="O88" s="47"/>
      <c r="P88" s="47"/>
      <c r="Q88" s="47"/>
      <c r="R88" s="47"/>
      <c r="S88" s="47"/>
      <c r="T88" s="47"/>
      <c r="U88" s="47"/>
      <c r="V88" s="47"/>
      <c r="W88" s="47"/>
      <c r="X88" s="47"/>
      <c r="Y88" s="47"/>
      <c r="Z88" s="47"/>
    </row>
    <row r="89" spans="1:26" ht="15.75" customHeight="1">
      <c r="A89" s="1202" t="s">
        <v>59</v>
      </c>
      <c r="B89" s="1165"/>
      <c r="C89" s="1165"/>
      <c r="D89" s="1165"/>
      <c r="E89" s="1165"/>
      <c r="F89" s="1165"/>
      <c r="G89" s="1165"/>
      <c r="H89" s="1165"/>
      <c r="I89" s="1165"/>
      <c r="J89" s="1165"/>
      <c r="K89" s="47"/>
      <c r="L89" s="47"/>
      <c r="M89" s="47"/>
      <c r="N89" s="47"/>
      <c r="O89" s="47"/>
      <c r="P89" s="47"/>
      <c r="Q89" s="47"/>
      <c r="R89" s="47"/>
      <c r="S89" s="47"/>
      <c r="T89" s="47"/>
      <c r="U89" s="47"/>
      <c r="V89" s="47"/>
      <c r="W89" s="47"/>
      <c r="X89" s="47"/>
      <c r="Y89" s="47"/>
      <c r="Z89" s="47"/>
    </row>
    <row r="90" spans="1:26" ht="15.75" customHeight="1">
      <c r="A90" s="1"/>
      <c r="B90" s="2"/>
      <c r="C90" s="2"/>
      <c r="D90" s="2"/>
      <c r="E90" s="2"/>
      <c r="F90" s="2"/>
      <c r="G90" s="2"/>
      <c r="H90" s="3"/>
      <c r="I90" s="47"/>
      <c r="J90" s="47"/>
      <c r="K90" s="47"/>
      <c r="L90" s="47"/>
      <c r="M90" s="47"/>
      <c r="N90" s="47"/>
      <c r="O90" s="47"/>
      <c r="P90" s="47"/>
      <c r="Q90" s="47"/>
      <c r="R90" s="47"/>
      <c r="S90" s="47"/>
      <c r="T90" s="47"/>
      <c r="U90" s="47"/>
      <c r="V90" s="47"/>
      <c r="W90" s="47"/>
      <c r="X90" s="47"/>
      <c r="Y90" s="47"/>
      <c r="Z90" s="47"/>
    </row>
    <row r="91" spans="1:26" ht="15.75" customHeight="1">
      <c r="A91" s="1"/>
      <c r="B91" s="2"/>
      <c r="C91" s="2"/>
      <c r="D91" s="2"/>
      <c r="E91" s="2"/>
      <c r="F91" s="2"/>
      <c r="G91" s="2"/>
      <c r="H91" s="3"/>
      <c r="I91" s="47"/>
      <c r="J91" s="47"/>
      <c r="K91" s="47"/>
      <c r="L91" s="47"/>
      <c r="M91" s="47"/>
      <c r="N91" s="47"/>
      <c r="O91" s="47"/>
      <c r="P91" s="47"/>
      <c r="Q91" s="47"/>
      <c r="R91" s="47"/>
      <c r="S91" s="47"/>
      <c r="T91" s="47"/>
      <c r="U91" s="47"/>
      <c r="V91" s="47"/>
      <c r="W91" s="47"/>
      <c r="X91" s="47"/>
      <c r="Y91" s="47"/>
      <c r="Z91" s="47"/>
    </row>
    <row r="92" spans="1:26" ht="15.75" customHeight="1">
      <c r="A92" s="1"/>
      <c r="B92" s="2"/>
      <c r="C92" s="2"/>
      <c r="D92" s="2"/>
      <c r="E92" s="2"/>
      <c r="F92" s="2"/>
      <c r="G92" s="2"/>
      <c r="H92" s="3"/>
      <c r="I92" s="47"/>
      <c r="J92" s="47"/>
      <c r="K92" s="47"/>
      <c r="L92" s="47"/>
      <c r="M92" s="47"/>
      <c r="N92" s="47"/>
      <c r="O92" s="47"/>
      <c r="P92" s="47"/>
      <c r="Q92" s="47"/>
      <c r="R92" s="47"/>
      <c r="S92" s="47"/>
      <c r="T92" s="47"/>
      <c r="U92" s="47"/>
      <c r="V92" s="47"/>
      <c r="W92" s="47"/>
      <c r="X92" s="47"/>
      <c r="Y92" s="47"/>
      <c r="Z92" s="47"/>
    </row>
    <row r="93" spans="1:26" ht="15.75" customHeight="1">
      <c r="A93" s="1"/>
      <c r="B93" s="2"/>
      <c r="C93" s="2"/>
      <c r="D93" s="2"/>
      <c r="E93" s="2"/>
      <c r="F93" s="2"/>
      <c r="G93" s="2"/>
      <c r="H93" s="3"/>
      <c r="I93" s="47"/>
      <c r="J93" s="47"/>
      <c r="K93" s="47"/>
      <c r="L93" s="47"/>
      <c r="M93" s="47"/>
      <c r="N93" s="47"/>
      <c r="O93" s="47"/>
      <c r="P93" s="47"/>
      <c r="Q93" s="47"/>
      <c r="R93" s="47"/>
      <c r="S93" s="47"/>
      <c r="T93" s="47"/>
      <c r="U93" s="47"/>
      <c r="V93" s="47"/>
      <c r="W93" s="47"/>
      <c r="X93" s="47"/>
      <c r="Y93" s="47"/>
      <c r="Z93" s="47"/>
    </row>
    <row r="94" spans="1:26" ht="15.75" customHeight="1">
      <c r="A94" s="1"/>
      <c r="B94" s="2"/>
      <c r="C94" s="2"/>
      <c r="D94" s="2"/>
      <c r="E94" s="2"/>
      <c r="F94" s="2"/>
      <c r="G94" s="2"/>
      <c r="H94" s="3"/>
      <c r="I94" s="47"/>
      <c r="J94" s="47"/>
      <c r="K94" s="47"/>
      <c r="L94" s="47"/>
      <c r="M94" s="47"/>
      <c r="N94" s="47"/>
      <c r="O94" s="47"/>
      <c r="P94" s="47"/>
      <c r="Q94" s="47"/>
      <c r="R94" s="47"/>
      <c r="S94" s="47"/>
      <c r="T94" s="47"/>
      <c r="U94" s="47"/>
      <c r="V94" s="47"/>
      <c r="W94" s="47"/>
      <c r="X94" s="47"/>
      <c r="Y94" s="47"/>
      <c r="Z94" s="47"/>
    </row>
    <row r="95" spans="1:26" ht="15.75" customHeight="1">
      <c r="A95" s="1"/>
      <c r="B95" s="2"/>
      <c r="C95" s="2"/>
      <c r="D95" s="2"/>
      <c r="E95" s="2"/>
      <c r="F95" s="2"/>
      <c r="G95" s="2"/>
      <c r="H95" s="3"/>
      <c r="I95" s="47"/>
      <c r="J95" s="47"/>
      <c r="K95" s="47"/>
      <c r="L95" s="47"/>
      <c r="M95" s="47"/>
      <c r="N95" s="47"/>
      <c r="O95" s="47"/>
      <c r="P95" s="47"/>
      <c r="Q95" s="47"/>
      <c r="R95" s="47"/>
      <c r="S95" s="47"/>
      <c r="T95" s="47"/>
      <c r="U95" s="47"/>
      <c r="V95" s="47"/>
      <c r="W95" s="47"/>
      <c r="X95" s="47"/>
      <c r="Y95" s="47"/>
      <c r="Z95" s="47"/>
    </row>
    <row r="96" spans="1:26" ht="15.75" customHeight="1">
      <c r="A96" s="1"/>
      <c r="B96" s="2"/>
      <c r="C96" s="2"/>
      <c r="D96" s="2"/>
      <c r="E96" s="2"/>
      <c r="F96" s="2"/>
      <c r="G96" s="2"/>
      <c r="H96" s="3"/>
      <c r="I96" s="47"/>
      <c r="J96" s="47"/>
      <c r="K96" s="47"/>
      <c r="L96" s="47"/>
      <c r="M96" s="47"/>
      <c r="N96" s="47"/>
      <c r="O96" s="47"/>
      <c r="P96" s="47"/>
      <c r="Q96" s="47"/>
      <c r="R96" s="47"/>
      <c r="S96" s="47"/>
      <c r="T96" s="47"/>
      <c r="U96" s="47"/>
      <c r="V96" s="47"/>
      <c r="W96" s="47"/>
      <c r="X96" s="47"/>
      <c r="Y96" s="47"/>
      <c r="Z96" s="47"/>
    </row>
    <row r="97" spans="1:26" ht="15.75" customHeight="1">
      <c r="A97" s="1"/>
      <c r="B97" s="2"/>
      <c r="C97" s="2"/>
      <c r="D97" s="2"/>
      <c r="E97" s="2"/>
      <c r="F97" s="2"/>
      <c r="G97" s="2"/>
      <c r="H97" s="3"/>
      <c r="I97" s="47"/>
      <c r="J97" s="47"/>
      <c r="K97" s="47"/>
      <c r="L97" s="47"/>
      <c r="M97" s="47"/>
      <c r="N97" s="47"/>
      <c r="O97" s="47"/>
      <c r="P97" s="47"/>
      <c r="Q97" s="47"/>
      <c r="R97" s="47"/>
      <c r="S97" s="47"/>
      <c r="T97" s="47"/>
      <c r="U97" s="47"/>
      <c r="V97" s="47"/>
      <c r="W97" s="47"/>
      <c r="X97" s="47"/>
      <c r="Y97" s="47"/>
      <c r="Z97" s="47"/>
    </row>
    <row r="98" spans="1:26" ht="15.75" customHeight="1">
      <c r="A98" s="1"/>
      <c r="B98" s="2"/>
      <c r="C98" s="2"/>
      <c r="D98" s="2"/>
      <c r="E98" s="2"/>
      <c r="F98" s="2"/>
      <c r="G98" s="2"/>
      <c r="H98" s="3"/>
      <c r="I98" s="47"/>
      <c r="J98" s="47"/>
      <c r="K98" s="47"/>
      <c r="L98" s="47"/>
      <c r="M98" s="47"/>
      <c r="N98" s="47"/>
      <c r="O98" s="47"/>
      <c r="P98" s="47"/>
      <c r="Q98" s="47"/>
      <c r="R98" s="47"/>
      <c r="S98" s="47"/>
      <c r="T98" s="47"/>
      <c r="U98" s="47"/>
      <c r="V98" s="47"/>
      <c r="W98" s="47"/>
      <c r="X98" s="47"/>
      <c r="Y98" s="47"/>
      <c r="Z98" s="47"/>
    </row>
    <row r="99" spans="1:26" ht="15.75" customHeight="1">
      <c r="A99" s="1"/>
      <c r="B99" s="2"/>
      <c r="C99" s="2"/>
      <c r="D99" s="2"/>
      <c r="E99" s="2"/>
      <c r="F99" s="2"/>
      <c r="G99" s="2"/>
      <c r="H99" s="3"/>
      <c r="I99" s="47"/>
      <c r="J99" s="47"/>
      <c r="K99" s="47"/>
      <c r="L99" s="47"/>
      <c r="M99" s="47"/>
      <c r="N99" s="47"/>
      <c r="O99" s="47"/>
      <c r="P99" s="47"/>
      <c r="Q99" s="47"/>
      <c r="R99" s="47"/>
      <c r="S99" s="47"/>
      <c r="T99" s="47"/>
      <c r="U99" s="47"/>
      <c r="V99" s="47"/>
      <c r="W99" s="47"/>
      <c r="X99" s="47"/>
      <c r="Y99" s="47"/>
      <c r="Z99" s="47"/>
    </row>
    <row r="100" spans="1:26" ht="15.75" customHeight="1">
      <c r="A100" s="1"/>
      <c r="B100" s="2"/>
      <c r="C100" s="2"/>
      <c r="D100" s="2"/>
      <c r="E100" s="2"/>
      <c r="F100" s="2"/>
      <c r="G100" s="2"/>
      <c r="H100" s="3"/>
      <c r="I100" s="47"/>
      <c r="J100" s="47"/>
      <c r="K100" s="47"/>
      <c r="L100" s="47"/>
      <c r="M100" s="47"/>
      <c r="N100" s="47"/>
      <c r="O100" s="47"/>
      <c r="P100" s="47"/>
      <c r="Q100" s="47"/>
      <c r="R100" s="47"/>
      <c r="S100" s="47"/>
      <c r="T100" s="47"/>
      <c r="U100" s="47"/>
      <c r="V100" s="47"/>
      <c r="W100" s="47"/>
      <c r="X100" s="47"/>
      <c r="Y100" s="47"/>
      <c r="Z100" s="47"/>
    </row>
    <row r="101" spans="1:26" ht="15.75" customHeight="1">
      <c r="A101" s="1"/>
      <c r="B101" s="2"/>
      <c r="C101" s="2"/>
      <c r="D101" s="2"/>
      <c r="E101" s="2"/>
      <c r="F101" s="2"/>
      <c r="G101" s="2"/>
      <c r="H101" s="3"/>
      <c r="I101" s="47"/>
      <c r="J101" s="47"/>
      <c r="K101" s="47"/>
      <c r="L101" s="47"/>
      <c r="M101" s="47"/>
      <c r="N101" s="47"/>
      <c r="O101" s="47"/>
      <c r="P101" s="47"/>
      <c r="Q101" s="47"/>
      <c r="R101" s="47"/>
      <c r="S101" s="47"/>
      <c r="T101" s="47"/>
      <c r="U101" s="47"/>
      <c r="V101" s="47"/>
      <c r="W101" s="47"/>
      <c r="X101" s="47"/>
      <c r="Y101" s="47"/>
      <c r="Z101" s="47"/>
    </row>
    <row r="102" spans="1:26" ht="15.75" customHeight="1">
      <c r="A102" s="1"/>
      <c r="B102" s="2"/>
      <c r="C102" s="2"/>
      <c r="D102" s="2"/>
      <c r="E102" s="2"/>
      <c r="F102" s="2"/>
      <c r="G102" s="2"/>
      <c r="H102" s="3"/>
      <c r="I102" s="47"/>
      <c r="J102" s="47"/>
      <c r="K102" s="47"/>
      <c r="L102" s="47"/>
      <c r="M102" s="47"/>
      <c r="N102" s="47"/>
      <c r="O102" s="47"/>
      <c r="P102" s="47"/>
      <c r="Q102" s="47"/>
      <c r="R102" s="47"/>
      <c r="S102" s="47"/>
      <c r="T102" s="47"/>
      <c r="U102" s="47"/>
      <c r="V102" s="47"/>
      <c r="W102" s="47"/>
      <c r="X102" s="47"/>
      <c r="Y102" s="47"/>
      <c r="Z102" s="47"/>
    </row>
    <row r="103" spans="1:26" ht="15.75" customHeight="1">
      <c r="A103" s="1"/>
      <c r="B103" s="2"/>
      <c r="C103" s="2"/>
      <c r="D103" s="2"/>
      <c r="E103" s="2"/>
      <c r="F103" s="2"/>
      <c r="G103" s="2"/>
      <c r="H103" s="3"/>
      <c r="I103" s="47"/>
      <c r="J103" s="47"/>
      <c r="K103" s="47"/>
      <c r="L103" s="47"/>
      <c r="M103" s="47"/>
      <c r="N103" s="47"/>
      <c r="O103" s="47"/>
      <c r="P103" s="47"/>
      <c r="Q103" s="47"/>
      <c r="R103" s="47"/>
      <c r="S103" s="47"/>
      <c r="T103" s="47"/>
      <c r="U103" s="47"/>
      <c r="V103" s="47"/>
      <c r="W103" s="47"/>
      <c r="X103" s="47"/>
      <c r="Y103" s="47"/>
      <c r="Z103" s="47"/>
    </row>
    <row r="104" spans="1:26" ht="15.75" customHeight="1">
      <c r="A104" s="1"/>
      <c r="B104" s="2"/>
      <c r="C104" s="2"/>
      <c r="D104" s="2"/>
      <c r="E104" s="2"/>
      <c r="F104" s="2"/>
      <c r="G104" s="2"/>
      <c r="H104" s="3"/>
      <c r="I104" s="47"/>
      <c r="J104" s="47"/>
      <c r="K104" s="47"/>
      <c r="L104" s="47"/>
      <c r="M104" s="47"/>
      <c r="N104" s="47"/>
      <c r="O104" s="47"/>
      <c r="P104" s="47"/>
      <c r="Q104" s="47"/>
      <c r="R104" s="47"/>
      <c r="S104" s="47"/>
      <c r="T104" s="47"/>
      <c r="U104" s="47"/>
      <c r="V104" s="47"/>
      <c r="W104" s="47"/>
      <c r="X104" s="47"/>
      <c r="Y104" s="47"/>
      <c r="Z104" s="47"/>
    </row>
    <row r="105" spans="1:26" ht="15.75" customHeight="1">
      <c r="A105" s="1"/>
      <c r="B105" s="2"/>
      <c r="C105" s="2"/>
      <c r="D105" s="2"/>
      <c r="E105" s="2"/>
      <c r="F105" s="2"/>
      <c r="G105" s="2"/>
      <c r="H105" s="3"/>
      <c r="I105" s="47"/>
      <c r="J105" s="47"/>
      <c r="K105" s="47"/>
      <c r="L105" s="47"/>
      <c r="M105" s="47"/>
      <c r="N105" s="47"/>
      <c r="O105" s="47"/>
      <c r="P105" s="47"/>
      <c r="Q105" s="47"/>
      <c r="R105" s="47"/>
      <c r="S105" s="47"/>
      <c r="T105" s="47"/>
      <c r="U105" s="47"/>
      <c r="V105" s="47"/>
      <c r="W105" s="47"/>
      <c r="X105" s="47"/>
      <c r="Y105" s="47"/>
      <c r="Z105" s="47"/>
    </row>
    <row r="106" spans="1:26" ht="15.75" customHeight="1">
      <c r="A106" s="1"/>
      <c r="B106" s="2"/>
      <c r="C106" s="2"/>
      <c r="D106" s="2"/>
      <c r="E106" s="2"/>
      <c r="F106" s="2"/>
      <c r="G106" s="2"/>
      <c r="H106" s="3"/>
      <c r="I106" s="47"/>
      <c r="J106" s="47"/>
      <c r="K106" s="47"/>
      <c r="L106" s="47"/>
      <c r="M106" s="47"/>
      <c r="N106" s="47"/>
      <c r="O106" s="47"/>
      <c r="P106" s="47"/>
      <c r="Q106" s="47"/>
      <c r="R106" s="47"/>
      <c r="S106" s="47"/>
      <c r="T106" s="47"/>
      <c r="U106" s="47"/>
      <c r="V106" s="47"/>
      <c r="W106" s="47"/>
      <c r="X106" s="47"/>
      <c r="Y106" s="47"/>
      <c r="Z106" s="47"/>
    </row>
    <row r="107" spans="1:26" ht="15.75" customHeight="1">
      <c r="A107" s="1"/>
      <c r="B107" s="2"/>
      <c r="C107" s="2"/>
      <c r="D107" s="2"/>
      <c r="E107" s="2"/>
      <c r="F107" s="2"/>
      <c r="G107" s="2"/>
      <c r="H107" s="3"/>
      <c r="I107" s="47"/>
      <c r="J107" s="47"/>
      <c r="K107" s="47"/>
      <c r="L107" s="47"/>
      <c r="M107" s="47"/>
      <c r="N107" s="47"/>
      <c r="O107" s="47"/>
      <c r="P107" s="47"/>
      <c r="Q107" s="47"/>
      <c r="R107" s="47"/>
      <c r="S107" s="47"/>
      <c r="T107" s="47"/>
      <c r="U107" s="47"/>
      <c r="V107" s="47"/>
      <c r="W107" s="47"/>
      <c r="X107" s="47"/>
      <c r="Y107" s="47"/>
      <c r="Z107" s="47"/>
    </row>
    <row r="108" spans="1:26" ht="15.75" customHeight="1">
      <c r="A108" s="1"/>
      <c r="B108" s="2"/>
      <c r="C108" s="2"/>
      <c r="D108" s="2"/>
      <c r="E108" s="2"/>
      <c r="F108" s="2"/>
      <c r="G108" s="2"/>
      <c r="H108" s="3"/>
      <c r="I108" s="47"/>
      <c r="J108" s="47"/>
      <c r="K108" s="47"/>
      <c r="L108" s="47"/>
      <c r="M108" s="47"/>
      <c r="N108" s="47"/>
      <c r="O108" s="47"/>
      <c r="P108" s="47"/>
      <c r="Q108" s="47"/>
      <c r="R108" s="47"/>
      <c r="S108" s="47"/>
      <c r="T108" s="47"/>
      <c r="U108" s="47"/>
      <c r="V108" s="47"/>
      <c r="W108" s="47"/>
      <c r="X108" s="47"/>
      <c r="Y108" s="47"/>
      <c r="Z108" s="47"/>
    </row>
    <row r="109" spans="1:26" ht="15.75" customHeight="1">
      <c r="A109" s="1"/>
      <c r="B109" s="2"/>
      <c r="C109" s="2"/>
      <c r="D109" s="2"/>
      <c r="E109" s="2"/>
      <c r="F109" s="2"/>
      <c r="G109" s="2"/>
      <c r="H109" s="3"/>
      <c r="I109" s="47"/>
      <c r="J109" s="47"/>
      <c r="K109" s="47"/>
      <c r="L109" s="47"/>
      <c r="M109" s="47"/>
      <c r="N109" s="47"/>
      <c r="O109" s="47"/>
      <c r="P109" s="47"/>
      <c r="Q109" s="47"/>
      <c r="R109" s="47"/>
      <c r="S109" s="47"/>
      <c r="T109" s="47"/>
      <c r="U109" s="47"/>
      <c r="V109" s="47"/>
      <c r="W109" s="47"/>
      <c r="X109" s="47"/>
      <c r="Y109" s="47"/>
      <c r="Z109" s="47"/>
    </row>
    <row r="110" spans="1:26" ht="15.75" customHeight="1">
      <c r="A110" s="1"/>
      <c r="B110" s="2"/>
      <c r="C110" s="2"/>
      <c r="D110" s="2"/>
      <c r="E110" s="2"/>
      <c r="F110" s="2"/>
      <c r="G110" s="2"/>
      <c r="H110" s="3"/>
      <c r="I110" s="47"/>
      <c r="J110" s="47"/>
      <c r="K110" s="47"/>
      <c r="L110" s="47"/>
      <c r="M110" s="47"/>
      <c r="N110" s="47"/>
      <c r="O110" s="47"/>
      <c r="P110" s="47"/>
      <c r="Q110" s="47"/>
      <c r="R110" s="47"/>
      <c r="S110" s="47"/>
      <c r="T110" s="47"/>
      <c r="U110" s="47"/>
      <c r="V110" s="47"/>
      <c r="W110" s="47"/>
      <c r="X110" s="47"/>
      <c r="Y110" s="47"/>
      <c r="Z110" s="47"/>
    </row>
    <row r="111" spans="1:26" ht="15.75" customHeight="1">
      <c r="A111" s="1"/>
      <c r="B111" s="2"/>
      <c r="C111" s="2"/>
      <c r="D111" s="2"/>
      <c r="E111" s="2"/>
      <c r="F111" s="2"/>
      <c r="G111" s="2"/>
      <c r="H111" s="3"/>
      <c r="I111" s="47"/>
      <c r="J111" s="47"/>
      <c r="K111" s="47"/>
      <c r="L111" s="47"/>
      <c r="M111" s="47"/>
      <c r="N111" s="47"/>
      <c r="O111" s="47"/>
      <c r="P111" s="47"/>
      <c r="Q111" s="47"/>
      <c r="R111" s="47"/>
      <c r="S111" s="47"/>
      <c r="T111" s="47"/>
      <c r="U111" s="47"/>
      <c r="V111" s="47"/>
      <c r="W111" s="47"/>
      <c r="X111" s="47"/>
      <c r="Y111" s="47"/>
      <c r="Z111" s="47"/>
    </row>
    <row r="112" spans="1:26" ht="15.75" customHeight="1">
      <c r="A112" s="1"/>
      <c r="B112" s="2"/>
      <c r="C112" s="2"/>
      <c r="D112" s="2"/>
      <c r="E112" s="2"/>
      <c r="F112" s="2"/>
      <c r="G112" s="2"/>
      <c r="H112" s="3"/>
      <c r="I112" s="47"/>
      <c r="J112" s="47"/>
      <c r="K112" s="47"/>
      <c r="L112" s="47"/>
      <c r="M112" s="47"/>
      <c r="N112" s="47"/>
      <c r="O112" s="47"/>
      <c r="P112" s="47"/>
      <c r="Q112" s="47"/>
      <c r="R112" s="47"/>
      <c r="S112" s="47"/>
      <c r="T112" s="47"/>
      <c r="U112" s="47"/>
      <c r="V112" s="47"/>
      <c r="W112" s="47"/>
      <c r="X112" s="47"/>
      <c r="Y112" s="47"/>
      <c r="Z112" s="47"/>
    </row>
    <row r="113" spans="1:26" ht="15.75" customHeight="1">
      <c r="A113" s="1"/>
      <c r="B113" s="2"/>
      <c r="C113" s="2"/>
      <c r="D113" s="2"/>
      <c r="E113" s="2"/>
      <c r="F113" s="2"/>
      <c r="G113" s="2"/>
      <c r="H113" s="3"/>
      <c r="I113" s="47"/>
      <c r="J113" s="47"/>
      <c r="K113" s="47"/>
      <c r="L113" s="47"/>
      <c r="M113" s="47"/>
      <c r="N113" s="47"/>
      <c r="O113" s="47"/>
      <c r="P113" s="47"/>
      <c r="Q113" s="47"/>
      <c r="R113" s="47"/>
      <c r="S113" s="47"/>
      <c r="T113" s="47"/>
      <c r="U113" s="47"/>
      <c r="V113" s="47"/>
      <c r="W113" s="47"/>
      <c r="X113" s="47"/>
      <c r="Y113" s="47"/>
      <c r="Z113" s="47"/>
    </row>
    <row r="114" spans="1:26" ht="15.75" customHeight="1">
      <c r="A114" s="1"/>
      <c r="B114" s="2"/>
      <c r="C114" s="2"/>
      <c r="D114" s="2"/>
      <c r="E114" s="2"/>
      <c r="F114" s="2"/>
      <c r="G114" s="2"/>
      <c r="H114" s="3"/>
      <c r="I114" s="47"/>
      <c r="J114" s="47"/>
      <c r="K114" s="47"/>
      <c r="L114" s="47"/>
      <c r="M114" s="47"/>
      <c r="N114" s="47"/>
      <c r="O114" s="47"/>
      <c r="P114" s="47"/>
      <c r="Q114" s="47"/>
      <c r="R114" s="47"/>
      <c r="S114" s="47"/>
      <c r="T114" s="47"/>
      <c r="U114" s="47"/>
      <c r="V114" s="47"/>
      <c r="W114" s="47"/>
      <c r="X114" s="47"/>
      <c r="Y114" s="47"/>
      <c r="Z114" s="47"/>
    </row>
    <row r="115" spans="1:26" ht="15.75" customHeight="1">
      <c r="A115" s="1"/>
      <c r="B115" s="2"/>
      <c r="C115" s="2"/>
      <c r="D115" s="2"/>
      <c r="E115" s="2"/>
      <c r="F115" s="2"/>
      <c r="G115" s="2"/>
      <c r="H115" s="3"/>
      <c r="I115" s="47"/>
      <c r="J115" s="47"/>
      <c r="K115" s="47"/>
      <c r="L115" s="47"/>
      <c r="M115" s="47"/>
      <c r="N115" s="47"/>
      <c r="O115" s="47"/>
      <c r="P115" s="47"/>
      <c r="Q115" s="47"/>
      <c r="R115" s="47"/>
      <c r="S115" s="47"/>
      <c r="T115" s="47"/>
      <c r="U115" s="47"/>
      <c r="V115" s="47"/>
      <c r="W115" s="47"/>
      <c r="X115" s="47"/>
      <c r="Y115" s="47"/>
      <c r="Z115" s="47"/>
    </row>
    <row r="116" spans="1:26" ht="15.75" customHeight="1">
      <c r="A116" s="1"/>
      <c r="B116" s="2"/>
      <c r="C116" s="2"/>
      <c r="D116" s="2"/>
      <c r="E116" s="2"/>
      <c r="F116" s="2"/>
      <c r="G116" s="2"/>
      <c r="H116" s="3"/>
      <c r="I116" s="47"/>
      <c r="J116" s="47"/>
      <c r="K116" s="47"/>
      <c r="L116" s="47"/>
      <c r="M116" s="47"/>
      <c r="N116" s="47"/>
      <c r="O116" s="47"/>
      <c r="P116" s="47"/>
      <c r="Q116" s="47"/>
      <c r="R116" s="47"/>
      <c r="S116" s="47"/>
      <c r="T116" s="47"/>
      <c r="U116" s="47"/>
      <c r="V116" s="47"/>
      <c r="W116" s="47"/>
      <c r="X116" s="47"/>
      <c r="Y116" s="47"/>
      <c r="Z116" s="47"/>
    </row>
    <row r="117" spans="1:26" ht="15.75" customHeight="1">
      <c r="A117" s="1"/>
      <c r="B117" s="2"/>
      <c r="C117" s="2"/>
      <c r="D117" s="2"/>
      <c r="E117" s="2"/>
      <c r="F117" s="2"/>
      <c r="G117" s="2"/>
      <c r="H117" s="3"/>
      <c r="I117" s="47"/>
      <c r="J117" s="47"/>
      <c r="K117" s="47"/>
      <c r="L117" s="47"/>
      <c r="M117" s="47"/>
      <c r="N117" s="47"/>
      <c r="O117" s="47"/>
      <c r="P117" s="47"/>
      <c r="Q117" s="47"/>
      <c r="R117" s="47"/>
      <c r="S117" s="47"/>
      <c r="T117" s="47"/>
      <c r="U117" s="47"/>
      <c r="V117" s="47"/>
      <c r="W117" s="47"/>
      <c r="X117" s="47"/>
      <c r="Y117" s="47"/>
      <c r="Z117" s="47"/>
    </row>
    <row r="118" spans="1:26" ht="15.75" customHeight="1">
      <c r="A118" s="1"/>
      <c r="B118" s="2"/>
      <c r="C118" s="2"/>
      <c r="D118" s="2"/>
      <c r="E118" s="2"/>
      <c r="F118" s="2"/>
      <c r="G118" s="2"/>
      <c r="H118" s="3"/>
      <c r="I118" s="47"/>
      <c r="J118" s="47"/>
      <c r="K118" s="47"/>
      <c r="L118" s="47"/>
      <c r="M118" s="47"/>
      <c r="N118" s="47"/>
      <c r="O118" s="47"/>
      <c r="P118" s="47"/>
      <c r="Q118" s="47"/>
      <c r="R118" s="47"/>
      <c r="S118" s="47"/>
      <c r="T118" s="47"/>
      <c r="U118" s="47"/>
      <c r="V118" s="47"/>
      <c r="W118" s="47"/>
      <c r="X118" s="47"/>
      <c r="Y118" s="47"/>
      <c r="Z118" s="47"/>
    </row>
    <row r="119" spans="1:26" ht="15.75" customHeight="1">
      <c r="A119" s="1"/>
      <c r="B119" s="2"/>
      <c r="C119" s="2"/>
      <c r="D119" s="2"/>
      <c r="E119" s="2"/>
      <c r="F119" s="2"/>
      <c r="G119" s="2"/>
      <c r="H119" s="3"/>
      <c r="I119" s="47"/>
      <c r="J119" s="47"/>
      <c r="K119" s="47"/>
      <c r="L119" s="47"/>
      <c r="M119" s="47"/>
      <c r="N119" s="47"/>
      <c r="O119" s="47"/>
      <c r="P119" s="47"/>
      <c r="Q119" s="47"/>
      <c r="R119" s="47"/>
      <c r="S119" s="47"/>
      <c r="T119" s="47"/>
      <c r="U119" s="47"/>
      <c r="V119" s="47"/>
      <c r="W119" s="47"/>
      <c r="X119" s="47"/>
      <c r="Y119" s="47"/>
      <c r="Z119" s="47"/>
    </row>
    <row r="120" spans="1:26" ht="15.75" customHeight="1">
      <c r="A120" s="1"/>
      <c r="B120" s="2"/>
      <c r="C120" s="2"/>
      <c r="D120" s="2"/>
      <c r="E120" s="2"/>
      <c r="F120" s="2"/>
      <c r="G120" s="2"/>
      <c r="H120" s="3"/>
      <c r="I120" s="47"/>
      <c r="J120" s="47"/>
      <c r="K120" s="47"/>
      <c r="L120" s="47"/>
      <c r="M120" s="47"/>
      <c r="N120" s="47"/>
      <c r="O120" s="47"/>
      <c r="P120" s="47"/>
      <c r="Q120" s="47"/>
      <c r="R120" s="47"/>
      <c r="S120" s="47"/>
      <c r="T120" s="47"/>
      <c r="U120" s="47"/>
      <c r="V120" s="47"/>
      <c r="W120" s="47"/>
      <c r="X120" s="47"/>
      <c r="Y120" s="47"/>
      <c r="Z120" s="47"/>
    </row>
    <row r="121" spans="1:26" ht="15.75" customHeight="1">
      <c r="A121" s="1"/>
      <c r="B121" s="2"/>
      <c r="C121" s="2"/>
      <c r="D121" s="2"/>
      <c r="E121" s="2"/>
      <c r="F121" s="2"/>
      <c r="G121" s="2"/>
      <c r="H121" s="3"/>
      <c r="I121" s="47"/>
      <c r="J121" s="47"/>
      <c r="K121" s="47"/>
      <c r="L121" s="47"/>
      <c r="M121" s="47"/>
      <c r="N121" s="47"/>
      <c r="O121" s="47"/>
      <c r="P121" s="47"/>
      <c r="Q121" s="47"/>
      <c r="R121" s="47"/>
      <c r="S121" s="47"/>
      <c r="T121" s="47"/>
      <c r="U121" s="47"/>
      <c r="V121" s="47"/>
      <c r="W121" s="47"/>
      <c r="X121" s="47"/>
      <c r="Y121" s="47"/>
      <c r="Z121" s="47"/>
    </row>
    <row r="122" spans="1:26" ht="15.75" customHeight="1">
      <c r="A122" s="1"/>
      <c r="B122" s="2"/>
      <c r="C122" s="2"/>
      <c r="D122" s="2"/>
      <c r="E122" s="2"/>
      <c r="F122" s="2"/>
      <c r="G122" s="2"/>
      <c r="H122" s="3"/>
      <c r="I122" s="47"/>
      <c r="J122" s="47"/>
      <c r="K122" s="47"/>
      <c r="L122" s="47"/>
      <c r="M122" s="47"/>
      <c r="N122" s="47"/>
      <c r="O122" s="47"/>
      <c r="P122" s="47"/>
      <c r="Q122" s="47"/>
      <c r="R122" s="47"/>
      <c r="S122" s="47"/>
      <c r="T122" s="47"/>
      <c r="U122" s="47"/>
      <c r="V122" s="47"/>
      <c r="W122" s="47"/>
      <c r="X122" s="47"/>
      <c r="Y122" s="47"/>
      <c r="Z122" s="47"/>
    </row>
    <row r="123" spans="1:26" ht="15.75" customHeight="1">
      <c r="A123" s="1"/>
      <c r="B123" s="2"/>
      <c r="C123" s="2"/>
      <c r="D123" s="2"/>
      <c r="E123" s="2"/>
      <c r="F123" s="2"/>
      <c r="G123" s="2"/>
      <c r="H123" s="3"/>
      <c r="I123" s="47"/>
      <c r="J123" s="47"/>
      <c r="K123" s="47"/>
      <c r="L123" s="47"/>
      <c r="M123" s="47"/>
      <c r="N123" s="47"/>
      <c r="O123" s="47"/>
      <c r="P123" s="47"/>
      <c r="Q123" s="47"/>
      <c r="R123" s="47"/>
      <c r="S123" s="47"/>
      <c r="T123" s="47"/>
      <c r="U123" s="47"/>
      <c r="V123" s="47"/>
      <c r="W123" s="47"/>
      <c r="X123" s="47"/>
      <c r="Y123" s="47"/>
      <c r="Z123" s="47"/>
    </row>
    <row r="124" spans="1:26" ht="15.75" customHeight="1">
      <c r="A124" s="1"/>
      <c r="B124" s="2"/>
      <c r="C124" s="2"/>
      <c r="D124" s="2"/>
      <c r="E124" s="2"/>
      <c r="F124" s="2"/>
      <c r="G124" s="2"/>
      <c r="H124" s="3"/>
      <c r="I124" s="47"/>
      <c r="J124" s="47"/>
      <c r="K124" s="47"/>
      <c r="L124" s="47"/>
      <c r="M124" s="47"/>
      <c r="N124" s="47"/>
      <c r="O124" s="47"/>
      <c r="P124" s="47"/>
      <c r="Q124" s="47"/>
      <c r="R124" s="47"/>
      <c r="S124" s="47"/>
      <c r="T124" s="47"/>
      <c r="U124" s="47"/>
      <c r="V124" s="47"/>
      <c r="W124" s="47"/>
      <c r="X124" s="47"/>
      <c r="Y124" s="47"/>
      <c r="Z124" s="47"/>
    </row>
    <row r="125" spans="1:26" ht="15.75" customHeight="1">
      <c r="A125" s="1"/>
      <c r="B125" s="2"/>
      <c r="C125" s="2"/>
      <c r="D125" s="2"/>
      <c r="E125" s="2"/>
      <c r="F125" s="2"/>
      <c r="G125" s="2"/>
      <c r="H125" s="3"/>
      <c r="I125" s="47"/>
      <c r="J125" s="47"/>
      <c r="K125" s="47"/>
      <c r="L125" s="47"/>
      <c r="M125" s="47"/>
      <c r="N125" s="47"/>
      <c r="O125" s="47"/>
      <c r="P125" s="47"/>
      <c r="Q125" s="47"/>
      <c r="R125" s="47"/>
      <c r="S125" s="47"/>
      <c r="T125" s="47"/>
      <c r="U125" s="47"/>
      <c r="V125" s="47"/>
      <c r="W125" s="47"/>
      <c r="X125" s="47"/>
      <c r="Y125" s="47"/>
      <c r="Z125" s="47"/>
    </row>
    <row r="126" spans="1:26" ht="15.75" customHeight="1">
      <c r="A126" s="1"/>
      <c r="B126" s="2"/>
      <c r="C126" s="2"/>
      <c r="D126" s="2"/>
      <c r="E126" s="2"/>
      <c r="F126" s="2"/>
      <c r="G126" s="2"/>
      <c r="H126" s="3"/>
      <c r="I126" s="47"/>
      <c r="J126" s="47"/>
      <c r="K126" s="47"/>
      <c r="L126" s="47"/>
      <c r="M126" s="47"/>
      <c r="N126" s="47"/>
      <c r="O126" s="47"/>
      <c r="P126" s="47"/>
      <c r="Q126" s="47"/>
      <c r="R126" s="47"/>
      <c r="S126" s="47"/>
      <c r="T126" s="47"/>
      <c r="U126" s="47"/>
      <c r="V126" s="47"/>
      <c r="W126" s="47"/>
      <c r="X126" s="47"/>
      <c r="Y126" s="47"/>
      <c r="Z126" s="47"/>
    </row>
    <row r="127" spans="1:26" ht="15.75" customHeight="1">
      <c r="A127" s="1"/>
      <c r="B127" s="2"/>
      <c r="C127" s="2"/>
      <c r="D127" s="2"/>
      <c r="E127" s="2"/>
      <c r="F127" s="2"/>
      <c r="G127" s="2"/>
      <c r="H127" s="3"/>
      <c r="I127" s="47"/>
      <c r="J127" s="47"/>
      <c r="K127" s="47"/>
      <c r="L127" s="47"/>
      <c r="M127" s="47"/>
      <c r="N127" s="47"/>
      <c r="O127" s="47"/>
      <c r="P127" s="47"/>
      <c r="Q127" s="47"/>
      <c r="R127" s="47"/>
      <c r="S127" s="47"/>
      <c r="T127" s="47"/>
      <c r="U127" s="47"/>
      <c r="V127" s="47"/>
      <c r="W127" s="47"/>
      <c r="X127" s="47"/>
      <c r="Y127" s="47"/>
      <c r="Z127" s="47"/>
    </row>
    <row r="128" spans="1:26" ht="15.75" customHeight="1">
      <c r="A128" s="1"/>
      <c r="B128" s="2"/>
      <c r="C128" s="2"/>
      <c r="D128" s="2"/>
      <c r="E128" s="2"/>
      <c r="F128" s="2"/>
      <c r="G128" s="2"/>
      <c r="H128" s="3"/>
      <c r="I128" s="47"/>
      <c r="J128" s="47"/>
      <c r="K128" s="47"/>
      <c r="L128" s="47"/>
      <c r="M128" s="47"/>
      <c r="N128" s="47"/>
      <c r="O128" s="47"/>
      <c r="P128" s="47"/>
      <c r="Q128" s="47"/>
      <c r="R128" s="47"/>
      <c r="S128" s="47"/>
      <c r="T128" s="47"/>
      <c r="U128" s="47"/>
      <c r="V128" s="47"/>
      <c r="W128" s="47"/>
      <c r="X128" s="47"/>
      <c r="Y128" s="47"/>
      <c r="Z128" s="47"/>
    </row>
    <row r="129" spans="1:26" ht="15.75" customHeight="1">
      <c r="A129" s="1"/>
      <c r="B129" s="2"/>
      <c r="C129" s="2"/>
      <c r="D129" s="2"/>
      <c r="E129" s="2"/>
      <c r="F129" s="2"/>
      <c r="G129" s="2"/>
      <c r="H129" s="3"/>
      <c r="I129" s="47"/>
      <c r="J129" s="47"/>
      <c r="K129" s="47"/>
      <c r="L129" s="47"/>
      <c r="M129" s="47"/>
      <c r="N129" s="47"/>
      <c r="O129" s="47"/>
      <c r="P129" s="47"/>
      <c r="Q129" s="47"/>
      <c r="R129" s="47"/>
      <c r="S129" s="47"/>
      <c r="T129" s="47"/>
      <c r="U129" s="47"/>
      <c r="V129" s="47"/>
      <c r="W129" s="47"/>
      <c r="X129" s="47"/>
      <c r="Y129" s="47"/>
      <c r="Z129" s="47"/>
    </row>
    <row r="130" spans="1:26" ht="15.75" customHeight="1">
      <c r="A130" s="1"/>
      <c r="B130" s="2"/>
      <c r="C130" s="2"/>
      <c r="D130" s="2"/>
      <c r="E130" s="2"/>
      <c r="F130" s="2"/>
      <c r="G130" s="2"/>
      <c r="H130" s="3"/>
      <c r="I130" s="47"/>
      <c r="J130" s="47"/>
      <c r="K130" s="47"/>
      <c r="L130" s="47"/>
      <c r="M130" s="47"/>
      <c r="N130" s="47"/>
      <c r="O130" s="47"/>
      <c r="P130" s="47"/>
      <c r="Q130" s="47"/>
      <c r="R130" s="47"/>
      <c r="S130" s="47"/>
      <c r="T130" s="47"/>
      <c r="U130" s="47"/>
      <c r="V130" s="47"/>
      <c r="W130" s="47"/>
      <c r="X130" s="47"/>
      <c r="Y130" s="47"/>
      <c r="Z130" s="47"/>
    </row>
    <row r="131" spans="1:26" ht="15.75" customHeight="1">
      <c r="A131" s="1"/>
      <c r="B131" s="2"/>
      <c r="C131" s="2"/>
      <c r="D131" s="2"/>
      <c r="E131" s="2"/>
      <c r="F131" s="2"/>
      <c r="G131" s="2"/>
      <c r="H131" s="3"/>
      <c r="I131" s="47"/>
      <c r="J131" s="47"/>
      <c r="K131" s="47"/>
      <c r="L131" s="47"/>
      <c r="M131" s="47"/>
      <c r="N131" s="47"/>
      <c r="O131" s="47"/>
      <c r="P131" s="47"/>
      <c r="Q131" s="47"/>
      <c r="R131" s="47"/>
      <c r="S131" s="47"/>
      <c r="T131" s="47"/>
      <c r="U131" s="47"/>
      <c r="V131" s="47"/>
      <c r="W131" s="47"/>
      <c r="X131" s="47"/>
      <c r="Y131" s="47"/>
      <c r="Z131" s="47"/>
    </row>
    <row r="132" spans="1:26" ht="15.75" customHeight="1">
      <c r="A132" s="1"/>
      <c r="B132" s="2"/>
      <c r="C132" s="2"/>
      <c r="D132" s="2"/>
      <c r="E132" s="2"/>
      <c r="F132" s="2"/>
      <c r="G132" s="2"/>
      <c r="H132" s="3"/>
      <c r="I132" s="47"/>
      <c r="J132" s="47"/>
      <c r="K132" s="47"/>
      <c r="L132" s="47"/>
      <c r="M132" s="47"/>
      <c r="N132" s="47"/>
      <c r="O132" s="47"/>
      <c r="P132" s="47"/>
      <c r="Q132" s="47"/>
      <c r="R132" s="47"/>
      <c r="S132" s="47"/>
      <c r="T132" s="47"/>
      <c r="U132" s="47"/>
      <c r="V132" s="47"/>
      <c r="W132" s="47"/>
      <c r="X132" s="47"/>
      <c r="Y132" s="47"/>
      <c r="Z132" s="47"/>
    </row>
    <row r="133" spans="1:26" ht="15.75" customHeight="1">
      <c r="A133" s="1"/>
      <c r="B133" s="2"/>
      <c r="C133" s="2"/>
      <c r="D133" s="2"/>
      <c r="E133" s="2"/>
      <c r="F133" s="2"/>
      <c r="G133" s="2"/>
      <c r="H133" s="3"/>
      <c r="I133" s="47"/>
      <c r="J133" s="47"/>
      <c r="K133" s="47"/>
      <c r="L133" s="47"/>
      <c r="M133" s="47"/>
      <c r="N133" s="47"/>
      <c r="O133" s="47"/>
      <c r="P133" s="47"/>
      <c r="Q133" s="47"/>
      <c r="R133" s="47"/>
      <c r="S133" s="47"/>
      <c r="T133" s="47"/>
      <c r="U133" s="47"/>
      <c r="V133" s="47"/>
      <c r="W133" s="47"/>
      <c r="X133" s="47"/>
      <c r="Y133" s="47"/>
      <c r="Z133" s="47"/>
    </row>
    <row r="134" spans="1:26" ht="15.75" customHeight="1">
      <c r="A134" s="1"/>
      <c r="B134" s="2"/>
      <c r="C134" s="2"/>
      <c r="D134" s="2"/>
      <c r="E134" s="2"/>
      <c r="F134" s="2"/>
      <c r="G134" s="2"/>
      <c r="H134" s="3"/>
      <c r="I134" s="47"/>
      <c r="J134" s="47"/>
      <c r="K134" s="47"/>
      <c r="L134" s="47"/>
      <c r="M134" s="47"/>
      <c r="N134" s="47"/>
      <c r="O134" s="47"/>
      <c r="P134" s="47"/>
      <c r="Q134" s="47"/>
      <c r="R134" s="47"/>
      <c r="S134" s="47"/>
      <c r="T134" s="47"/>
      <c r="U134" s="47"/>
      <c r="V134" s="47"/>
      <c r="W134" s="47"/>
      <c r="X134" s="47"/>
      <c r="Y134" s="47"/>
      <c r="Z134" s="47"/>
    </row>
    <row r="135" spans="1:26" ht="15.75" customHeight="1">
      <c r="A135" s="1"/>
      <c r="B135" s="2"/>
      <c r="C135" s="2"/>
      <c r="D135" s="2"/>
      <c r="E135" s="2"/>
      <c r="F135" s="2"/>
      <c r="G135" s="2"/>
      <c r="H135" s="3"/>
      <c r="I135" s="47"/>
      <c r="J135" s="47"/>
      <c r="K135" s="47"/>
      <c r="L135" s="47"/>
      <c r="M135" s="47"/>
      <c r="N135" s="47"/>
      <c r="O135" s="47"/>
      <c r="P135" s="47"/>
      <c r="Q135" s="47"/>
      <c r="R135" s="47"/>
      <c r="S135" s="47"/>
      <c r="T135" s="47"/>
      <c r="U135" s="47"/>
      <c r="V135" s="47"/>
      <c r="W135" s="47"/>
      <c r="X135" s="47"/>
      <c r="Y135" s="47"/>
      <c r="Z135" s="47"/>
    </row>
    <row r="136" spans="1:26" ht="15.75" customHeight="1">
      <c r="A136" s="1"/>
      <c r="B136" s="2"/>
      <c r="C136" s="2"/>
      <c r="D136" s="2"/>
      <c r="E136" s="2"/>
      <c r="F136" s="2"/>
      <c r="G136" s="2"/>
      <c r="H136" s="3"/>
      <c r="I136" s="47"/>
      <c r="J136" s="47"/>
      <c r="K136" s="47"/>
      <c r="L136" s="47"/>
      <c r="M136" s="47"/>
      <c r="N136" s="47"/>
      <c r="O136" s="47"/>
      <c r="P136" s="47"/>
      <c r="Q136" s="47"/>
      <c r="R136" s="47"/>
      <c r="S136" s="47"/>
      <c r="T136" s="47"/>
      <c r="U136" s="47"/>
      <c r="V136" s="47"/>
      <c r="W136" s="47"/>
      <c r="X136" s="47"/>
      <c r="Y136" s="47"/>
      <c r="Z136" s="47"/>
    </row>
    <row r="137" spans="1:26" ht="15.75" customHeight="1">
      <c r="A137" s="1"/>
      <c r="B137" s="2"/>
      <c r="C137" s="2"/>
      <c r="D137" s="2"/>
      <c r="E137" s="2"/>
      <c r="F137" s="2"/>
      <c r="G137" s="2"/>
      <c r="H137" s="3"/>
      <c r="I137" s="47"/>
      <c r="J137" s="47"/>
      <c r="K137" s="47"/>
      <c r="L137" s="47"/>
      <c r="M137" s="47"/>
      <c r="N137" s="47"/>
      <c r="O137" s="47"/>
      <c r="P137" s="47"/>
      <c r="Q137" s="47"/>
      <c r="R137" s="47"/>
      <c r="S137" s="47"/>
      <c r="T137" s="47"/>
      <c r="U137" s="47"/>
      <c r="V137" s="47"/>
      <c r="W137" s="47"/>
      <c r="X137" s="47"/>
      <c r="Y137" s="47"/>
      <c r="Z137" s="47"/>
    </row>
    <row r="138" spans="1:26" ht="15.75" customHeight="1">
      <c r="A138" s="1"/>
      <c r="B138" s="2"/>
      <c r="C138" s="2"/>
      <c r="D138" s="2"/>
      <c r="E138" s="2"/>
      <c r="F138" s="2"/>
      <c r="G138" s="2"/>
      <c r="H138" s="3"/>
      <c r="I138" s="47"/>
      <c r="J138" s="47"/>
      <c r="K138" s="47"/>
      <c r="L138" s="47"/>
      <c r="M138" s="47"/>
      <c r="N138" s="47"/>
      <c r="O138" s="47"/>
      <c r="P138" s="47"/>
      <c r="Q138" s="47"/>
      <c r="R138" s="47"/>
      <c r="S138" s="47"/>
      <c r="T138" s="47"/>
      <c r="U138" s="47"/>
      <c r="V138" s="47"/>
      <c r="W138" s="47"/>
      <c r="X138" s="47"/>
      <c r="Y138" s="47"/>
      <c r="Z138" s="47"/>
    </row>
    <row r="139" spans="1:26" ht="15.75" customHeight="1">
      <c r="A139" s="1"/>
      <c r="B139" s="2"/>
      <c r="C139" s="2"/>
      <c r="D139" s="2"/>
      <c r="E139" s="2"/>
      <c r="F139" s="2"/>
      <c r="G139" s="2"/>
      <c r="H139" s="3"/>
      <c r="I139" s="47"/>
      <c r="J139" s="47"/>
      <c r="K139" s="47"/>
      <c r="L139" s="47"/>
      <c r="M139" s="47"/>
      <c r="N139" s="47"/>
      <c r="O139" s="47"/>
      <c r="P139" s="47"/>
      <c r="Q139" s="47"/>
      <c r="R139" s="47"/>
      <c r="S139" s="47"/>
      <c r="T139" s="47"/>
      <c r="U139" s="47"/>
      <c r="V139" s="47"/>
      <c r="W139" s="47"/>
      <c r="X139" s="47"/>
      <c r="Y139" s="47"/>
      <c r="Z139" s="47"/>
    </row>
    <row r="140" spans="1:26" ht="15.75" customHeight="1">
      <c r="A140" s="1"/>
      <c r="B140" s="2"/>
      <c r="C140" s="2"/>
      <c r="D140" s="2"/>
      <c r="E140" s="2"/>
      <c r="F140" s="2"/>
      <c r="G140" s="2"/>
      <c r="H140" s="3"/>
      <c r="I140" s="47"/>
      <c r="J140" s="47"/>
      <c r="K140" s="47"/>
      <c r="L140" s="47"/>
      <c r="M140" s="47"/>
      <c r="N140" s="47"/>
      <c r="O140" s="47"/>
      <c r="P140" s="47"/>
      <c r="Q140" s="47"/>
      <c r="R140" s="47"/>
      <c r="S140" s="47"/>
      <c r="T140" s="47"/>
      <c r="U140" s="47"/>
      <c r="V140" s="47"/>
      <c r="W140" s="47"/>
      <c r="X140" s="47"/>
      <c r="Y140" s="47"/>
      <c r="Z140" s="47"/>
    </row>
    <row r="141" spans="1:26" ht="15.75" customHeight="1">
      <c r="A141" s="1"/>
      <c r="B141" s="2"/>
      <c r="C141" s="2"/>
      <c r="D141" s="2"/>
      <c r="E141" s="2"/>
      <c r="F141" s="2"/>
      <c r="G141" s="2"/>
      <c r="H141" s="3"/>
      <c r="I141" s="47"/>
      <c r="J141" s="47"/>
      <c r="K141" s="47"/>
      <c r="L141" s="47"/>
      <c r="M141" s="47"/>
      <c r="N141" s="47"/>
      <c r="O141" s="47"/>
      <c r="P141" s="47"/>
      <c r="Q141" s="47"/>
      <c r="R141" s="47"/>
      <c r="S141" s="47"/>
      <c r="T141" s="47"/>
      <c r="U141" s="47"/>
      <c r="V141" s="47"/>
      <c r="W141" s="47"/>
      <c r="X141" s="47"/>
      <c r="Y141" s="47"/>
      <c r="Z141" s="47"/>
    </row>
    <row r="142" spans="1:26" ht="15.75" customHeight="1">
      <c r="A142" s="1"/>
      <c r="B142" s="2"/>
      <c r="C142" s="2"/>
      <c r="D142" s="2"/>
      <c r="E142" s="2"/>
      <c r="F142" s="2"/>
      <c r="G142" s="2"/>
      <c r="H142" s="3"/>
      <c r="I142" s="47"/>
      <c r="J142" s="47"/>
      <c r="K142" s="47"/>
      <c r="L142" s="47"/>
      <c r="M142" s="47"/>
      <c r="N142" s="47"/>
      <c r="O142" s="47"/>
      <c r="P142" s="47"/>
      <c r="Q142" s="47"/>
      <c r="R142" s="47"/>
      <c r="S142" s="47"/>
      <c r="T142" s="47"/>
      <c r="U142" s="47"/>
      <c r="V142" s="47"/>
      <c r="W142" s="47"/>
      <c r="X142" s="47"/>
      <c r="Y142" s="47"/>
      <c r="Z142" s="47"/>
    </row>
    <row r="143" spans="1:26" ht="15.75" customHeight="1">
      <c r="A143" s="1"/>
      <c r="B143" s="2"/>
      <c r="C143" s="2"/>
      <c r="D143" s="2"/>
      <c r="E143" s="2"/>
      <c r="F143" s="2"/>
      <c r="G143" s="2"/>
      <c r="H143" s="3"/>
      <c r="I143" s="47"/>
      <c r="J143" s="47"/>
      <c r="K143" s="47"/>
      <c r="L143" s="47"/>
      <c r="M143" s="47"/>
      <c r="N143" s="47"/>
      <c r="O143" s="47"/>
      <c r="P143" s="47"/>
      <c r="Q143" s="47"/>
      <c r="R143" s="47"/>
      <c r="S143" s="47"/>
      <c r="T143" s="47"/>
      <c r="U143" s="47"/>
      <c r="V143" s="47"/>
      <c r="W143" s="47"/>
      <c r="X143" s="47"/>
      <c r="Y143" s="47"/>
      <c r="Z143" s="47"/>
    </row>
    <row r="144" spans="1:26" ht="15.75" customHeight="1">
      <c r="A144" s="1"/>
      <c r="B144" s="2"/>
      <c r="C144" s="2"/>
      <c r="D144" s="2"/>
      <c r="E144" s="2"/>
      <c r="F144" s="2"/>
      <c r="G144" s="2"/>
      <c r="H144" s="3"/>
      <c r="I144" s="47"/>
      <c r="J144" s="47"/>
      <c r="K144" s="47"/>
      <c r="L144" s="47"/>
      <c r="M144" s="47"/>
      <c r="N144" s="47"/>
      <c r="O144" s="47"/>
      <c r="P144" s="47"/>
      <c r="Q144" s="47"/>
      <c r="R144" s="47"/>
      <c r="S144" s="47"/>
      <c r="T144" s="47"/>
      <c r="U144" s="47"/>
      <c r="V144" s="47"/>
      <c r="W144" s="47"/>
      <c r="X144" s="47"/>
      <c r="Y144" s="47"/>
      <c r="Z144" s="47"/>
    </row>
    <row r="145" spans="1:26" ht="15.75" customHeight="1">
      <c r="A145" s="1"/>
      <c r="B145" s="2"/>
      <c r="C145" s="2"/>
      <c r="D145" s="2"/>
      <c r="E145" s="2"/>
      <c r="F145" s="2"/>
      <c r="G145" s="2"/>
      <c r="H145" s="3"/>
      <c r="I145" s="47"/>
      <c r="J145" s="47"/>
      <c r="K145" s="47"/>
      <c r="L145" s="47"/>
      <c r="M145" s="47"/>
      <c r="N145" s="47"/>
      <c r="O145" s="47"/>
      <c r="P145" s="47"/>
      <c r="Q145" s="47"/>
      <c r="R145" s="47"/>
      <c r="S145" s="47"/>
      <c r="T145" s="47"/>
      <c r="U145" s="47"/>
      <c r="V145" s="47"/>
      <c r="W145" s="47"/>
      <c r="X145" s="47"/>
      <c r="Y145" s="47"/>
      <c r="Z145" s="47"/>
    </row>
    <row r="146" spans="1:26" ht="15.75" customHeight="1">
      <c r="A146" s="1"/>
      <c r="B146" s="2"/>
      <c r="C146" s="2"/>
      <c r="D146" s="2"/>
      <c r="E146" s="2"/>
      <c r="F146" s="2"/>
      <c r="G146" s="2"/>
      <c r="H146" s="3"/>
      <c r="I146" s="47"/>
      <c r="J146" s="47"/>
      <c r="K146" s="47"/>
      <c r="L146" s="47"/>
      <c r="M146" s="47"/>
      <c r="N146" s="47"/>
      <c r="O146" s="47"/>
      <c r="P146" s="47"/>
      <c r="Q146" s="47"/>
      <c r="R146" s="47"/>
      <c r="S146" s="47"/>
      <c r="T146" s="47"/>
      <c r="U146" s="47"/>
      <c r="V146" s="47"/>
      <c r="W146" s="47"/>
      <c r="X146" s="47"/>
      <c r="Y146" s="47"/>
      <c r="Z146" s="47"/>
    </row>
    <row r="147" spans="1:26" ht="15.75" customHeight="1">
      <c r="A147" s="1"/>
      <c r="B147" s="2"/>
      <c r="C147" s="2"/>
      <c r="D147" s="2"/>
      <c r="E147" s="2"/>
      <c r="F147" s="2"/>
      <c r="G147" s="2"/>
      <c r="H147" s="3"/>
      <c r="I147" s="47"/>
      <c r="J147" s="47"/>
      <c r="K147" s="47"/>
      <c r="L147" s="47"/>
      <c r="M147" s="47"/>
      <c r="N147" s="47"/>
      <c r="O147" s="47"/>
      <c r="P147" s="47"/>
      <c r="Q147" s="47"/>
      <c r="R147" s="47"/>
      <c r="S147" s="47"/>
      <c r="T147" s="47"/>
      <c r="U147" s="47"/>
      <c r="V147" s="47"/>
      <c r="W147" s="47"/>
      <c r="X147" s="47"/>
      <c r="Y147" s="47"/>
      <c r="Z147" s="47"/>
    </row>
    <row r="148" spans="1:26" ht="15.75" customHeight="1">
      <c r="A148" s="1"/>
      <c r="B148" s="2"/>
      <c r="C148" s="2"/>
      <c r="D148" s="2"/>
      <c r="E148" s="2"/>
      <c r="F148" s="2"/>
      <c r="G148" s="2"/>
      <c r="H148" s="3"/>
      <c r="I148" s="47"/>
      <c r="J148" s="47"/>
      <c r="K148" s="47"/>
      <c r="L148" s="47"/>
      <c r="M148" s="47"/>
      <c r="N148" s="47"/>
      <c r="O148" s="47"/>
      <c r="P148" s="47"/>
      <c r="Q148" s="47"/>
      <c r="R148" s="47"/>
      <c r="S148" s="47"/>
      <c r="T148" s="47"/>
      <c r="U148" s="47"/>
      <c r="V148" s="47"/>
      <c r="W148" s="47"/>
      <c r="X148" s="47"/>
      <c r="Y148" s="47"/>
      <c r="Z148" s="47"/>
    </row>
    <row r="149" spans="1:26" ht="15.75" customHeight="1">
      <c r="A149" s="1"/>
      <c r="B149" s="2"/>
      <c r="C149" s="2"/>
      <c r="D149" s="2"/>
      <c r="E149" s="2"/>
      <c r="F149" s="2"/>
      <c r="G149" s="2"/>
      <c r="H149" s="3"/>
      <c r="I149" s="47"/>
      <c r="J149" s="47"/>
      <c r="K149" s="47"/>
      <c r="L149" s="47"/>
      <c r="M149" s="47"/>
      <c r="N149" s="47"/>
      <c r="O149" s="47"/>
      <c r="P149" s="47"/>
      <c r="Q149" s="47"/>
      <c r="R149" s="47"/>
      <c r="S149" s="47"/>
      <c r="T149" s="47"/>
      <c r="U149" s="47"/>
      <c r="V149" s="47"/>
      <c r="W149" s="47"/>
      <c r="X149" s="47"/>
      <c r="Y149" s="47"/>
      <c r="Z149" s="47"/>
    </row>
    <row r="150" spans="1:26" ht="15.75" customHeight="1">
      <c r="A150" s="1"/>
      <c r="B150" s="2"/>
      <c r="C150" s="2"/>
      <c r="D150" s="2"/>
      <c r="E150" s="2"/>
      <c r="F150" s="2"/>
      <c r="G150" s="2"/>
      <c r="H150" s="3"/>
      <c r="I150" s="47"/>
      <c r="J150" s="47"/>
      <c r="K150" s="47"/>
      <c r="L150" s="47"/>
      <c r="M150" s="47"/>
      <c r="N150" s="47"/>
      <c r="O150" s="47"/>
      <c r="P150" s="47"/>
      <c r="Q150" s="47"/>
      <c r="R150" s="47"/>
      <c r="S150" s="47"/>
      <c r="T150" s="47"/>
      <c r="U150" s="47"/>
      <c r="V150" s="47"/>
      <c r="W150" s="47"/>
      <c r="X150" s="47"/>
      <c r="Y150" s="47"/>
      <c r="Z150" s="47"/>
    </row>
    <row r="151" spans="1:26" ht="15.75" customHeight="1">
      <c r="A151" s="1"/>
      <c r="B151" s="2"/>
      <c r="C151" s="2"/>
      <c r="D151" s="2"/>
      <c r="E151" s="2"/>
      <c r="F151" s="2"/>
      <c r="G151" s="2"/>
      <c r="H151" s="3"/>
      <c r="I151" s="47"/>
      <c r="J151" s="47"/>
      <c r="K151" s="47"/>
      <c r="L151" s="47"/>
      <c r="M151" s="47"/>
      <c r="N151" s="47"/>
      <c r="O151" s="47"/>
      <c r="P151" s="47"/>
      <c r="Q151" s="47"/>
      <c r="R151" s="47"/>
      <c r="S151" s="47"/>
      <c r="T151" s="47"/>
      <c r="U151" s="47"/>
      <c r="V151" s="47"/>
      <c r="W151" s="47"/>
      <c r="X151" s="47"/>
      <c r="Y151" s="47"/>
      <c r="Z151" s="47"/>
    </row>
    <row r="152" spans="1:26" ht="15.75" customHeight="1">
      <c r="A152" s="1"/>
      <c r="B152" s="2"/>
      <c r="C152" s="2"/>
      <c r="D152" s="2"/>
      <c r="E152" s="2"/>
      <c r="F152" s="2"/>
      <c r="G152" s="2"/>
      <c r="H152" s="3"/>
      <c r="I152" s="47"/>
      <c r="J152" s="47"/>
      <c r="K152" s="47"/>
      <c r="L152" s="47"/>
      <c r="M152" s="47"/>
      <c r="N152" s="47"/>
      <c r="O152" s="47"/>
      <c r="P152" s="47"/>
      <c r="Q152" s="47"/>
      <c r="R152" s="47"/>
      <c r="S152" s="47"/>
      <c r="T152" s="47"/>
      <c r="U152" s="47"/>
      <c r="V152" s="47"/>
      <c r="W152" s="47"/>
      <c r="X152" s="47"/>
      <c r="Y152" s="47"/>
      <c r="Z152" s="47"/>
    </row>
    <row r="153" spans="1:26" ht="15.75" customHeight="1">
      <c r="A153" s="1"/>
      <c r="B153" s="2"/>
      <c r="C153" s="2"/>
      <c r="D153" s="2"/>
      <c r="E153" s="2"/>
      <c r="F153" s="2"/>
      <c r="G153" s="2"/>
      <c r="H153" s="3"/>
      <c r="I153" s="47"/>
      <c r="J153" s="47"/>
      <c r="K153" s="47"/>
      <c r="L153" s="47"/>
      <c r="M153" s="47"/>
      <c r="N153" s="47"/>
      <c r="O153" s="47"/>
      <c r="P153" s="47"/>
      <c r="Q153" s="47"/>
      <c r="R153" s="47"/>
      <c r="S153" s="47"/>
      <c r="T153" s="47"/>
      <c r="U153" s="47"/>
      <c r="V153" s="47"/>
      <c r="W153" s="47"/>
      <c r="X153" s="47"/>
      <c r="Y153" s="47"/>
      <c r="Z153" s="47"/>
    </row>
    <row r="154" spans="1:26" ht="15.75" customHeight="1">
      <c r="A154" s="1"/>
      <c r="B154" s="2"/>
      <c r="C154" s="2"/>
      <c r="D154" s="2"/>
      <c r="E154" s="2"/>
      <c r="F154" s="2"/>
      <c r="G154" s="2"/>
      <c r="H154" s="3"/>
      <c r="I154" s="47"/>
      <c r="J154" s="47"/>
      <c r="K154" s="47"/>
      <c r="L154" s="47"/>
      <c r="M154" s="47"/>
      <c r="N154" s="47"/>
      <c r="O154" s="47"/>
      <c r="P154" s="47"/>
      <c r="Q154" s="47"/>
      <c r="R154" s="47"/>
      <c r="S154" s="47"/>
      <c r="T154" s="47"/>
      <c r="U154" s="47"/>
      <c r="V154" s="47"/>
      <c r="W154" s="47"/>
      <c r="X154" s="47"/>
      <c r="Y154" s="47"/>
      <c r="Z154" s="47"/>
    </row>
    <row r="155" spans="1:26" ht="15.75" customHeight="1">
      <c r="A155" s="1"/>
      <c r="B155" s="2"/>
      <c r="C155" s="2"/>
      <c r="D155" s="2"/>
      <c r="E155" s="2"/>
      <c r="F155" s="2"/>
      <c r="G155" s="2"/>
      <c r="H155" s="3"/>
      <c r="I155" s="47"/>
      <c r="J155" s="47"/>
      <c r="K155" s="47"/>
      <c r="L155" s="47"/>
      <c r="M155" s="47"/>
      <c r="N155" s="47"/>
      <c r="O155" s="47"/>
      <c r="P155" s="47"/>
      <c r="Q155" s="47"/>
      <c r="R155" s="47"/>
      <c r="S155" s="47"/>
      <c r="T155" s="47"/>
      <c r="U155" s="47"/>
      <c r="V155" s="47"/>
      <c r="W155" s="47"/>
      <c r="X155" s="47"/>
      <c r="Y155" s="47"/>
      <c r="Z155" s="47"/>
    </row>
    <row r="156" spans="1:26" ht="15.75" customHeight="1">
      <c r="A156" s="1"/>
      <c r="B156" s="2"/>
      <c r="C156" s="2"/>
      <c r="D156" s="2"/>
      <c r="E156" s="2"/>
      <c r="F156" s="2"/>
      <c r="G156" s="2"/>
      <c r="H156" s="3"/>
      <c r="I156" s="47"/>
      <c r="J156" s="47"/>
      <c r="K156" s="47"/>
      <c r="L156" s="47"/>
      <c r="M156" s="47"/>
      <c r="N156" s="47"/>
      <c r="O156" s="47"/>
      <c r="P156" s="47"/>
      <c r="Q156" s="47"/>
      <c r="R156" s="47"/>
      <c r="S156" s="47"/>
      <c r="T156" s="47"/>
      <c r="U156" s="47"/>
      <c r="V156" s="47"/>
      <c r="W156" s="47"/>
      <c r="X156" s="47"/>
      <c r="Y156" s="47"/>
      <c r="Z156" s="47"/>
    </row>
    <row r="157" spans="1:26" ht="15.75" customHeight="1">
      <c r="A157" s="1"/>
      <c r="B157" s="2"/>
      <c r="C157" s="2"/>
      <c r="D157" s="2"/>
      <c r="E157" s="2"/>
      <c r="F157" s="2"/>
      <c r="G157" s="2"/>
      <c r="H157" s="3"/>
      <c r="I157" s="47"/>
      <c r="J157" s="47"/>
      <c r="K157" s="47"/>
      <c r="L157" s="47"/>
      <c r="M157" s="47"/>
      <c r="N157" s="47"/>
      <c r="O157" s="47"/>
      <c r="P157" s="47"/>
      <c r="Q157" s="47"/>
      <c r="R157" s="47"/>
      <c r="S157" s="47"/>
      <c r="T157" s="47"/>
      <c r="U157" s="47"/>
      <c r="V157" s="47"/>
      <c r="W157" s="47"/>
      <c r="X157" s="47"/>
      <c r="Y157" s="47"/>
      <c r="Z157" s="47"/>
    </row>
    <row r="158" spans="1:26" ht="15.75" customHeight="1">
      <c r="A158" s="1"/>
      <c r="B158" s="2"/>
      <c r="C158" s="2"/>
      <c r="D158" s="2"/>
      <c r="E158" s="2"/>
      <c r="F158" s="2"/>
      <c r="G158" s="2"/>
      <c r="H158" s="3"/>
      <c r="I158" s="47"/>
      <c r="J158" s="47"/>
      <c r="K158" s="47"/>
      <c r="L158" s="47"/>
      <c r="M158" s="47"/>
      <c r="N158" s="47"/>
      <c r="O158" s="47"/>
      <c r="P158" s="47"/>
      <c r="Q158" s="47"/>
      <c r="R158" s="47"/>
      <c r="S158" s="47"/>
      <c r="T158" s="47"/>
      <c r="U158" s="47"/>
      <c r="V158" s="47"/>
      <c r="W158" s="47"/>
      <c r="X158" s="47"/>
      <c r="Y158" s="47"/>
      <c r="Z158" s="47"/>
    </row>
    <row r="159" spans="1:26" ht="15.75" customHeight="1">
      <c r="A159" s="1"/>
      <c r="B159" s="2"/>
      <c r="C159" s="2"/>
      <c r="D159" s="2"/>
      <c r="E159" s="2"/>
      <c r="F159" s="2"/>
      <c r="G159" s="2"/>
      <c r="H159" s="3"/>
      <c r="I159" s="47"/>
      <c r="J159" s="47"/>
      <c r="K159" s="47"/>
      <c r="L159" s="47"/>
      <c r="M159" s="47"/>
      <c r="N159" s="47"/>
      <c r="O159" s="47"/>
      <c r="P159" s="47"/>
      <c r="Q159" s="47"/>
      <c r="R159" s="47"/>
      <c r="S159" s="47"/>
      <c r="T159" s="47"/>
      <c r="U159" s="47"/>
      <c r="V159" s="47"/>
      <c r="W159" s="47"/>
      <c r="X159" s="47"/>
      <c r="Y159" s="47"/>
      <c r="Z159" s="47"/>
    </row>
    <row r="160" spans="1:26" ht="15.75" customHeight="1">
      <c r="A160" s="1"/>
      <c r="B160" s="2"/>
      <c r="C160" s="2"/>
      <c r="D160" s="2"/>
      <c r="E160" s="2"/>
      <c r="F160" s="2"/>
      <c r="G160" s="2"/>
      <c r="H160" s="3"/>
      <c r="I160" s="47"/>
      <c r="J160" s="47"/>
      <c r="K160" s="47"/>
      <c r="L160" s="47"/>
      <c r="M160" s="47"/>
      <c r="N160" s="47"/>
      <c r="O160" s="47"/>
      <c r="P160" s="47"/>
      <c r="Q160" s="47"/>
      <c r="R160" s="47"/>
      <c r="S160" s="47"/>
      <c r="T160" s="47"/>
      <c r="U160" s="47"/>
      <c r="V160" s="47"/>
      <c r="W160" s="47"/>
      <c r="X160" s="47"/>
      <c r="Y160" s="47"/>
      <c r="Z160" s="47"/>
    </row>
    <row r="161" spans="1:26" ht="15.75" customHeight="1">
      <c r="A161" s="1"/>
      <c r="B161" s="2"/>
      <c r="C161" s="2"/>
      <c r="D161" s="2"/>
      <c r="E161" s="2"/>
      <c r="F161" s="2"/>
      <c r="G161" s="2"/>
      <c r="H161" s="3"/>
      <c r="I161" s="47"/>
      <c r="J161" s="47"/>
      <c r="K161" s="47"/>
      <c r="L161" s="47"/>
      <c r="M161" s="47"/>
      <c r="N161" s="47"/>
      <c r="O161" s="47"/>
      <c r="P161" s="47"/>
      <c r="Q161" s="47"/>
      <c r="R161" s="47"/>
      <c r="S161" s="47"/>
      <c r="T161" s="47"/>
      <c r="U161" s="47"/>
      <c r="V161" s="47"/>
      <c r="W161" s="47"/>
      <c r="X161" s="47"/>
      <c r="Y161" s="47"/>
      <c r="Z161" s="47"/>
    </row>
    <row r="162" spans="1:26" ht="15.75" customHeight="1">
      <c r="A162" s="1"/>
      <c r="B162" s="2"/>
      <c r="C162" s="2"/>
      <c r="D162" s="2"/>
      <c r="E162" s="2"/>
      <c r="F162" s="2"/>
      <c r="G162" s="2"/>
      <c r="H162" s="3"/>
      <c r="I162" s="47"/>
      <c r="J162" s="47"/>
      <c r="K162" s="47"/>
      <c r="L162" s="47"/>
      <c r="M162" s="47"/>
      <c r="N162" s="47"/>
      <c r="O162" s="47"/>
      <c r="P162" s="47"/>
      <c r="Q162" s="47"/>
      <c r="R162" s="47"/>
      <c r="S162" s="47"/>
      <c r="T162" s="47"/>
      <c r="U162" s="47"/>
      <c r="V162" s="47"/>
      <c r="W162" s="47"/>
      <c r="X162" s="47"/>
      <c r="Y162" s="47"/>
      <c r="Z162" s="47"/>
    </row>
    <row r="163" spans="1:26" ht="15.75" customHeight="1">
      <c r="A163" s="1"/>
      <c r="B163" s="2"/>
      <c r="C163" s="2"/>
      <c r="D163" s="2"/>
      <c r="E163" s="2"/>
      <c r="F163" s="2"/>
      <c r="G163" s="2"/>
      <c r="H163" s="3"/>
      <c r="I163" s="47"/>
      <c r="J163" s="47"/>
      <c r="K163" s="47"/>
      <c r="L163" s="47"/>
      <c r="M163" s="47"/>
      <c r="N163" s="47"/>
      <c r="O163" s="47"/>
      <c r="P163" s="47"/>
      <c r="Q163" s="47"/>
      <c r="R163" s="47"/>
      <c r="S163" s="47"/>
      <c r="T163" s="47"/>
      <c r="U163" s="47"/>
      <c r="V163" s="47"/>
      <c r="W163" s="47"/>
      <c r="X163" s="47"/>
      <c r="Y163" s="47"/>
      <c r="Z163" s="47"/>
    </row>
    <row r="164" spans="1:26" ht="15.75" customHeight="1">
      <c r="A164" s="1"/>
      <c r="B164" s="2"/>
      <c r="C164" s="2"/>
      <c r="D164" s="2"/>
      <c r="E164" s="2"/>
      <c r="F164" s="2"/>
      <c r="G164" s="2"/>
      <c r="H164" s="3"/>
      <c r="I164" s="47"/>
      <c r="J164" s="47"/>
      <c r="K164" s="47"/>
      <c r="L164" s="47"/>
      <c r="M164" s="47"/>
      <c r="N164" s="47"/>
      <c r="O164" s="47"/>
      <c r="P164" s="47"/>
      <c r="Q164" s="47"/>
      <c r="R164" s="47"/>
      <c r="S164" s="47"/>
      <c r="T164" s="47"/>
      <c r="U164" s="47"/>
      <c r="V164" s="47"/>
      <c r="W164" s="47"/>
      <c r="X164" s="47"/>
      <c r="Y164" s="47"/>
      <c r="Z164" s="47"/>
    </row>
    <row r="165" spans="1:26" ht="15.75" customHeight="1">
      <c r="A165" s="1"/>
      <c r="B165" s="2"/>
      <c r="C165" s="2"/>
      <c r="D165" s="2"/>
      <c r="E165" s="2"/>
      <c r="F165" s="2"/>
      <c r="G165" s="2"/>
      <c r="H165" s="3"/>
      <c r="I165" s="47"/>
      <c r="J165" s="47"/>
      <c r="K165" s="47"/>
      <c r="L165" s="47"/>
      <c r="M165" s="47"/>
      <c r="N165" s="47"/>
      <c r="O165" s="47"/>
      <c r="P165" s="47"/>
      <c r="Q165" s="47"/>
      <c r="R165" s="47"/>
      <c r="S165" s="47"/>
      <c r="T165" s="47"/>
      <c r="U165" s="47"/>
      <c r="V165" s="47"/>
      <c r="W165" s="47"/>
      <c r="X165" s="47"/>
      <c r="Y165" s="47"/>
      <c r="Z165" s="47"/>
    </row>
    <row r="166" spans="1:26" ht="15.75" customHeight="1">
      <c r="A166" s="1"/>
      <c r="B166" s="2"/>
      <c r="C166" s="2"/>
      <c r="D166" s="2"/>
      <c r="E166" s="2"/>
      <c r="F166" s="2"/>
      <c r="G166" s="2"/>
      <c r="H166" s="3"/>
      <c r="I166" s="47"/>
      <c r="J166" s="47"/>
      <c r="K166" s="47"/>
      <c r="L166" s="47"/>
      <c r="M166" s="47"/>
      <c r="N166" s="47"/>
      <c r="O166" s="47"/>
      <c r="P166" s="47"/>
      <c r="Q166" s="47"/>
      <c r="R166" s="47"/>
      <c r="S166" s="47"/>
      <c r="T166" s="47"/>
      <c r="U166" s="47"/>
      <c r="V166" s="47"/>
      <c r="W166" s="47"/>
      <c r="X166" s="47"/>
      <c r="Y166" s="47"/>
      <c r="Z166" s="47"/>
    </row>
    <row r="167" spans="1:26" ht="15.75" customHeight="1">
      <c r="A167" s="1"/>
      <c r="B167" s="2"/>
      <c r="C167" s="2"/>
      <c r="D167" s="2"/>
      <c r="E167" s="2"/>
      <c r="F167" s="2"/>
      <c r="G167" s="2"/>
      <c r="H167" s="3"/>
      <c r="I167" s="47"/>
      <c r="J167" s="47"/>
      <c r="K167" s="47"/>
      <c r="L167" s="47"/>
      <c r="M167" s="47"/>
      <c r="N167" s="47"/>
      <c r="O167" s="47"/>
      <c r="P167" s="47"/>
      <c r="Q167" s="47"/>
      <c r="R167" s="47"/>
      <c r="S167" s="47"/>
      <c r="T167" s="47"/>
      <c r="U167" s="47"/>
      <c r="V167" s="47"/>
      <c r="W167" s="47"/>
      <c r="X167" s="47"/>
      <c r="Y167" s="47"/>
      <c r="Z167" s="47"/>
    </row>
    <row r="168" spans="1:26" ht="15.75" customHeight="1">
      <c r="A168" s="1"/>
      <c r="B168" s="2"/>
      <c r="C168" s="2"/>
      <c r="D168" s="2"/>
      <c r="E168" s="2"/>
      <c r="F168" s="2"/>
      <c r="G168" s="2"/>
      <c r="H168" s="3"/>
      <c r="I168" s="47"/>
      <c r="J168" s="47"/>
      <c r="K168" s="47"/>
      <c r="L168" s="47"/>
      <c r="M168" s="47"/>
      <c r="N168" s="47"/>
      <c r="O168" s="47"/>
      <c r="P168" s="47"/>
      <c r="Q168" s="47"/>
      <c r="R168" s="47"/>
      <c r="S168" s="47"/>
      <c r="T168" s="47"/>
      <c r="U168" s="47"/>
      <c r="V168" s="47"/>
      <c r="W168" s="47"/>
      <c r="X168" s="47"/>
      <c r="Y168" s="47"/>
      <c r="Z168" s="47"/>
    </row>
    <row r="169" spans="1:26" ht="15.75" customHeight="1">
      <c r="A169" s="1"/>
      <c r="B169" s="2"/>
      <c r="C169" s="2"/>
      <c r="D169" s="2"/>
      <c r="E169" s="2"/>
      <c r="F169" s="2"/>
      <c r="G169" s="2"/>
      <c r="H169" s="3"/>
      <c r="I169" s="47"/>
      <c r="J169" s="47"/>
      <c r="K169" s="47"/>
      <c r="L169" s="47"/>
      <c r="M169" s="47"/>
      <c r="N169" s="47"/>
      <c r="O169" s="47"/>
      <c r="P169" s="47"/>
      <c r="Q169" s="47"/>
      <c r="R169" s="47"/>
      <c r="S169" s="47"/>
      <c r="T169" s="47"/>
      <c r="U169" s="47"/>
      <c r="V169" s="47"/>
      <c r="W169" s="47"/>
      <c r="X169" s="47"/>
      <c r="Y169" s="47"/>
      <c r="Z169" s="47"/>
    </row>
    <row r="170" spans="1:26" ht="15.75" customHeight="1">
      <c r="A170" s="1"/>
      <c r="B170" s="2"/>
      <c r="C170" s="2"/>
      <c r="D170" s="2"/>
      <c r="E170" s="2"/>
      <c r="F170" s="2"/>
      <c r="G170" s="2"/>
      <c r="H170" s="3"/>
      <c r="I170" s="47"/>
      <c r="J170" s="47"/>
      <c r="K170" s="47"/>
      <c r="L170" s="47"/>
      <c r="M170" s="47"/>
      <c r="N170" s="47"/>
      <c r="O170" s="47"/>
      <c r="P170" s="47"/>
      <c r="Q170" s="47"/>
      <c r="R170" s="47"/>
      <c r="S170" s="47"/>
      <c r="T170" s="47"/>
      <c r="U170" s="47"/>
      <c r="V170" s="47"/>
      <c r="W170" s="47"/>
      <c r="X170" s="47"/>
      <c r="Y170" s="47"/>
      <c r="Z170" s="47"/>
    </row>
    <row r="171" spans="1:26" ht="15.75" customHeight="1">
      <c r="A171" s="1"/>
      <c r="B171" s="2"/>
      <c r="C171" s="2"/>
      <c r="D171" s="2"/>
      <c r="E171" s="2"/>
      <c r="F171" s="2"/>
      <c r="G171" s="2"/>
      <c r="H171" s="3"/>
      <c r="I171" s="47"/>
      <c r="J171" s="47"/>
      <c r="K171" s="47"/>
      <c r="L171" s="47"/>
      <c r="M171" s="47"/>
      <c r="N171" s="47"/>
      <c r="O171" s="47"/>
      <c r="P171" s="47"/>
      <c r="Q171" s="47"/>
      <c r="R171" s="47"/>
      <c r="S171" s="47"/>
      <c r="T171" s="47"/>
      <c r="U171" s="47"/>
      <c r="V171" s="47"/>
      <c r="W171" s="47"/>
      <c r="X171" s="47"/>
      <c r="Y171" s="47"/>
      <c r="Z171" s="47"/>
    </row>
    <row r="172" spans="1:26" ht="15.75" customHeight="1">
      <c r="A172" s="1"/>
      <c r="B172" s="2"/>
      <c r="C172" s="2"/>
      <c r="D172" s="2"/>
      <c r="E172" s="2"/>
      <c r="F172" s="2"/>
      <c r="G172" s="2"/>
      <c r="H172" s="3"/>
      <c r="I172" s="47"/>
      <c r="J172" s="47"/>
      <c r="K172" s="47"/>
      <c r="L172" s="47"/>
      <c r="M172" s="47"/>
      <c r="N172" s="47"/>
      <c r="O172" s="47"/>
      <c r="P172" s="47"/>
      <c r="Q172" s="47"/>
      <c r="R172" s="47"/>
      <c r="S172" s="47"/>
      <c r="T172" s="47"/>
      <c r="U172" s="47"/>
      <c r="V172" s="47"/>
      <c r="W172" s="47"/>
      <c r="X172" s="47"/>
      <c r="Y172" s="47"/>
      <c r="Z172" s="47"/>
    </row>
    <row r="173" spans="1:26" ht="15.75" customHeight="1">
      <c r="A173" s="1"/>
      <c r="B173" s="2"/>
      <c r="C173" s="2"/>
      <c r="D173" s="2"/>
      <c r="E173" s="2"/>
      <c r="F173" s="2"/>
      <c r="G173" s="2"/>
      <c r="H173" s="3"/>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2"/>
      <c r="C174" s="2"/>
      <c r="D174" s="2"/>
      <c r="E174" s="2"/>
      <c r="F174" s="2"/>
      <c r="G174" s="2"/>
      <c r="H174" s="3"/>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2"/>
      <c r="C175" s="2"/>
      <c r="D175" s="2"/>
      <c r="E175" s="2"/>
      <c r="F175" s="2"/>
      <c r="G175" s="2"/>
      <c r="H175" s="3"/>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2"/>
      <c r="C176" s="2"/>
      <c r="D176" s="2"/>
      <c r="E176" s="2"/>
      <c r="F176" s="2"/>
      <c r="G176" s="2"/>
      <c r="H176" s="3"/>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2"/>
      <c r="C177" s="2"/>
      <c r="D177" s="2"/>
      <c r="E177" s="2"/>
      <c r="F177" s="2"/>
      <c r="G177" s="2"/>
      <c r="H177" s="3"/>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2"/>
      <c r="C178" s="2"/>
      <c r="D178" s="2"/>
      <c r="E178" s="2"/>
      <c r="F178" s="2"/>
      <c r="G178" s="2"/>
      <c r="H178" s="3"/>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2"/>
      <c r="C179" s="2"/>
      <c r="D179" s="2"/>
      <c r="E179" s="2"/>
      <c r="F179" s="2"/>
      <c r="G179" s="2"/>
      <c r="H179" s="3"/>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2"/>
      <c r="C180" s="2"/>
      <c r="D180" s="2"/>
      <c r="E180" s="2"/>
      <c r="F180" s="2"/>
      <c r="G180" s="2"/>
      <c r="H180" s="3"/>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2"/>
      <c r="C181" s="2"/>
      <c r="D181" s="2"/>
      <c r="E181" s="2"/>
      <c r="F181" s="2"/>
      <c r="G181" s="2"/>
      <c r="H181" s="3"/>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2"/>
      <c r="C182" s="2"/>
      <c r="D182" s="2"/>
      <c r="E182" s="2"/>
      <c r="F182" s="2"/>
      <c r="G182" s="2"/>
      <c r="H182" s="3"/>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2"/>
      <c r="C183" s="2"/>
      <c r="D183" s="2"/>
      <c r="E183" s="2"/>
      <c r="F183" s="2"/>
      <c r="G183" s="2"/>
      <c r="H183" s="3"/>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2"/>
      <c r="C184" s="2"/>
      <c r="D184" s="2"/>
      <c r="E184" s="2"/>
      <c r="F184" s="2"/>
      <c r="G184" s="2"/>
      <c r="H184" s="3"/>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2"/>
      <c r="C185" s="2"/>
      <c r="D185" s="2"/>
      <c r="E185" s="2"/>
      <c r="F185" s="2"/>
      <c r="G185" s="2"/>
      <c r="H185" s="3"/>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2"/>
      <c r="C186" s="2"/>
      <c r="D186" s="2"/>
      <c r="E186" s="2"/>
      <c r="F186" s="2"/>
      <c r="G186" s="2"/>
      <c r="H186" s="3"/>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2"/>
      <c r="C187" s="2"/>
      <c r="D187" s="2"/>
      <c r="E187" s="2"/>
      <c r="F187" s="2"/>
      <c r="G187" s="2"/>
      <c r="H187" s="3"/>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2"/>
      <c r="C188" s="2"/>
      <c r="D188" s="2"/>
      <c r="E188" s="2"/>
      <c r="F188" s="2"/>
      <c r="G188" s="2"/>
      <c r="H188" s="3"/>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2"/>
      <c r="C189" s="2"/>
      <c r="D189" s="2"/>
      <c r="E189" s="2"/>
      <c r="F189" s="2"/>
      <c r="G189" s="2"/>
      <c r="H189" s="3"/>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2"/>
      <c r="C190" s="2"/>
      <c r="D190" s="2"/>
      <c r="E190" s="2"/>
      <c r="F190" s="2"/>
      <c r="G190" s="2"/>
      <c r="H190" s="3"/>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2"/>
      <c r="C191" s="2"/>
      <c r="D191" s="2"/>
      <c r="E191" s="2"/>
      <c r="F191" s="2"/>
      <c r="G191" s="2"/>
      <c r="H191" s="3"/>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2"/>
      <c r="C192" s="2"/>
      <c r="D192" s="2"/>
      <c r="E192" s="2"/>
      <c r="F192" s="2"/>
      <c r="G192" s="2"/>
      <c r="H192" s="3"/>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2"/>
      <c r="C193" s="2"/>
      <c r="D193" s="2"/>
      <c r="E193" s="2"/>
      <c r="F193" s="2"/>
      <c r="G193" s="2"/>
      <c r="H193" s="3"/>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2"/>
      <c r="C194" s="2"/>
      <c r="D194" s="2"/>
      <c r="E194" s="2"/>
      <c r="F194" s="2"/>
      <c r="G194" s="2"/>
      <c r="H194" s="3"/>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2"/>
      <c r="C195" s="2"/>
      <c r="D195" s="2"/>
      <c r="E195" s="2"/>
      <c r="F195" s="2"/>
      <c r="G195" s="2"/>
      <c r="H195" s="3"/>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2"/>
      <c r="C196" s="2"/>
      <c r="D196" s="2"/>
      <c r="E196" s="2"/>
      <c r="F196" s="2"/>
      <c r="G196" s="2"/>
      <c r="H196" s="3"/>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2"/>
      <c r="C197" s="2"/>
      <c r="D197" s="2"/>
      <c r="E197" s="2"/>
      <c r="F197" s="2"/>
      <c r="G197" s="2"/>
      <c r="H197" s="3"/>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2"/>
      <c r="C198" s="2"/>
      <c r="D198" s="2"/>
      <c r="E198" s="2"/>
      <c r="F198" s="2"/>
      <c r="G198" s="2"/>
      <c r="H198" s="3"/>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2"/>
      <c r="C199" s="2"/>
      <c r="D199" s="2"/>
      <c r="E199" s="2"/>
      <c r="F199" s="2"/>
      <c r="G199" s="2"/>
      <c r="H199" s="3"/>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2"/>
      <c r="C200" s="2"/>
      <c r="D200" s="2"/>
      <c r="E200" s="2"/>
      <c r="F200" s="2"/>
      <c r="G200" s="2"/>
      <c r="H200" s="3"/>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2"/>
      <c r="C201" s="2"/>
      <c r="D201" s="2"/>
      <c r="E201" s="2"/>
      <c r="F201" s="2"/>
      <c r="G201" s="2"/>
      <c r="H201" s="3"/>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2"/>
      <c r="C202" s="2"/>
      <c r="D202" s="2"/>
      <c r="E202" s="2"/>
      <c r="F202" s="2"/>
      <c r="G202" s="2"/>
      <c r="H202" s="3"/>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2"/>
      <c r="C203" s="2"/>
      <c r="D203" s="2"/>
      <c r="E203" s="2"/>
      <c r="F203" s="2"/>
      <c r="G203" s="2"/>
      <c r="H203" s="3"/>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2"/>
      <c r="C204" s="2"/>
      <c r="D204" s="2"/>
      <c r="E204" s="2"/>
      <c r="F204" s="2"/>
      <c r="G204" s="2"/>
      <c r="H204" s="3"/>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2"/>
      <c r="C205" s="2"/>
      <c r="D205" s="2"/>
      <c r="E205" s="2"/>
      <c r="F205" s="2"/>
      <c r="G205" s="2"/>
      <c r="H205" s="3"/>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2"/>
      <c r="C206" s="2"/>
      <c r="D206" s="2"/>
      <c r="E206" s="2"/>
      <c r="F206" s="2"/>
      <c r="G206" s="2"/>
      <c r="H206" s="3"/>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2"/>
      <c r="C207" s="2"/>
      <c r="D207" s="2"/>
      <c r="E207" s="2"/>
      <c r="F207" s="2"/>
      <c r="G207" s="2"/>
      <c r="H207" s="3"/>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2"/>
      <c r="C208" s="2"/>
      <c r="D208" s="2"/>
      <c r="E208" s="2"/>
      <c r="F208" s="2"/>
      <c r="G208" s="2"/>
      <c r="H208" s="3"/>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2"/>
      <c r="C209" s="2"/>
      <c r="D209" s="2"/>
      <c r="E209" s="2"/>
      <c r="F209" s="2"/>
      <c r="G209" s="2"/>
      <c r="H209" s="3"/>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2"/>
      <c r="C210" s="2"/>
      <c r="D210" s="2"/>
      <c r="E210" s="2"/>
      <c r="F210" s="2"/>
      <c r="G210" s="2"/>
      <c r="H210" s="3"/>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2"/>
      <c r="C211" s="2"/>
      <c r="D211" s="2"/>
      <c r="E211" s="2"/>
      <c r="F211" s="2"/>
      <c r="G211" s="2"/>
      <c r="H211" s="3"/>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2"/>
      <c r="C212" s="2"/>
      <c r="D212" s="2"/>
      <c r="E212" s="2"/>
      <c r="F212" s="2"/>
      <c r="G212" s="2"/>
      <c r="H212" s="3"/>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2"/>
      <c r="C213" s="2"/>
      <c r="D213" s="2"/>
      <c r="E213" s="2"/>
      <c r="F213" s="2"/>
      <c r="G213" s="2"/>
      <c r="H213" s="3"/>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2"/>
      <c r="C214" s="2"/>
      <c r="D214" s="2"/>
      <c r="E214" s="2"/>
      <c r="F214" s="2"/>
      <c r="G214" s="2"/>
      <c r="H214" s="3"/>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2"/>
      <c r="C215" s="2"/>
      <c r="D215" s="2"/>
      <c r="E215" s="2"/>
      <c r="F215" s="2"/>
      <c r="G215" s="2"/>
      <c r="H215" s="3"/>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2"/>
      <c r="C216" s="2"/>
      <c r="D216" s="2"/>
      <c r="E216" s="2"/>
      <c r="F216" s="2"/>
      <c r="G216" s="2"/>
      <c r="H216" s="3"/>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2"/>
      <c r="C217" s="2"/>
      <c r="D217" s="2"/>
      <c r="E217" s="2"/>
      <c r="F217" s="2"/>
      <c r="G217" s="2"/>
      <c r="H217" s="3"/>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2"/>
      <c r="C218" s="2"/>
      <c r="D218" s="2"/>
      <c r="E218" s="2"/>
      <c r="F218" s="2"/>
      <c r="G218" s="2"/>
      <c r="H218" s="3"/>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2"/>
      <c r="C219" s="2"/>
      <c r="D219" s="2"/>
      <c r="E219" s="2"/>
      <c r="F219" s="2"/>
      <c r="G219" s="2"/>
      <c r="H219" s="3"/>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2"/>
      <c r="C220" s="2"/>
      <c r="D220" s="2"/>
      <c r="E220" s="2"/>
      <c r="F220" s="2"/>
      <c r="G220" s="2"/>
      <c r="H220" s="3"/>
      <c r="I220" s="47"/>
      <c r="J220" s="47"/>
      <c r="K220" s="47"/>
      <c r="L220" s="47"/>
      <c r="M220" s="47"/>
      <c r="N220" s="47"/>
      <c r="O220" s="47"/>
      <c r="P220" s="47"/>
      <c r="Q220" s="47"/>
      <c r="R220" s="47"/>
      <c r="S220" s="47"/>
      <c r="T220" s="47"/>
      <c r="U220" s="47"/>
      <c r="V220" s="47"/>
      <c r="W220" s="47"/>
      <c r="X220" s="47"/>
      <c r="Y220" s="47"/>
      <c r="Z220" s="47"/>
    </row>
    <row r="221" spans="1:26" ht="15.75" customHeight="1">
      <c r="A221" s="1"/>
      <c r="B221" s="2"/>
      <c r="C221" s="2"/>
      <c r="D221" s="2"/>
      <c r="E221" s="2"/>
      <c r="F221" s="2"/>
      <c r="G221" s="2"/>
      <c r="H221" s="3"/>
      <c r="I221" s="47"/>
      <c r="J221" s="47"/>
      <c r="K221" s="47"/>
      <c r="L221" s="47"/>
      <c r="M221" s="47"/>
      <c r="N221" s="47"/>
      <c r="O221" s="47"/>
      <c r="P221" s="47"/>
      <c r="Q221" s="47"/>
      <c r="R221" s="47"/>
      <c r="S221" s="47"/>
      <c r="T221" s="47"/>
      <c r="U221" s="47"/>
      <c r="V221" s="47"/>
      <c r="W221" s="47"/>
      <c r="X221" s="47"/>
      <c r="Y221" s="47"/>
      <c r="Z221" s="47"/>
    </row>
    <row r="222" spans="1:26" ht="15.75" customHeight="1">
      <c r="A222" s="1"/>
      <c r="B222" s="2"/>
      <c r="C222" s="2"/>
      <c r="D222" s="2"/>
      <c r="E222" s="2"/>
      <c r="F222" s="2"/>
      <c r="G222" s="2"/>
      <c r="H222" s="3"/>
      <c r="I222" s="47"/>
      <c r="J222" s="47"/>
      <c r="K222" s="47"/>
      <c r="L222" s="47"/>
      <c r="M222" s="47"/>
      <c r="N222" s="47"/>
      <c r="O222" s="47"/>
      <c r="P222" s="47"/>
      <c r="Q222" s="47"/>
      <c r="R222" s="47"/>
      <c r="S222" s="47"/>
      <c r="T222" s="47"/>
      <c r="U222" s="47"/>
      <c r="V222" s="47"/>
      <c r="W222" s="47"/>
      <c r="X222" s="47"/>
      <c r="Y222" s="47"/>
      <c r="Z222" s="47"/>
    </row>
    <row r="223" spans="1:26" ht="15.75" customHeight="1">
      <c r="A223" s="1"/>
      <c r="B223" s="2"/>
      <c r="C223" s="2"/>
      <c r="D223" s="2"/>
      <c r="E223" s="2"/>
      <c r="F223" s="2"/>
      <c r="G223" s="2"/>
      <c r="H223" s="3"/>
      <c r="I223" s="47"/>
      <c r="J223" s="47"/>
      <c r="K223" s="47"/>
      <c r="L223" s="47"/>
      <c r="M223" s="47"/>
      <c r="N223" s="47"/>
      <c r="O223" s="47"/>
      <c r="P223" s="47"/>
      <c r="Q223" s="47"/>
      <c r="R223" s="47"/>
      <c r="S223" s="47"/>
      <c r="T223" s="47"/>
      <c r="U223" s="47"/>
      <c r="V223" s="47"/>
      <c r="W223" s="47"/>
      <c r="X223" s="47"/>
      <c r="Y223" s="47"/>
      <c r="Z223" s="47"/>
    </row>
    <row r="224" spans="1:26" ht="15.75" customHeight="1">
      <c r="A224" s="1"/>
      <c r="B224" s="2"/>
      <c r="C224" s="2"/>
      <c r="D224" s="2"/>
      <c r="E224" s="2"/>
      <c r="F224" s="2"/>
      <c r="G224" s="2"/>
      <c r="H224" s="3"/>
      <c r="I224" s="47"/>
      <c r="J224" s="47"/>
      <c r="K224" s="47"/>
      <c r="L224" s="47"/>
      <c r="M224" s="47"/>
      <c r="N224" s="47"/>
      <c r="O224" s="47"/>
      <c r="P224" s="47"/>
      <c r="Q224" s="47"/>
      <c r="R224" s="47"/>
      <c r="S224" s="47"/>
      <c r="T224" s="47"/>
      <c r="U224" s="47"/>
      <c r="V224" s="47"/>
      <c r="W224" s="47"/>
      <c r="X224" s="47"/>
      <c r="Y224" s="47"/>
      <c r="Z224" s="47"/>
    </row>
    <row r="225" spans="1:26" ht="15.75" customHeight="1">
      <c r="A225" s="1"/>
      <c r="B225" s="2"/>
      <c r="C225" s="2"/>
      <c r="D225" s="2"/>
      <c r="E225" s="2"/>
      <c r="F225" s="2"/>
      <c r="G225" s="2"/>
      <c r="H225" s="3"/>
      <c r="I225" s="47"/>
      <c r="J225" s="47"/>
      <c r="K225" s="47"/>
      <c r="L225" s="47"/>
      <c r="M225" s="47"/>
      <c r="N225" s="47"/>
      <c r="O225" s="47"/>
      <c r="P225" s="47"/>
      <c r="Q225" s="47"/>
      <c r="R225" s="47"/>
      <c r="S225" s="47"/>
      <c r="T225" s="47"/>
      <c r="U225" s="47"/>
      <c r="V225" s="47"/>
      <c r="W225" s="47"/>
      <c r="X225" s="47"/>
      <c r="Y225" s="47"/>
      <c r="Z225" s="47"/>
    </row>
    <row r="226" spans="1:26" ht="15.75" customHeight="1">
      <c r="A226" s="1"/>
      <c r="B226" s="2"/>
      <c r="C226" s="2"/>
      <c r="D226" s="2"/>
      <c r="E226" s="2"/>
      <c r="F226" s="2"/>
      <c r="G226" s="2"/>
      <c r="H226" s="3"/>
      <c r="I226" s="47"/>
      <c r="J226" s="47"/>
      <c r="K226" s="47"/>
      <c r="L226" s="47"/>
      <c r="M226" s="47"/>
      <c r="N226" s="47"/>
      <c r="O226" s="47"/>
      <c r="P226" s="47"/>
      <c r="Q226" s="47"/>
      <c r="R226" s="47"/>
      <c r="S226" s="47"/>
      <c r="T226" s="47"/>
      <c r="U226" s="47"/>
      <c r="V226" s="47"/>
      <c r="W226" s="47"/>
      <c r="X226" s="47"/>
      <c r="Y226" s="47"/>
      <c r="Z226" s="47"/>
    </row>
    <row r="227" spans="1:26" ht="15.75" customHeight="1">
      <c r="A227" s="1"/>
      <c r="B227" s="2"/>
      <c r="C227" s="2"/>
      <c r="D227" s="2"/>
      <c r="E227" s="2"/>
      <c r="F227" s="2"/>
      <c r="G227" s="2"/>
      <c r="H227" s="3"/>
      <c r="I227" s="47"/>
      <c r="J227" s="47"/>
      <c r="K227" s="47"/>
      <c r="L227" s="47"/>
      <c r="M227" s="47"/>
      <c r="N227" s="47"/>
      <c r="O227" s="47"/>
      <c r="P227" s="47"/>
      <c r="Q227" s="47"/>
      <c r="R227" s="47"/>
      <c r="S227" s="47"/>
      <c r="T227" s="47"/>
      <c r="U227" s="47"/>
      <c r="V227" s="47"/>
      <c r="W227" s="47"/>
      <c r="X227" s="47"/>
      <c r="Y227" s="47"/>
      <c r="Z227" s="47"/>
    </row>
    <row r="228" spans="1:26" ht="15.75" customHeight="1">
      <c r="A228" s="1"/>
      <c r="B228" s="2"/>
      <c r="C228" s="2"/>
      <c r="D228" s="2"/>
      <c r="E228" s="2"/>
      <c r="F228" s="2"/>
      <c r="G228" s="2"/>
      <c r="H228" s="3"/>
      <c r="I228" s="47"/>
      <c r="J228" s="47"/>
      <c r="K228" s="47"/>
      <c r="L228" s="47"/>
      <c r="M228" s="47"/>
      <c r="N228" s="47"/>
      <c r="O228" s="47"/>
      <c r="P228" s="47"/>
      <c r="Q228" s="47"/>
      <c r="R228" s="47"/>
      <c r="S228" s="47"/>
      <c r="T228" s="47"/>
      <c r="U228" s="47"/>
      <c r="V228" s="47"/>
      <c r="W228" s="47"/>
      <c r="X228" s="47"/>
      <c r="Y228" s="47"/>
      <c r="Z228" s="47"/>
    </row>
    <row r="229" spans="1:26" ht="15.75" customHeight="1">
      <c r="A229" s="1"/>
      <c r="B229" s="2"/>
      <c r="C229" s="2"/>
      <c r="D229" s="2"/>
      <c r="E229" s="2"/>
      <c r="F229" s="2"/>
      <c r="G229" s="2"/>
      <c r="H229" s="3"/>
      <c r="I229" s="47"/>
      <c r="J229" s="47"/>
      <c r="K229" s="47"/>
      <c r="L229" s="47"/>
      <c r="M229" s="47"/>
      <c r="N229" s="47"/>
      <c r="O229" s="47"/>
      <c r="P229" s="47"/>
      <c r="Q229" s="47"/>
      <c r="R229" s="47"/>
      <c r="S229" s="47"/>
      <c r="T229" s="47"/>
      <c r="U229" s="47"/>
      <c r="V229" s="47"/>
      <c r="W229" s="47"/>
      <c r="X229" s="47"/>
      <c r="Y229" s="47"/>
      <c r="Z229" s="47"/>
    </row>
    <row r="230" spans="1:26" ht="15.75" customHeight="1">
      <c r="A230" s="1"/>
      <c r="B230" s="2"/>
      <c r="C230" s="2"/>
      <c r="D230" s="2"/>
      <c r="E230" s="2"/>
      <c r="F230" s="2"/>
      <c r="G230" s="2"/>
      <c r="H230" s="3"/>
      <c r="I230" s="47"/>
      <c r="J230" s="47"/>
      <c r="K230" s="47"/>
      <c r="L230" s="47"/>
      <c r="M230" s="47"/>
      <c r="N230" s="47"/>
      <c r="O230" s="47"/>
      <c r="P230" s="47"/>
      <c r="Q230" s="47"/>
      <c r="R230" s="47"/>
      <c r="S230" s="47"/>
      <c r="T230" s="47"/>
      <c r="U230" s="47"/>
      <c r="V230" s="47"/>
      <c r="W230" s="47"/>
      <c r="X230" s="47"/>
      <c r="Y230" s="47"/>
      <c r="Z230" s="47"/>
    </row>
    <row r="231" spans="1:26" ht="15.75" customHeight="1">
      <c r="A231" s="1"/>
      <c r="B231" s="2"/>
      <c r="C231" s="2"/>
      <c r="D231" s="2"/>
      <c r="E231" s="2"/>
      <c r="F231" s="2"/>
      <c r="G231" s="2"/>
      <c r="H231" s="3"/>
      <c r="I231" s="47"/>
      <c r="J231" s="47"/>
      <c r="K231" s="47"/>
      <c r="L231" s="47"/>
      <c r="M231" s="47"/>
      <c r="N231" s="47"/>
      <c r="O231" s="47"/>
      <c r="P231" s="47"/>
      <c r="Q231" s="47"/>
      <c r="R231" s="47"/>
      <c r="S231" s="47"/>
      <c r="T231" s="47"/>
      <c r="U231" s="47"/>
      <c r="V231" s="47"/>
      <c r="W231" s="47"/>
      <c r="X231" s="47"/>
      <c r="Y231" s="47"/>
      <c r="Z231" s="47"/>
    </row>
    <row r="232" spans="1:26" ht="15.75" customHeight="1">
      <c r="A232" s="1"/>
      <c r="B232" s="2"/>
      <c r="C232" s="2"/>
      <c r="D232" s="2"/>
      <c r="E232" s="2"/>
      <c r="F232" s="2"/>
      <c r="G232" s="2"/>
      <c r="H232" s="3"/>
      <c r="I232" s="47"/>
      <c r="J232" s="47"/>
      <c r="K232" s="47"/>
      <c r="L232" s="47"/>
      <c r="M232" s="47"/>
      <c r="N232" s="47"/>
      <c r="O232" s="47"/>
      <c r="P232" s="47"/>
      <c r="Q232" s="47"/>
      <c r="R232" s="47"/>
      <c r="S232" s="47"/>
      <c r="T232" s="47"/>
      <c r="U232" s="47"/>
      <c r="V232" s="47"/>
      <c r="W232" s="47"/>
      <c r="X232" s="47"/>
      <c r="Y232" s="47"/>
      <c r="Z232" s="47"/>
    </row>
    <row r="233" spans="1:26" ht="15.75" customHeight="1">
      <c r="A233" s="1"/>
      <c r="B233" s="2"/>
      <c r="C233" s="2"/>
      <c r="D233" s="2"/>
      <c r="E233" s="2"/>
      <c r="F233" s="2"/>
      <c r="G233" s="2"/>
      <c r="H233" s="3"/>
      <c r="I233" s="47"/>
      <c r="J233" s="47"/>
      <c r="K233" s="47"/>
      <c r="L233" s="47"/>
      <c r="M233" s="47"/>
      <c r="N233" s="47"/>
      <c r="O233" s="47"/>
      <c r="P233" s="47"/>
      <c r="Q233" s="47"/>
      <c r="R233" s="47"/>
      <c r="S233" s="47"/>
      <c r="T233" s="47"/>
      <c r="U233" s="47"/>
      <c r="V233" s="47"/>
      <c r="W233" s="47"/>
      <c r="X233" s="47"/>
      <c r="Y233" s="47"/>
      <c r="Z233" s="47"/>
    </row>
    <row r="234" spans="1:26" ht="15.75" customHeight="1">
      <c r="A234" s="1"/>
      <c r="B234" s="2"/>
      <c r="C234" s="2"/>
      <c r="D234" s="2"/>
      <c r="E234" s="2"/>
      <c r="F234" s="2"/>
      <c r="G234" s="2"/>
      <c r="H234" s="3"/>
      <c r="I234" s="47"/>
      <c r="J234" s="47"/>
      <c r="K234" s="47"/>
      <c r="L234" s="47"/>
      <c r="M234" s="47"/>
      <c r="N234" s="47"/>
      <c r="O234" s="47"/>
      <c r="P234" s="47"/>
      <c r="Q234" s="47"/>
      <c r="R234" s="47"/>
      <c r="S234" s="47"/>
      <c r="T234" s="47"/>
      <c r="U234" s="47"/>
      <c r="V234" s="47"/>
      <c r="W234" s="47"/>
      <c r="X234" s="47"/>
      <c r="Y234" s="47"/>
      <c r="Z234" s="47"/>
    </row>
    <row r="235" spans="1:26" ht="15.75" customHeight="1">
      <c r="A235" s="1"/>
      <c r="B235" s="2"/>
      <c r="C235" s="2"/>
      <c r="D235" s="2"/>
      <c r="E235" s="2"/>
      <c r="F235" s="2"/>
      <c r="G235" s="2"/>
      <c r="H235" s="3"/>
      <c r="I235" s="47"/>
      <c r="J235" s="47"/>
      <c r="K235" s="47"/>
      <c r="L235" s="47"/>
      <c r="M235" s="47"/>
      <c r="N235" s="47"/>
      <c r="O235" s="47"/>
      <c r="P235" s="47"/>
      <c r="Q235" s="47"/>
      <c r="R235" s="47"/>
      <c r="S235" s="47"/>
      <c r="T235" s="47"/>
      <c r="U235" s="47"/>
      <c r="V235" s="47"/>
      <c r="W235" s="47"/>
      <c r="X235" s="47"/>
      <c r="Y235" s="47"/>
      <c r="Z235" s="47"/>
    </row>
    <row r="236" spans="1:26" ht="15.75" customHeight="1">
      <c r="A236" s="1"/>
      <c r="B236" s="2"/>
      <c r="C236" s="2"/>
      <c r="D236" s="2"/>
      <c r="E236" s="2"/>
      <c r="F236" s="2"/>
      <c r="G236" s="2"/>
      <c r="H236" s="3"/>
      <c r="I236" s="47"/>
      <c r="J236" s="47"/>
      <c r="K236" s="47"/>
      <c r="L236" s="47"/>
      <c r="M236" s="47"/>
      <c r="N236" s="47"/>
      <c r="O236" s="47"/>
      <c r="P236" s="47"/>
      <c r="Q236" s="47"/>
      <c r="R236" s="47"/>
      <c r="S236" s="47"/>
      <c r="T236" s="47"/>
      <c r="U236" s="47"/>
      <c r="V236" s="47"/>
      <c r="W236" s="47"/>
      <c r="X236" s="47"/>
      <c r="Y236" s="47"/>
      <c r="Z236" s="47"/>
    </row>
    <row r="237" spans="1:26" ht="15.75" customHeight="1">
      <c r="A237" s="1"/>
      <c r="B237" s="2"/>
      <c r="C237" s="2"/>
      <c r="D237" s="2"/>
      <c r="E237" s="2"/>
      <c r="F237" s="2"/>
      <c r="G237" s="2"/>
      <c r="H237" s="3"/>
      <c r="I237" s="47"/>
      <c r="J237" s="47"/>
      <c r="K237" s="47"/>
      <c r="L237" s="47"/>
      <c r="M237" s="47"/>
      <c r="N237" s="47"/>
      <c r="O237" s="47"/>
      <c r="P237" s="47"/>
      <c r="Q237" s="47"/>
      <c r="R237" s="47"/>
      <c r="S237" s="47"/>
      <c r="T237" s="47"/>
      <c r="U237" s="47"/>
      <c r="V237" s="47"/>
      <c r="W237" s="47"/>
      <c r="X237" s="47"/>
      <c r="Y237" s="47"/>
      <c r="Z237" s="47"/>
    </row>
    <row r="238" spans="1:26" ht="15.75" customHeight="1">
      <c r="A238" s="1"/>
      <c r="B238" s="2"/>
      <c r="C238" s="2"/>
      <c r="D238" s="2"/>
      <c r="E238" s="2"/>
      <c r="F238" s="2"/>
      <c r="G238" s="2"/>
      <c r="H238" s="3"/>
      <c r="I238" s="47"/>
      <c r="J238" s="47"/>
      <c r="K238" s="47"/>
      <c r="L238" s="47"/>
      <c r="M238" s="47"/>
      <c r="N238" s="47"/>
      <c r="O238" s="47"/>
      <c r="P238" s="47"/>
      <c r="Q238" s="47"/>
      <c r="R238" s="47"/>
      <c r="S238" s="47"/>
      <c r="T238" s="47"/>
      <c r="U238" s="47"/>
      <c r="V238" s="47"/>
      <c r="W238" s="47"/>
      <c r="X238" s="47"/>
      <c r="Y238" s="47"/>
      <c r="Z238" s="47"/>
    </row>
    <row r="239" spans="1:26" ht="15.75" customHeight="1">
      <c r="A239" s="1"/>
      <c r="B239" s="2"/>
      <c r="C239" s="2"/>
      <c r="D239" s="2"/>
      <c r="E239" s="2"/>
      <c r="F239" s="2"/>
      <c r="G239" s="2"/>
      <c r="H239" s="3"/>
      <c r="I239" s="47"/>
      <c r="J239" s="47"/>
      <c r="K239" s="47"/>
      <c r="L239" s="47"/>
      <c r="M239" s="47"/>
      <c r="N239" s="47"/>
      <c r="O239" s="47"/>
      <c r="P239" s="47"/>
      <c r="Q239" s="47"/>
      <c r="R239" s="47"/>
      <c r="S239" s="47"/>
      <c r="T239" s="47"/>
      <c r="U239" s="47"/>
      <c r="V239" s="47"/>
      <c r="W239" s="47"/>
      <c r="X239" s="47"/>
      <c r="Y239" s="47"/>
      <c r="Z239" s="47"/>
    </row>
    <row r="240" spans="1:26" ht="15.75" customHeight="1">
      <c r="A240" s="1"/>
      <c r="B240" s="2"/>
      <c r="C240" s="2"/>
      <c r="D240" s="2"/>
      <c r="E240" s="2"/>
      <c r="F240" s="2"/>
      <c r="G240" s="2"/>
      <c r="H240" s="3"/>
      <c r="I240" s="47"/>
      <c r="J240" s="47"/>
      <c r="K240" s="47"/>
      <c r="L240" s="47"/>
      <c r="M240" s="47"/>
      <c r="N240" s="47"/>
      <c r="O240" s="47"/>
      <c r="P240" s="47"/>
      <c r="Q240" s="47"/>
      <c r="R240" s="47"/>
      <c r="S240" s="47"/>
      <c r="T240" s="47"/>
      <c r="U240" s="47"/>
      <c r="V240" s="47"/>
      <c r="W240" s="47"/>
      <c r="X240" s="47"/>
      <c r="Y240" s="47"/>
      <c r="Z240" s="47"/>
    </row>
    <row r="241" spans="1:26" ht="15.75" customHeight="1">
      <c r="A241" s="1"/>
      <c r="B241" s="2"/>
      <c r="C241" s="2"/>
      <c r="D241" s="2"/>
      <c r="E241" s="2"/>
      <c r="F241" s="2"/>
      <c r="G241" s="2"/>
      <c r="H241" s="3"/>
      <c r="I241" s="47"/>
      <c r="J241" s="47"/>
      <c r="K241" s="47"/>
      <c r="L241" s="47"/>
      <c r="M241" s="47"/>
      <c r="N241" s="47"/>
      <c r="O241" s="47"/>
      <c r="P241" s="47"/>
      <c r="Q241" s="47"/>
      <c r="R241" s="47"/>
      <c r="S241" s="47"/>
      <c r="T241" s="47"/>
      <c r="U241" s="47"/>
      <c r="V241" s="47"/>
      <c r="W241" s="47"/>
      <c r="X241" s="47"/>
      <c r="Y241" s="47"/>
      <c r="Z241" s="47"/>
    </row>
    <row r="242" spans="1:26" ht="15.75" customHeight="1">
      <c r="A242" s="1"/>
      <c r="B242" s="2"/>
      <c r="C242" s="2"/>
      <c r="D242" s="2"/>
      <c r="E242" s="2"/>
      <c r="F242" s="2"/>
      <c r="G242" s="2"/>
      <c r="H242" s="3"/>
      <c r="I242" s="47"/>
      <c r="J242" s="47"/>
      <c r="K242" s="47"/>
      <c r="L242" s="47"/>
      <c r="M242" s="47"/>
      <c r="N242" s="47"/>
      <c r="O242" s="47"/>
      <c r="P242" s="47"/>
      <c r="Q242" s="47"/>
      <c r="R242" s="47"/>
      <c r="S242" s="47"/>
      <c r="T242" s="47"/>
      <c r="U242" s="47"/>
      <c r="V242" s="47"/>
      <c r="W242" s="47"/>
      <c r="X242" s="47"/>
      <c r="Y242" s="47"/>
      <c r="Z242" s="47"/>
    </row>
    <row r="243" spans="1:26" ht="15.75" customHeight="1">
      <c r="A243" s="1"/>
      <c r="B243" s="2"/>
      <c r="C243" s="2"/>
      <c r="D243" s="2"/>
      <c r="E243" s="2"/>
      <c r="F243" s="2"/>
      <c r="G243" s="2"/>
      <c r="H243" s="3"/>
      <c r="I243" s="47"/>
      <c r="J243" s="47"/>
      <c r="K243" s="47"/>
      <c r="L243" s="47"/>
      <c r="M243" s="47"/>
      <c r="N243" s="47"/>
      <c r="O243" s="47"/>
      <c r="P243" s="47"/>
      <c r="Q243" s="47"/>
      <c r="R243" s="47"/>
      <c r="S243" s="47"/>
      <c r="T243" s="47"/>
      <c r="U243" s="47"/>
      <c r="V243" s="47"/>
      <c r="W243" s="47"/>
      <c r="X243" s="47"/>
      <c r="Y243" s="47"/>
      <c r="Z243" s="47"/>
    </row>
    <row r="244" spans="1:26" ht="15.75" customHeight="1">
      <c r="A244" s="1"/>
      <c r="B244" s="2"/>
      <c r="C244" s="2"/>
      <c r="D244" s="2"/>
      <c r="E244" s="2"/>
      <c r="F244" s="2"/>
      <c r="G244" s="2"/>
      <c r="H244" s="3"/>
      <c r="I244" s="47"/>
      <c r="J244" s="47"/>
      <c r="K244" s="47"/>
      <c r="L244" s="47"/>
      <c r="M244" s="47"/>
      <c r="N244" s="47"/>
      <c r="O244" s="47"/>
      <c r="P244" s="47"/>
      <c r="Q244" s="47"/>
      <c r="R244" s="47"/>
      <c r="S244" s="47"/>
      <c r="T244" s="47"/>
      <c r="U244" s="47"/>
      <c r="V244" s="47"/>
      <c r="W244" s="47"/>
      <c r="X244" s="47"/>
      <c r="Y244" s="47"/>
      <c r="Z244" s="47"/>
    </row>
    <row r="245" spans="1:26" ht="15.75" customHeight="1">
      <c r="A245" s="1"/>
      <c r="B245" s="2"/>
      <c r="C245" s="2"/>
      <c r="D245" s="2"/>
      <c r="E245" s="2"/>
      <c r="F245" s="2"/>
      <c r="G245" s="2"/>
      <c r="H245" s="3"/>
      <c r="I245" s="47"/>
      <c r="J245" s="47"/>
      <c r="K245" s="47"/>
      <c r="L245" s="47"/>
      <c r="M245" s="47"/>
      <c r="N245" s="47"/>
      <c r="O245" s="47"/>
      <c r="P245" s="47"/>
      <c r="Q245" s="47"/>
      <c r="R245" s="47"/>
      <c r="S245" s="47"/>
      <c r="T245" s="47"/>
      <c r="U245" s="47"/>
      <c r="V245" s="47"/>
      <c r="W245" s="47"/>
      <c r="X245" s="47"/>
      <c r="Y245" s="47"/>
      <c r="Z245" s="47"/>
    </row>
    <row r="246" spans="1:26" ht="15.75" customHeight="1">
      <c r="A246" s="1"/>
      <c r="B246" s="2"/>
      <c r="C246" s="2"/>
      <c r="D246" s="2"/>
      <c r="E246" s="2"/>
      <c r="F246" s="2"/>
      <c r="G246" s="2"/>
      <c r="H246" s="3"/>
      <c r="I246" s="47"/>
      <c r="J246" s="47"/>
      <c r="K246" s="47"/>
      <c r="L246" s="47"/>
      <c r="M246" s="47"/>
      <c r="N246" s="47"/>
      <c r="O246" s="47"/>
      <c r="P246" s="47"/>
      <c r="Q246" s="47"/>
      <c r="R246" s="47"/>
      <c r="S246" s="47"/>
      <c r="T246" s="47"/>
      <c r="U246" s="47"/>
      <c r="V246" s="47"/>
      <c r="W246" s="47"/>
      <c r="X246" s="47"/>
      <c r="Y246" s="47"/>
      <c r="Z246" s="47"/>
    </row>
    <row r="247" spans="1:26" ht="15.75" customHeight="1">
      <c r="A247" s="1"/>
      <c r="B247" s="2"/>
      <c r="C247" s="2"/>
      <c r="D247" s="2"/>
      <c r="E247" s="2"/>
      <c r="F247" s="2"/>
      <c r="G247" s="2"/>
      <c r="H247" s="3"/>
      <c r="I247" s="47"/>
      <c r="J247" s="47"/>
      <c r="K247" s="47"/>
      <c r="L247" s="47"/>
      <c r="M247" s="47"/>
      <c r="N247" s="47"/>
      <c r="O247" s="47"/>
      <c r="P247" s="47"/>
      <c r="Q247" s="47"/>
      <c r="R247" s="47"/>
      <c r="S247" s="47"/>
      <c r="T247" s="47"/>
      <c r="U247" s="47"/>
      <c r="V247" s="47"/>
      <c r="W247" s="47"/>
      <c r="X247" s="47"/>
      <c r="Y247" s="47"/>
      <c r="Z247" s="47"/>
    </row>
    <row r="248" spans="1:26" ht="15.75" customHeight="1">
      <c r="A248" s="1"/>
      <c r="B248" s="2"/>
      <c r="C248" s="2"/>
      <c r="D248" s="2"/>
      <c r="E248" s="2"/>
      <c r="F248" s="2"/>
      <c r="G248" s="2"/>
      <c r="H248" s="3"/>
      <c r="I248" s="47"/>
      <c r="J248" s="47"/>
      <c r="K248" s="47"/>
      <c r="L248" s="47"/>
      <c r="M248" s="47"/>
      <c r="N248" s="47"/>
      <c r="O248" s="47"/>
      <c r="P248" s="47"/>
      <c r="Q248" s="47"/>
      <c r="R248" s="47"/>
      <c r="S248" s="47"/>
      <c r="T248" s="47"/>
      <c r="U248" s="47"/>
      <c r="V248" s="47"/>
      <c r="W248" s="47"/>
      <c r="X248" s="47"/>
      <c r="Y248" s="47"/>
      <c r="Z248" s="47"/>
    </row>
    <row r="249" spans="1:26" ht="15.75" customHeight="1">
      <c r="A249" s="1"/>
      <c r="B249" s="2"/>
      <c r="C249" s="2"/>
      <c r="D249" s="2"/>
      <c r="E249" s="2"/>
      <c r="F249" s="2"/>
      <c r="G249" s="2"/>
      <c r="H249" s="3"/>
      <c r="I249" s="47"/>
      <c r="J249" s="47"/>
      <c r="K249" s="47"/>
      <c r="L249" s="47"/>
      <c r="M249" s="47"/>
      <c r="N249" s="47"/>
      <c r="O249" s="47"/>
      <c r="P249" s="47"/>
      <c r="Q249" s="47"/>
      <c r="R249" s="47"/>
      <c r="S249" s="47"/>
      <c r="T249" s="47"/>
      <c r="U249" s="47"/>
      <c r="V249" s="47"/>
      <c r="W249" s="47"/>
      <c r="X249" s="47"/>
      <c r="Y249" s="47"/>
      <c r="Z249" s="47"/>
    </row>
    <row r="250" spans="1:26" ht="15.75" customHeight="1">
      <c r="A250" s="1"/>
      <c r="B250" s="2"/>
      <c r="C250" s="2"/>
      <c r="D250" s="2"/>
      <c r="E250" s="2"/>
      <c r="F250" s="2"/>
      <c r="G250" s="2"/>
      <c r="H250" s="3"/>
      <c r="I250" s="47"/>
      <c r="J250" s="47"/>
      <c r="K250" s="47"/>
      <c r="L250" s="47"/>
      <c r="M250" s="47"/>
      <c r="N250" s="47"/>
      <c r="O250" s="47"/>
      <c r="P250" s="47"/>
      <c r="Q250" s="47"/>
      <c r="R250" s="47"/>
      <c r="S250" s="47"/>
      <c r="T250" s="47"/>
      <c r="U250" s="47"/>
      <c r="V250" s="47"/>
      <c r="W250" s="47"/>
      <c r="X250" s="47"/>
      <c r="Y250" s="47"/>
      <c r="Z250" s="47"/>
    </row>
    <row r="251" spans="1:26" ht="15.75" customHeight="1">
      <c r="A251" s="1"/>
      <c r="B251" s="2"/>
      <c r="C251" s="2"/>
      <c r="D251" s="2"/>
      <c r="E251" s="2"/>
      <c r="F251" s="2"/>
      <c r="G251" s="2"/>
      <c r="H251" s="3"/>
      <c r="I251" s="47"/>
      <c r="J251" s="47"/>
      <c r="K251" s="47"/>
      <c r="L251" s="47"/>
      <c r="M251" s="47"/>
      <c r="N251" s="47"/>
      <c r="O251" s="47"/>
      <c r="P251" s="47"/>
      <c r="Q251" s="47"/>
      <c r="R251" s="47"/>
      <c r="S251" s="47"/>
      <c r="T251" s="47"/>
      <c r="U251" s="47"/>
      <c r="V251" s="47"/>
      <c r="W251" s="47"/>
      <c r="X251" s="47"/>
      <c r="Y251" s="47"/>
      <c r="Z251" s="47"/>
    </row>
    <row r="252" spans="1:26" ht="15.75" customHeight="1">
      <c r="A252" s="1"/>
      <c r="B252" s="2"/>
      <c r="C252" s="2"/>
      <c r="D252" s="2"/>
      <c r="E252" s="2"/>
      <c r="F252" s="2"/>
      <c r="G252" s="2"/>
      <c r="H252" s="3"/>
      <c r="I252" s="47"/>
      <c r="J252" s="47"/>
      <c r="K252" s="47"/>
      <c r="L252" s="47"/>
      <c r="M252" s="47"/>
      <c r="N252" s="47"/>
      <c r="O252" s="47"/>
      <c r="P252" s="47"/>
      <c r="Q252" s="47"/>
      <c r="R252" s="47"/>
      <c r="S252" s="47"/>
      <c r="T252" s="47"/>
      <c r="U252" s="47"/>
      <c r="V252" s="47"/>
      <c r="W252" s="47"/>
      <c r="X252" s="47"/>
      <c r="Y252" s="47"/>
      <c r="Z252" s="47"/>
    </row>
    <row r="253" spans="1:26" ht="15.75" customHeight="1">
      <c r="A253" s="1"/>
      <c r="B253" s="2"/>
      <c r="C253" s="2"/>
      <c r="D253" s="2"/>
      <c r="E253" s="2"/>
      <c r="F253" s="2"/>
      <c r="G253" s="2"/>
      <c r="H253" s="3"/>
      <c r="I253" s="47"/>
      <c r="J253" s="47"/>
      <c r="K253" s="47"/>
      <c r="L253" s="47"/>
      <c r="M253" s="47"/>
      <c r="N253" s="47"/>
      <c r="O253" s="47"/>
      <c r="P253" s="47"/>
      <c r="Q253" s="47"/>
      <c r="R253" s="47"/>
      <c r="S253" s="47"/>
      <c r="T253" s="47"/>
      <c r="U253" s="47"/>
      <c r="V253" s="47"/>
      <c r="W253" s="47"/>
      <c r="X253" s="47"/>
      <c r="Y253" s="47"/>
      <c r="Z253" s="47"/>
    </row>
    <row r="254" spans="1:26" ht="15.75" customHeight="1">
      <c r="A254" s="1"/>
      <c r="B254" s="2"/>
      <c r="C254" s="2"/>
      <c r="D254" s="2"/>
      <c r="E254" s="2"/>
      <c r="F254" s="2"/>
      <c r="G254" s="2"/>
      <c r="H254" s="3"/>
      <c r="I254" s="47"/>
      <c r="J254" s="47"/>
      <c r="K254" s="47"/>
      <c r="L254" s="47"/>
      <c r="M254" s="47"/>
      <c r="N254" s="47"/>
      <c r="O254" s="47"/>
      <c r="P254" s="47"/>
      <c r="Q254" s="47"/>
      <c r="R254" s="47"/>
      <c r="S254" s="47"/>
      <c r="T254" s="47"/>
      <c r="U254" s="47"/>
      <c r="V254" s="47"/>
      <c r="W254" s="47"/>
      <c r="X254" s="47"/>
      <c r="Y254" s="47"/>
      <c r="Z254" s="47"/>
    </row>
    <row r="255" spans="1:26" ht="15.75" customHeight="1">
      <c r="A255" s="1"/>
      <c r="B255" s="2"/>
      <c r="C255" s="2"/>
      <c r="D255" s="2"/>
      <c r="E255" s="2"/>
      <c r="F255" s="2"/>
      <c r="G255" s="2"/>
      <c r="H255" s="3"/>
      <c r="I255" s="47"/>
      <c r="J255" s="47"/>
      <c r="K255" s="47"/>
      <c r="L255" s="47"/>
      <c r="M255" s="47"/>
      <c r="N255" s="47"/>
      <c r="O255" s="47"/>
      <c r="P255" s="47"/>
      <c r="Q255" s="47"/>
      <c r="R255" s="47"/>
      <c r="S255" s="47"/>
      <c r="T255" s="47"/>
      <c r="U255" s="47"/>
      <c r="V255" s="47"/>
      <c r="W255" s="47"/>
      <c r="X255" s="47"/>
      <c r="Y255" s="47"/>
      <c r="Z255" s="47"/>
    </row>
    <row r="256" spans="1:26" ht="15.75" customHeight="1">
      <c r="A256" s="1"/>
      <c r="B256" s="2"/>
      <c r="C256" s="2"/>
      <c r="D256" s="2"/>
      <c r="E256" s="2"/>
      <c r="F256" s="2"/>
      <c r="G256" s="2"/>
      <c r="H256" s="3"/>
      <c r="I256" s="47"/>
      <c r="J256" s="47"/>
      <c r="K256" s="47"/>
      <c r="L256" s="47"/>
      <c r="M256" s="47"/>
      <c r="N256" s="47"/>
      <c r="O256" s="47"/>
      <c r="P256" s="47"/>
      <c r="Q256" s="47"/>
      <c r="R256" s="47"/>
      <c r="S256" s="47"/>
      <c r="T256" s="47"/>
      <c r="U256" s="47"/>
      <c r="V256" s="47"/>
      <c r="W256" s="47"/>
      <c r="X256" s="47"/>
      <c r="Y256" s="47"/>
      <c r="Z256" s="47"/>
    </row>
    <row r="257" spans="1:26" ht="15.75" customHeight="1">
      <c r="A257" s="1"/>
      <c r="B257" s="2"/>
      <c r="C257" s="2"/>
      <c r="D257" s="2"/>
      <c r="E257" s="2"/>
      <c r="F257" s="2"/>
      <c r="G257" s="2"/>
      <c r="H257" s="3"/>
      <c r="I257" s="47"/>
      <c r="J257" s="47"/>
      <c r="K257" s="47"/>
      <c r="L257" s="47"/>
      <c r="M257" s="47"/>
      <c r="N257" s="47"/>
      <c r="O257" s="47"/>
      <c r="P257" s="47"/>
      <c r="Q257" s="47"/>
      <c r="R257" s="47"/>
      <c r="S257" s="47"/>
      <c r="T257" s="47"/>
      <c r="U257" s="47"/>
      <c r="V257" s="47"/>
      <c r="W257" s="47"/>
      <c r="X257" s="47"/>
      <c r="Y257" s="47"/>
      <c r="Z257" s="47"/>
    </row>
    <row r="258" spans="1:26" ht="15.75" customHeight="1">
      <c r="A258" s="1"/>
      <c r="B258" s="2"/>
      <c r="C258" s="2"/>
      <c r="D258" s="2"/>
      <c r="E258" s="2"/>
      <c r="F258" s="2"/>
      <c r="G258" s="2"/>
      <c r="H258" s="3"/>
      <c r="I258" s="47"/>
      <c r="J258" s="47"/>
      <c r="K258" s="47"/>
      <c r="L258" s="47"/>
      <c r="M258" s="47"/>
      <c r="N258" s="47"/>
      <c r="O258" s="47"/>
      <c r="P258" s="47"/>
      <c r="Q258" s="47"/>
      <c r="R258" s="47"/>
      <c r="S258" s="47"/>
      <c r="T258" s="47"/>
      <c r="U258" s="47"/>
      <c r="V258" s="47"/>
      <c r="W258" s="47"/>
      <c r="X258" s="47"/>
      <c r="Y258" s="47"/>
      <c r="Z258" s="47"/>
    </row>
    <row r="259" spans="1:26" ht="15.75" customHeight="1">
      <c r="A259" s="1"/>
      <c r="B259" s="2"/>
      <c r="C259" s="2"/>
      <c r="D259" s="2"/>
      <c r="E259" s="2"/>
      <c r="F259" s="2"/>
      <c r="G259" s="2"/>
      <c r="H259" s="3"/>
      <c r="I259" s="47"/>
      <c r="J259" s="47"/>
      <c r="K259" s="47"/>
      <c r="L259" s="47"/>
      <c r="M259" s="47"/>
      <c r="N259" s="47"/>
      <c r="O259" s="47"/>
      <c r="P259" s="47"/>
      <c r="Q259" s="47"/>
      <c r="R259" s="47"/>
      <c r="S259" s="47"/>
      <c r="T259" s="47"/>
      <c r="U259" s="47"/>
      <c r="V259" s="47"/>
      <c r="W259" s="47"/>
      <c r="X259" s="47"/>
      <c r="Y259" s="47"/>
      <c r="Z259" s="47"/>
    </row>
    <row r="260" spans="1:26" ht="15.75" customHeight="1">
      <c r="A260" s="1"/>
      <c r="B260" s="2"/>
      <c r="C260" s="2"/>
      <c r="D260" s="2"/>
      <c r="E260" s="2"/>
      <c r="F260" s="2"/>
      <c r="G260" s="2"/>
      <c r="H260" s="3"/>
      <c r="I260" s="47"/>
      <c r="J260" s="47"/>
      <c r="K260" s="47"/>
      <c r="L260" s="47"/>
      <c r="M260" s="47"/>
      <c r="N260" s="47"/>
      <c r="O260" s="47"/>
      <c r="P260" s="47"/>
      <c r="Q260" s="47"/>
      <c r="R260" s="47"/>
      <c r="S260" s="47"/>
      <c r="T260" s="47"/>
      <c r="U260" s="47"/>
      <c r="V260" s="47"/>
      <c r="W260" s="47"/>
      <c r="X260" s="47"/>
      <c r="Y260" s="47"/>
      <c r="Z260" s="47"/>
    </row>
    <row r="261" spans="1:26" ht="15.75" customHeight="1">
      <c r="A261" s="1"/>
      <c r="B261" s="2"/>
      <c r="C261" s="2"/>
      <c r="D261" s="2"/>
      <c r="E261" s="2"/>
      <c r="F261" s="2"/>
      <c r="G261" s="2"/>
      <c r="H261" s="3"/>
      <c r="I261" s="47"/>
      <c r="J261" s="47"/>
      <c r="K261" s="47"/>
      <c r="L261" s="47"/>
      <c r="M261" s="47"/>
      <c r="N261" s="47"/>
      <c r="O261" s="47"/>
      <c r="P261" s="47"/>
      <c r="Q261" s="47"/>
      <c r="R261" s="47"/>
      <c r="S261" s="47"/>
      <c r="T261" s="47"/>
      <c r="U261" s="47"/>
      <c r="V261" s="47"/>
      <c r="W261" s="47"/>
      <c r="X261" s="47"/>
      <c r="Y261" s="47"/>
      <c r="Z261" s="47"/>
    </row>
    <row r="262" spans="1:26" ht="15.75" customHeight="1">
      <c r="A262" s="1"/>
      <c r="B262" s="2"/>
      <c r="C262" s="2"/>
      <c r="D262" s="2"/>
      <c r="E262" s="2"/>
      <c r="F262" s="2"/>
      <c r="G262" s="2"/>
      <c r="H262" s="3"/>
      <c r="I262" s="47"/>
      <c r="J262" s="47"/>
      <c r="K262" s="47"/>
      <c r="L262" s="47"/>
      <c r="M262" s="47"/>
      <c r="N262" s="47"/>
      <c r="O262" s="47"/>
      <c r="P262" s="47"/>
      <c r="Q262" s="47"/>
      <c r="R262" s="47"/>
      <c r="S262" s="47"/>
      <c r="T262" s="47"/>
      <c r="U262" s="47"/>
      <c r="V262" s="47"/>
      <c r="W262" s="47"/>
      <c r="X262" s="47"/>
      <c r="Y262" s="47"/>
      <c r="Z262" s="47"/>
    </row>
    <row r="263" spans="1:26" ht="15.75" customHeight="1">
      <c r="A263" s="1"/>
      <c r="B263" s="2"/>
      <c r="C263" s="2"/>
      <c r="D263" s="2"/>
      <c r="E263" s="2"/>
      <c r="F263" s="2"/>
      <c r="G263" s="2"/>
      <c r="H263" s="3"/>
      <c r="I263" s="47"/>
      <c r="J263" s="47"/>
      <c r="K263" s="47"/>
      <c r="L263" s="47"/>
      <c r="M263" s="47"/>
      <c r="N263" s="47"/>
      <c r="O263" s="47"/>
      <c r="P263" s="47"/>
      <c r="Q263" s="47"/>
      <c r="R263" s="47"/>
      <c r="S263" s="47"/>
      <c r="T263" s="47"/>
      <c r="U263" s="47"/>
      <c r="V263" s="47"/>
      <c r="W263" s="47"/>
      <c r="X263" s="47"/>
      <c r="Y263" s="47"/>
      <c r="Z263" s="47"/>
    </row>
    <row r="264" spans="1:26" ht="15.75" customHeight="1">
      <c r="A264" s="1"/>
      <c r="B264" s="2"/>
      <c r="C264" s="2"/>
      <c r="D264" s="2"/>
      <c r="E264" s="2"/>
      <c r="F264" s="2"/>
      <c r="G264" s="2"/>
      <c r="H264" s="3"/>
      <c r="I264" s="47"/>
      <c r="J264" s="47"/>
      <c r="K264" s="47"/>
      <c r="L264" s="47"/>
      <c r="M264" s="47"/>
      <c r="N264" s="47"/>
      <c r="O264" s="47"/>
      <c r="P264" s="47"/>
      <c r="Q264" s="47"/>
      <c r="R264" s="47"/>
      <c r="S264" s="47"/>
      <c r="T264" s="47"/>
      <c r="U264" s="47"/>
      <c r="V264" s="47"/>
      <c r="W264" s="47"/>
      <c r="X264" s="47"/>
      <c r="Y264" s="47"/>
      <c r="Z264" s="47"/>
    </row>
    <row r="265" spans="1:26" ht="15.75" customHeight="1">
      <c r="A265" s="1"/>
      <c r="B265" s="2"/>
      <c r="C265" s="2"/>
      <c r="D265" s="2"/>
      <c r="E265" s="2"/>
      <c r="F265" s="2"/>
      <c r="G265" s="2"/>
      <c r="H265" s="3"/>
      <c r="I265" s="47"/>
      <c r="J265" s="47"/>
      <c r="K265" s="47"/>
      <c r="L265" s="47"/>
      <c r="M265" s="47"/>
      <c r="N265" s="47"/>
      <c r="O265" s="47"/>
      <c r="P265" s="47"/>
      <c r="Q265" s="47"/>
      <c r="R265" s="47"/>
      <c r="S265" s="47"/>
      <c r="T265" s="47"/>
      <c r="U265" s="47"/>
      <c r="V265" s="47"/>
      <c r="W265" s="47"/>
      <c r="X265" s="47"/>
      <c r="Y265" s="47"/>
      <c r="Z265" s="47"/>
    </row>
    <row r="266" spans="1:26" ht="15.75" customHeight="1">
      <c r="A266" s="1"/>
      <c r="B266" s="2"/>
      <c r="C266" s="2"/>
      <c r="D266" s="2"/>
      <c r="E266" s="2"/>
      <c r="F266" s="2"/>
      <c r="G266" s="2"/>
      <c r="H266" s="3"/>
      <c r="I266" s="47"/>
      <c r="J266" s="47"/>
      <c r="K266" s="47"/>
      <c r="L266" s="47"/>
      <c r="M266" s="47"/>
      <c r="N266" s="47"/>
      <c r="O266" s="47"/>
      <c r="P266" s="47"/>
      <c r="Q266" s="47"/>
      <c r="R266" s="47"/>
      <c r="S266" s="47"/>
      <c r="T266" s="47"/>
      <c r="U266" s="47"/>
      <c r="V266" s="47"/>
      <c r="W266" s="47"/>
      <c r="X266" s="47"/>
      <c r="Y266" s="47"/>
      <c r="Z266" s="47"/>
    </row>
    <row r="267" spans="1:26" ht="15.75" customHeight="1">
      <c r="A267" s="1"/>
      <c r="B267" s="2"/>
      <c r="C267" s="2"/>
      <c r="D267" s="2"/>
      <c r="E267" s="2"/>
      <c r="F267" s="2"/>
      <c r="G267" s="2"/>
      <c r="H267" s="3"/>
      <c r="I267" s="47"/>
      <c r="J267" s="47"/>
      <c r="K267" s="47"/>
      <c r="L267" s="47"/>
      <c r="M267" s="47"/>
      <c r="N267" s="47"/>
      <c r="O267" s="47"/>
      <c r="P267" s="47"/>
      <c r="Q267" s="47"/>
      <c r="R267" s="47"/>
      <c r="S267" s="47"/>
      <c r="T267" s="47"/>
      <c r="U267" s="47"/>
      <c r="V267" s="47"/>
      <c r="W267" s="47"/>
      <c r="X267" s="47"/>
      <c r="Y267" s="47"/>
      <c r="Z267" s="47"/>
    </row>
    <row r="268" spans="1:26" ht="15.75" customHeight="1">
      <c r="A268" s="1"/>
      <c r="B268" s="2"/>
      <c r="C268" s="2"/>
      <c r="D268" s="2"/>
      <c r="E268" s="2"/>
      <c r="F268" s="2"/>
      <c r="G268" s="2"/>
      <c r="H268" s="3"/>
      <c r="I268" s="47"/>
      <c r="J268" s="47"/>
      <c r="K268" s="47"/>
      <c r="L268" s="47"/>
      <c r="M268" s="47"/>
      <c r="N268" s="47"/>
      <c r="O268" s="47"/>
      <c r="P268" s="47"/>
      <c r="Q268" s="47"/>
      <c r="R268" s="47"/>
      <c r="S268" s="47"/>
      <c r="T268" s="47"/>
      <c r="U268" s="47"/>
      <c r="V268" s="47"/>
      <c r="W268" s="47"/>
      <c r="X268" s="47"/>
      <c r="Y268" s="47"/>
      <c r="Z268" s="47"/>
    </row>
    <row r="269" spans="1:26" ht="15.75" customHeight="1">
      <c r="A269" s="1"/>
      <c r="B269" s="2"/>
      <c r="C269" s="2"/>
      <c r="D269" s="2"/>
      <c r="E269" s="2"/>
      <c r="F269" s="2"/>
      <c r="G269" s="2"/>
      <c r="H269" s="3"/>
      <c r="I269" s="47"/>
      <c r="J269" s="47"/>
      <c r="K269" s="47"/>
      <c r="L269" s="47"/>
      <c r="M269" s="47"/>
      <c r="N269" s="47"/>
      <c r="O269" s="47"/>
      <c r="P269" s="47"/>
      <c r="Q269" s="47"/>
      <c r="R269" s="47"/>
      <c r="S269" s="47"/>
      <c r="T269" s="47"/>
      <c r="U269" s="47"/>
      <c r="V269" s="47"/>
      <c r="W269" s="47"/>
      <c r="X269" s="47"/>
      <c r="Y269" s="47"/>
      <c r="Z269" s="47"/>
    </row>
    <row r="270" spans="1:26" ht="15.75" customHeight="1">
      <c r="A270" s="1"/>
      <c r="B270" s="2"/>
      <c r="C270" s="2"/>
      <c r="D270" s="2"/>
      <c r="E270" s="2"/>
      <c r="F270" s="2"/>
      <c r="G270" s="2"/>
      <c r="H270" s="3"/>
      <c r="I270" s="47"/>
      <c r="J270" s="47"/>
      <c r="K270" s="47"/>
      <c r="L270" s="47"/>
      <c r="M270" s="47"/>
      <c r="N270" s="47"/>
      <c r="O270" s="47"/>
      <c r="P270" s="47"/>
      <c r="Q270" s="47"/>
      <c r="R270" s="47"/>
      <c r="S270" s="47"/>
      <c r="T270" s="47"/>
      <c r="U270" s="47"/>
      <c r="V270" s="47"/>
      <c r="W270" s="47"/>
      <c r="X270" s="47"/>
      <c r="Y270" s="47"/>
      <c r="Z270" s="47"/>
    </row>
    <row r="271" spans="1:26" ht="15.75" customHeight="1">
      <c r="A271" s="1"/>
      <c r="B271" s="2"/>
      <c r="C271" s="2"/>
      <c r="D271" s="2"/>
      <c r="E271" s="2"/>
      <c r="F271" s="2"/>
      <c r="G271" s="2"/>
      <c r="H271" s="3"/>
      <c r="I271" s="47"/>
      <c r="J271" s="47"/>
      <c r="K271" s="47"/>
      <c r="L271" s="47"/>
      <c r="M271" s="47"/>
      <c r="N271" s="47"/>
      <c r="O271" s="47"/>
      <c r="P271" s="47"/>
      <c r="Q271" s="47"/>
      <c r="R271" s="47"/>
      <c r="S271" s="47"/>
      <c r="T271" s="47"/>
      <c r="U271" s="47"/>
      <c r="V271" s="47"/>
      <c r="W271" s="47"/>
      <c r="X271" s="47"/>
      <c r="Y271" s="47"/>
      <c r="Z271" s="47"/>
    </row>
    <row r="272" spans="1:26" ht="15.75" customHeight="1">
      <c r="A272" s="1"/>
      <c r="B272" s="2"/>
      <c r="C272" s="2"/>
      <c r="D272" s="2"/>
      <c r="E272" s="2"/>
      <c r="F272" s="2"/>
      <c r="G272" s="2"/>
      <c r="H272" s="3"/>
      <c r="I272" s="47"/>
      <c r="J272" s="47"/>
      <c r="K272" s="47"/>
      <c r="L272" s="47"/>
      <c r="M272" s="47"/>
      <c r="N272" s="47"/>
      <c r="O272" s="47"/>
      <c r="P272" s="47"/>
      <c r="Q272" s="47"/>
      <c r="R272" s="47"/>
      <c r="S272" s="47"/>
      <c r="T272" s="47"/>
      <c r="U272" s="47"/>
      <c r="V272" s="47"/>
      <c r="W272" s="47"/>
      <c r="X272" s="47"/>
      <c r="Y272" s="47"/>
      <c r="Z272" s="47"/>
    </row>
    <row r="273" spans="1:26" ht="15.75" customHeight="1">
      <c r="A273" s="1"/>
      <c r="B273" s="2"/>
      <c r="C273" s="2"/>
      <c r="D273" s="2"/>
      <c r="E273" s="2"/>
      <c r="F273" s="2"/>
      <c r="G273" s="2"/>
      <c r="H273" s="3"/>
      <c r="I273" s="47"/>
      <c r="J273" s="47"/>
      <c r="K273" s="47"/>
      <c r="L273" s="47"/>
      <c r="M273" s="47"/>
      <c r="N273" s="47"/>
      <c r="O273" s="47"/>
      <c r="P273" s="47"/>
      <c r="Q273" s="47"/>
      <c r="R273" s="47"/>
      <c r="S273" s="47"/>
      <c r="T273" s="47"/>
      <c r="U273" s="47"/>
      <c r="V273" s="47"/>
      <c r="W273" s="47"/>
      <c r="X273" s="47"/>
      <c r="Y273" s="47"/>
      <c r="Z273" s="47"/>
    </row>
    <row r="274" spans="1:26" ht="15.75" customHeight="1">
      <c r="A274" s="1"/>
      <c r="B274" s="2"/>
      <c r="C274" s="2"/>
      <c r="D274" s="2"/>
      <c r="E274" s="2"/>
      <c r="F274" s="2"/>
      <c r="G274" s="2"/>
      <c r="H274" s="3"/>
      <c r="I274" s="47"/>
      <c r="J274" s="47"/>
      <c r="K274" s="47"/>
      <c r="L274" s="47"/>
      <c r="M274" s="47"/>
      <c r="N274" s="47"/>
      <c r="O274" s="47"/>
      <c r="P274" s="47"/>
      <c r="Q274" s="47"/>
      <c r="R274" s="47"/>
      <c r="S274" s="47"/>
      <c r="T274" s="47"/>
      <c r="U274" s="47"/>
      <c r="V274" s="47"/>
      <c r="W274" s="47"/>
      <c r="X274" s="47"/>
      <c r="Y274" s="47"/>
      <c r="Z274" s="47"/>
    </row>
    <row r="275" spans="1:26" ht="15.75" customHeight="1">
      <c r="A275" s="1"/>
      <c r="B275" s="2"/>
      <c r="C275" s="2"/>
      <c r="D275" s="2"/>
      <c r="E275" s="2"/>
      <c r="F275" s="2"/>
      <c r="G275" s="2"/>
      <c r="H275" s="3"/>
      <c r="I275" s="47"/>
      <c r="J275" s="47"/>
      <c r="K275" s="47"/>
      <c r="L275" s="47"/>
      <c r="M275" s="47"/>
      <c r="N275" s="47"/>
      <c r="O275" s="47"/>
      <c r="P275" s="47"/>
      <c r="Q275" s="47"/>
      <c r="R275" s="47"/>
      <c r="S275" s="47"/>
      <c r="T275" s="47"/>
      <c r="U275" s="47"/>
      <c r="V275" s="47"/>
      <c r="W275" s="47"/>
      <c r="X275" s="47"/>
      <c r="Y275" s="47"/>
      <c r="Z275" s="47"/>
    </row>
    <row r="276" spans="1:26" ht="15.75" customHeight="1">
      <c r="A276" s="1"/>
      <c r="B276" s="2"/>
      <c r="C276" s="2"/>
      <c r="D276" s="2"/>
      <c r="E276" s="2"/>
      <c r="F276" s="2"/>
      <c r="G276" s="2"/>
      <c r="H276" s="3"/>
      <c r="I276" s="47"/>
      <c r="J276" s="47"/>
      <c r="K276" s="47"/>
      <c r="L276" s="47"/>
      <c r="M276" s="47"/>
      <c r="N276" s="47"/>
      <c r="O276" s="47"/>
      <c r="P276" s="47"/>
      <c r="Q276" s="47"/>
      <c r="R276" s="47"/>
      <c r="S276" s="47"/>
      <c r="T276" s="47"/>
      <c r="U276" s="47"/>
      <c r="V276" s="47"/>
      <c r="W276" s="47"/>
      <c r="X276" s="47"/>
      <c r="Y276" s="47"/>
      <c r="Z276" s="47"/>
    </row>
    <row r="277" spans="1:26" ht="15.75" customHeight="1">
      <c r="A277" s="1"/>
      <c r="B277" s="2"/>
      <c r="C277" s="2"/>
      <c r="D277" s="2"/>
      <c r="E277" s="2"/>
      <c r="F277" s="2"/>
      <c r="G277" s="2"/>
      <c r="H277" s="3"/>
      <c r="I277" s="47"/>
      <c r="J277" s="47"/>
      <c r="K277" s="47"/>
      <c r="L277" s="47"/>
      <c r="M277" s="47"/>
      <c r="N277" s="47"/>
      <c r="O277" s="47"/>
      <c r="P277" s="47"/>
      <c r="Q277" s="47"/>
      <c r="R277" s="47"/>
      <c r="S277" s="47"/>
      <c r="T277" s="47"/>
      <c r="U277" s="47"/>
      <c r="V277" s="47"/>
      <c r="W277" s="47"/>
      <c r="X277" s="47"/>
      <c r="Y277" s="47"/>
      <c r="Z277" s="47"/>
    </row>
    <row r="278" spans="1:26" ht="15.75" customHeight="1">
      <c r="A278" s="1"/>
      <c r="B278" s="2"/>
      <c r="C278" s="2"/>
      <c r="D278" s="2"/>
      <c r="E278" s="2"/>
      <c r="F278" s="2"/>
      <c r="G278" s="2"/>
      <c r="H278" s="3"/>
      <c r="I278" s="47"/>
      <c r="J278" s="47"/>
      <c r="K278" s="47"/>
      <c r="L278" s="47"/>
      <c r="M278" s="47"/>
      <c r="N278" s="47"/>
      <c r="O278" s="47"/>
      <c r="P278" s="47"/>
      <c r="Q278" s="47"/>
      <c r="R278" s="47"/>
      <c r="S278" s="47"/>
      <c r="T278" s="47"/>
      <c r="U278" s="47"/>
      <c r="V278" s="47"/>
      <c r="W278" s="47"/>
      <c r="X278" s="47"/>
      <c r="Y278" s="47"/>
      <c r="Z278" s="47"/>
    </row>
    <row r="279" spans="1:26" ht="15.75" customHeight="1">
      <c r="A279" s="1"/>
      <c r="B279" s="2"/>
      <c r="C279" s="2"/>
      <c r="D279" s="2"/>
      <c r="E279" s="2"/>
      <c r="F279" s="2"/>
      <c r="G279" s="2"/>
      <c r="H279" s="3"/>
      <c r="I279" s="47"/>
      <c r="J279" s="47"/>
      <c r="K279" s="47"/>
      <c r="L279" s="47"/>
      <c r="M279" s="47"/>
      <c r="N279" s="47"/>
      <c r="O279" s="47"/>
      <c r="P279" s="47"/>
      <c r="Q279" s="47"/>
      <c r="R279" s="47"/>
      <c r="S279" s="47"/>
      <c r="T279" s="47"/>
      <c r="U279" s="47"/>
      <c r="V279" s="47"/>
      <c r="W279" s="47"/>
      <c r="X279" s="47"/>
      <c r="Y279" s="47"/>
      <c r="Z279" s="47"/>
    </row>
    <row r="280" spans="1:26" ht="15.75" customHeight="1">
      <c r="A280" s="1"/>
      <c r="B280" s="2"/>
      <c r="C280" s="2"/>
      <c r="D280" s="2"/>
      <c r="E280" s="2"/>
      <c r="F280" s="2"/>
      <c r="G280" s="2"/>
      <c r="H280" s="3"/>
      <c r="I280" s="47"/>
      <c r="J280" s="47"/>
      <c r="K280" s="47"/>
      <c r="L280" s="47"/>
      <c r="M280" s="47"/>
      <c r="N280" s="47"/>
      <c r="O280" s="47"/>
      <c r="P280" s="47"/>
      <c r="Q280" s="47"/>
      <c r="R280" s="47"/>
      <c r="S280" s="47"/>
      <c r="T280" s="47"/>
      <c r="U280" s="47"/>
      <c r="V280" s="47"/>
      <c r="W280" s="47"/>
      <c r="X280" s="47"/>
      <c r="Y280" s="47"/>
      <c r="Z280" s="47"/>
    </row>
    <row r="281" spans="1:26" ht="15.75" customHeight="1">
      <c r="A281" s="1"/>
      <c r="B281" s="2"/>
      <c r="C281" s="2"/>
      <c r="D281" s="2"/>
      <c r="E281" s="2"/>
      <c r="F281" s="2"/>
      <c r="G281" s="2"/>
      <c r="H281" s="3"/>
      <c r="I281" s="47"/>
      <c r="J281" s="47"/>
      <c r="K281" s="47"/>
      <c r="L281" s="47"/>
      <c r="M281" s="47"/>
      <c r="N281" s="47"/>
      <c r="O281" s="47"/>
      <c r="P281" s="47"/>
      <c r="Q281" s="47"/>
      <c r="R281" s="47"/>
      <c r="S281" s="47"/>
      <c r="T281" s="47"/>
      <c r="U281" s="47"/>
      <c r="V281" s="47"/>
      <c r="W281" s="47"/>
      <c r="X281" s="47"/>
      <c r="Y281" s="47"/>
      <c r="Z281" s="47"/>
    </row>
    <row r="282" spans="1:26" ht="15.75" customHeight="1">
      <c r="A282" s="1"/>
      <c r="B282" s="2"/>
      <c r="C282" s="2"/>
      <c r="D282" s="2"/>
      <c r="E282" s="2"/>
      <c r="F282" s="2"/>
      <c r="G282" s="2"/>
      <c r="H282" s="3"/>
      <c r="I282" s="47"/>
      <c r="J282" s="47"/>
      <c r="K282" s="47"/>
      <c r="L282" s="47"/>
      <c r="M282" s="47"/>
      <c r="N282" s="47"/>
      <c r="O282" s="47"/>
      <c r="P282" s="47"/>
      <c r="Q282" s="47"/>
      <c r="R282" s="47"/>
      <c r="S282" s="47"/>
      <c r="T282" s="47"/>
      <c r="U282" s="47"/>
      <c r="V282" s="47"/>
      <c r="W282" s="47"/>
      <c r="X282" s="47"/>
      <c r="Y282" s="47"/>
      <c r="Z282" s="47"/>
    </row>
    <row r="283" spans="1:26" ht="15.75" customHeight="1">
      <c r="A283" s="1"/>
      <c r="B283" s="2"/>
      <c r="C283" s="2"/>
      <c r="D283" s="2"/>
      <c r="E283" s="2"/>
      <c r="F283" s="2"/>
      <c r="G283" s="2"/>
      <c r="H283" s="3"/>
      <c r="I283" s="47"/>
      <c r="J283" s="47"/>
      <c r="K283" s="47"/>
      <c r="L283" s="47"/>
      <c r="M283" s="47"/>
      <c r="N283" s="47"/>
      <c r="O283" s="47"/>
      <c r="P283" s="47"/>
      <c r="Q283" s="47"/>
      <c r="R283" s="47"/>
      <c r="S283" s="47"/>
      <c r="T283" s="47"/>
      <c r="U283" s="47"/>
      <c r="V283" s="47"/>
      <c r="W283" s="47"/>
      <c r="X283" s="47"/>
      <c r="Y283" s="47"/>
      <c r="Z283" s="47"/>
    </row>
    <row r="284" spans="1:26" ht="15.75" customHeight="1">
      <c r="A284" s="1"/>
      <c r="B284" s="2"/>
      <c r="C284" s="2"/>
      <c r="D284" s="2"/>
      <c r="E284" s="2"/>
      <c r="F284" s="2"/>
      <c r="G284" s="2"/>
      <c r="H284" s="3"/>
      <c r="I284" s="47"/>
      <c r="J284" s="47"/>
      <c r="K284" s="47"/>
      <c r="L284" s="47"/>
      <c r="M284" s="47"/>
      <c r="N284" s="47"/>
      <c r="O284" s="47"/>
      <c r="P284" s="47"/>
      <c r="Q284" s="47"/>
      <c r="R284" s="47"/>
      <c r="S284" s="47"/>
      <c r="T284" s="47"/>
      <c r="U284" s="47"/>
      <c r="V284" s="47"/>
      <c r="W284" s="47"/>
      <c r="X284" s="47"/>
      <c r="Y284" s="47"/>
      <c r="Z284" s="47"/>
    </row>
    <row r="285" spans="1:26" ht="15.75" customHeight="1">
      <c r="A285" s="1"/>
      <c r="B285" s="2"/>
      <c r="C285" s="2"/>
      <c r="D285" s="2"/>
      <c r="E285" s="2"/>
      <c r="F285" s="2"/>
      <c r="G285" s="2"/>
      <c r="H285" s="3"/>
      <c r="I285" s="47"/>
      <c r="J285" s="47"/>
      <c r="K285" s="47"/>
      <c r="L285" s="47"/>
      <c r="M285" s="47"/>
      <c r="N285" s="47"/>
      <c r="O285" s="47"/>
      <c r="P285" s="47"/>
      <c r="Q285" s="47"/>
      <c r="R285" s="47"/>
      <c r="S285" s="47"/>
      <c r="T285" s="47"/>
      <c r="U285" s="47"/>
      <c r="V285" s="47"/>
      <c r="W285" s="47"/>
      <c r="X285" s="47"/>
      <c r="Y285" s="47"/>
      <c r="Z285" s="47"/>
    </row>
    <row r="286" spans="1:26" ht="15.75" customHeight="1">
      <c r="A286" s="1"/>
      <c r="B286" s="2"/>
      <c r="C286" s="2"/>
      <c r="D286" s="2"/>
      <c r="E286" s="2"/>
      <c r="F286" s="2"/>
      <c r="G286" s="2"/>
      <c r="H286" s="3"/>
      <c r="I286" s="47"/>
      <c r="J286" s="47"/>
      <c r="K286" s="47"/>
      <c r="L286" s="47"/>
      <c r="M286" s="47"/>
      <c r="N286" s="47"/>
      <c r="O286" s="47"/>
      <c r="P286" s="47"/>
      <c r="Q286" s="47"/>
      <c r="R286" s="47"/>
      <c r="S286" s="47"/>
      <c r="T286" s="47"/>
      <c r="U286" s="47"/>
      <c r="V286" s="47"/>
      <c r="W286" s="47"/>
      <c r="X286" s="47"/>
      <c r="Y286" s="47"/>
      <c r="Z286" s="47"/>
    </row>
    <row r="287" spans="1:26" ht="15.75" customHeight="1">
      <c r="A287" s="1"/>
      <c r="B287" s="2"/>
      <c r="C287" s="2"/>
      <c r="D287" s="2"/>
      <c r="E287" s="2"/>
      <c r="F287" s="2"/>
      <c r="G287" s="2"/>
      <c r="H287" s="3"/>
      <c r="I287" s="47"/>
      <c r="J287" s="47"/>
      <c r="K287" s="47"/>
      <c r="L287" s="47"/>
      <c r="M287" s="47"/>
      <c r="N287" s="47"/>
      <c r="O287" s="47"/>
      <c r="P287" s="47"/>
      <c r="Q287" s="47"/>
      <c r="R287" s="47"/>
      <c r="S287" s="47"/>
      <c r="T287" s="47"/>
      <c r="U287" s="47"/>
      <c r="V287" s="47"/>
      <c r="W287" s="47"/>
      <c r="X287" s="47"/>
      <c r="Y287" s="47"/>
      <c r="Z287" s="47"/>
    </row>
    <row r="288" spans="1:26" ht="15.75" customHeight="1">
      <c r="A288" s="1"/>
      <c r="B288" s="2"/>
      <c r="C288" s="2"/>
      <c r="D288" s="2"/>
      <c r="E288" s="2"/>
      <c r="F288" s="2"/>
      <c r="G288" s="2"/>
      <c r="H288" s="3"/>
      <c r="I288" s="47"/>
      <c r="J288" s="47"/>
      <c r="K288" s="47"/>
      <c r="L288" s="47"/>
      <c r="M288" s="47"/>
      <c r="N288" s="47"/>
      <c r="O288" s="47"/>
      <c r="P288" s="47"/>
      <c r="Q288" s="47"/>
      <c r="R288" s="47"/>
      <c r="S288" s="47"/>
      <c r="T288" s="47"/>
      <c r="U288" s="47"/>
      <c r="V288" s="47"/>
      <c r="W288" s="47"/>
      <c r="X288" s="47"/>
      <c r="Y288" s="47"/>
      <c r="Z288" s="47"/>
    </row>
    <row r="289" spans="1:26" ht="15.75" customHeight="1">
      <c r="A289" s="1"/>
      <c r="B289" s="2"/>
      <c r="C289" s="2"/>
      <c r="D289" s="2"/>
      <c r="E289" s="2"/>
      <c r="F289" s="2"/>
      <c r="G289" s="2"/>
      <c r="H289" s="3"/>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row r="1030" spans="1:26" ht="15.75" customHeight="1">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row>
    <row r="1031" spans="1:26" ht="15.75" customHeight="1">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row>
    <row r="1032" spans="1:26" ht="15.75" customHeight="1">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row>
    <row r="1033" spans="1:26" ht="15.75" customHeight="1">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row>
    <row r="1034" spans="1:26" ht="15.75" customHeight="1">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row>
    <row r="1035" spans="1:26" ht="15.75" customHeight="1">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row>
    <row r="1036" spans="1:26" ht="15.75" customHeight="1">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row>
    <row r="1037" spans="1:26" ht="15.75" customHeight="1">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row>
    <row r="1038" spans="1:26" ht="15.75" customHeight="1">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row>
    <row r="1039" spans="1:26" ht="15.75" customHeight="1">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row>
    <row r="1040" spans="1:26" ht="15.75" customHeight="1">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row>
    <row r="1041" spans="1:26" ht="15.75" customHeight="1">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row>
    <row r="1042" spans="1:26" ht="15.75" customHeight="1">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row>
    <row r="1043" spans="1:26" ht="15.75" customHeight="1">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row>
    <row r="1044" spans="1:26" ht="15.75" customHeight="1">
      <c r="A1044" s="47"/>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row>
    <row r="1045" spans="1:26" ht="15.7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row>
    <row r="1046" spans="1:26" ht="15.75" customHeight="1">
      <c r="A1046" s="47"/>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row>
    <row r="1047" spans="1:26" ht="15.75" customHeight="1">
      <c r="A1047" s="47"/>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row>
    <row r="1048" spans="1:26" ht="15.75" customHeight="1">
      <c r="A1048" s="47"/>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row>
    <row r="1049" spans="1:26" ht="15.75" customHeight="1">
      <c r="A1049" s="47"/>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row>
    <row r="1050" spans="1:26" ht="15.75" customHeight="1">
      <c r="A1050" s="47"/>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row>
    <row r="1051" spans="1:26" ht="15.75" customHeight="1">
      <c r="A1051" s="47"/>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row>
    <row r="1052" spans="1:26" ht="15.75" customHeight="1">
      <c r="A1052" s="47"/>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row>
    <row r="1053" spans="1:26" ht="15.75" customHeight="1">
      <c r="A1053" s="47"/>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row>
    <row r="1054" spans="1:26" ht="15.75" customHeight="1">
      <c r="A1054" s="47"/>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row>
    <row r="1055" spans="1:26" ht="15.75" customHeight="1">
      <c r="A1055" s="47"/>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row>
    <row r="1056" spans="1:26" ht="15.75" customHeight="1">
      <c r="A1056" s="47"/>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row>
    <row r="1057" spans="1:26" ht="15.75" customHeight="1">
      <c r="A1057" s="47"/>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row>
    <row r="1058" spans="1:26" ht="15.75"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row>
    <row r="1059" spans="1:26" ht="15.75" customHeight="1">
      <c r="A1059" s="47"/>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row>
    <row r="1060" spans="1:26" ht="15.75" customHeight="1">
      <c r="A1060" s="47"/>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row>
    <row r="1061" spans="1:26" ht="15.75" customHeight="1">
      <c r="A1061" s="47"/>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row>
    <row r="1062" spans="1:26" ht="15.75" customHeight="1">
      <c r="A1062" s="47"/>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row>
    <row r="1063" spans="1:26" ht="15.75" customHeight="1">
      <c r="A1063" s="47"/>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row>
    <row r="1064" spans="1:26" ht="15.75" customHeight="1">
      <c r="A1064" s="47"/>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row>
    <row r="1065" spans="1:26" ht="15.75" customHeight="1">
      <c r="A1065" s="47"/>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row>
    <row r="1066" spans="1:26" ht="15.75" customHeight="1">
      <c r="A1066" s="47"/>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row>
    <row r="1067" spans="1:26" ht="15" customHeight="1">
      <c r="A1067" s="47"/>
      <c r="B1067" s="47"/>
      <c r="C1067" s="47"/>
      <c r="D1067" s="47"/>
      <c r="E1067" s="47"/>
      <c r="F1067" s="47"/>
      <c r="G1067" s="47"/>
      <c r="H1067" s="47"/>
      <c r="I1067" s="47"/>
      <c r="J1067" s="47"/>
      <c r="K1067" s="47"/>
      <c r="L1067" s="47"/>
      <c r="M1067" s="47"/>
      <c r="N1067" s="47"/>
      <c r="O1067" s="47"/>
    </row>
  </sheetData>
  <mergeCells count="10">
    <mergeCell ref="A89:J89"/>
    <mergeCell ref="A8:O8"/>
    <mergeCell ref="A9:O9"/>
    <mergeCell ref="A10:O10"/>
    <mergeCell ref="A11:O11"/>
    <mergeCell ref="A2:O2"/>
    <mergeCell ref="A4:O4"/>
    <mergeCell ref="A5:O5"/>
    <mergeCell ref="A6:O6"/>
    <mergeCell ref="A7:O7"/>
  </mergeCells>
  <hyperlinks>
    <hyperlink ref="H14" r:id="rId1" xr:uid="{194AE1E1-344C-4C6A-8DE5-D5FC0B2ABA41}"/>
    <hyperlink ref="H15" r:id="rId2" xr:uid="{B138AB4A-497F-4051-9D3F-DE0C7768A243}"/>
    <hyperlink ref="H16" r:id="rId3" display="https://noapteacercetatorilor.ulbsibiu.ro/ro/" xr:uid="{FA9E718B-AB82-4123-913B-6A09DA44B790}"/>
    <hyperlink ref="H18" r:id="rId4" xr:uid="{C738054B-5A96-4580-AA79-2C5F1A21D9D5}"/>
    <hyperlink ref="H19" r:id="rId5" xr:uid="{346D00E1-5C35-48C3-BD1B-14A9207F6279}"/>
    <hyperlink ref="H24" r:id="rId6" xr:uid="{83591785-FCE1-4C93-AF8D-6AF8E9DB3485}"/>
    <hyperlink ref="H26" r:id="rId7" xr:uid="{F0F0D6E8-5A86-451F-8ED0-D795F40BD8E9}"/>
    <hyperlink ref="H27" r:id="rId8" xr:uid="{8BAD6F03-B9E6-4407-BBCB-F36E234974AA}"/>
    <hyperlink ref="H28" r:id="rId9" xr:uid="{F24CB33F-8643-4FFC-A92D-FF0F4361A56E}"/>
    <hyperlink ref="H29" r:id="rId10" xr:uid="{C75AFFFE-68E9-4E6C-B03A-8E2146813646}"/>
    <hyperlink ref="H30" r:id="rId11" xr:uid="{CFCB7F41-8C13-4F0F-88A2-0E7988B606DF}"/>
    <hyperlink ref="H32" r:id="rId12" xr:uid="{89825D82-83AF-46F9-AFCE-31DD740D9D89}"/>
    <hyperlink ref="H36" r:id="rId13" xr:uid="{24CE017C-C327-4487-8BAF-DA00240AEB74}"/>
    <hyperlink ref="H38" r:id="rId14" xr:uid="{64B02831-2389-461D-A24D-865AE10BD444}"/>
    <hyperlink ref="H39" r:id="rId15" xr:uid="{286F4F4A-164A-4780-90D8-4C5DCB4D511C}"/>
    <hyperlink ref="H40" r:id="rId16" xr:uid="{9DD1BFFE-7B33-40F3-BB82-63DA68FE4368}"/>
    <hyperlink ref="H41" r:id="rId17" xr:uid="{ED45CDA7-8E5D-42B8-B00D-E466567FF81A}"/>
    <hyperlink ref="H42" r:id="rId18" xr:uid="{F67AD80E-6B85-4A56-956B-7B57CC96AC3C}"/>
    <hyperlink ref="H43" r:id="rId19" xr:uid="{94E8CD4A-F890-4E06-8258-AC07511BF2C6}"/>
    <hyperlink ref="H44" r:id="rId20" xr:uid="{21810BF6-B6C5-4A7A-BC54-193216825F5D}"/>
    <hyperlink ref="H45" r:id="rId21" xr:uid="{1B80EC1A-CCAE-4988-8AC1-DF637D92A154}"/>
    <hyperlink ref="H46" r:id="rId22" xr:uid="{C97EFF97-6589-4988-93B6-44373E696B76}"/>
    <hyperlink ref="H47" r:id="rId23" xr:uid="{6AAC65A5-44C4-4CB2-9D42-0B578F7EF980}"/>
    <hyperlink ref="H50" r:id="rId24" xr:uid="{ADCC0305-6C4A-4BC8-96BC-A4AC6C3FCCAB}"/>
    <hyperlink ref="H52" r:id="rId25" xr:uid="{220F5CAF-38D7-4BAF-9719-7BDFD8AD881D}"/>
    <hyperlink ref="H53" r:id="rId26" xr:uid="{98C83FBA-36BA-44EF-902F-3AD5AC6494EC}"/>
    <hyperlink ref="H54" r:id="rId27" xr:uid="{EE8B715F-C9FA-4535-97DB-2B28E3F64137}"/>
    <hyperlink ref="H56" r:id="rId28" xr:uid="{16F5B342-0C44-4F79-A396-66AC60317EA5}"/>
    <hyperlink ref="H57" r:id="rId29" xr:uid="{F32C67F5-4946-4242-973C-E28614E86A09}"/>
    <hyperlink ref="H58" r:id="rId30" xr:uid="{63EBE851-4B7D-4CE8-9F8B-34295BFF48EC}"/>
    <hyperlink ref="H62" r:id="rId31" xr:uid="{BE2D530A-0A3D-42FD-9C34-474E71D2B078}"/>
    <hyperlink ref="H68" r:id="rId32" xr:uid="{756165A0-1979-45F2-8F44-B811F225D342}"/>
    <hyperlink ref="H69" r:id="rId33" xr:uid="{42182021-4A5F-4B1D-8694-EA8FA8A2AB4B}"/>
    <hyperlink ref="H70" r:id="rId34" xr:uid="{9E6415EC-E6B9-4D5A-9075-D1B1130D86C4}"/>
    <hyperlink ref="H71" r:id="rId35" xr:uid="{56B8AD09-B1D5-4B1A-AE1C-834CE2981C24}"/>
    <hyperlink ref="H72" r:id="rId36" xr:uid="{74510DB3-D772-44AB-B098-09094CA72CF3}"/>
    <hyperlink ref="H73" r:id="rId37" xr:uid="{257DFF0A-B526-4AAC-ADD1-15EE7A51CBFD}"/>
    <hyperlink ref="H76" r:id="rId38" xr:uid="{660E8342-CCC0-458F-B967-3D53866D14EC}"/>
    <hyperlink ref="H78" r:id="rId39" xr:uid="{DB75155B-46B5-43D5-9B37-D7A9F50D510A}"/>
    <hyperlink ref="H82" r:id="rId40" xr:uid="{ED2BA677-E136-47DA-BE19-13A06D28695B}"/>
    <hyperlink ref="H83" r:id="rId41" xr:uid="{C1DDE80F-4124-4A4A-A7F0-63B347D8F275}"/>
  </hyperlinks>
  <pageMargins left="0.75" right="0.75" top="1" bottom="1" header="0" footer="0"/>
  <pageSetup orientation="landscape"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B1000"/>
  <sheetViews>
    <sheetView topLeftCell="A6" workbookViewId="0">
      <selection activeCell="J10" sqref="J10"/>
    </sheetView>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10" width="9" customWidth="1"/>
    <col min="11" max="28" width="8" customWidth="1"/>
  </cols>
  <sheetData>
    <row r="1" spans="1:28" ht="14.25">
      <c r="A1" s="1"/>
      <c r="B1" s="1"/>
      <c r="C1" s="2"/>
      <c r="D1" s="2"/>
      <c r="E1" s="2"/>
      <c r="F1" s="2"/>
      <c r="G1" s="3"/>
      <c r="H1" s="3"/>
      <c r="I1" s="3"/>
      <c r="J1" s="47"/>
      <c r="K1" s="47"/>
      <c r="L1" s="47"/>
      <c r="M1" s="47"/>
      <c r="N1" s="47"/>
      <c r="O1" s="47"/>
      <c r="P1" s="47"/>
      <c r="Q1" s="47"/>
      <c r="R1" s="47"/>
      <c r="S1" s="47"/>
      <c r="T1" s="47"/>
      <c r="U1" s="47"/>
      <c r="V1" s="47"/>
      <c r="W1" s="47"/>
      <c r="X1" s="47"/>
      <c r="Y1" s="47"/>
      <c r="Z1" s="47"/>
      <c r="AA1" s="47"/>
      <c r="AB1" s="47"/>
    </row>
    <row r="2" spans="1:28" ht="15.75" customHeight="1">
      <c r="A2" s="1172" t="s">
        <v>218</v>
      </c>
      <c r="B2" s="1169"/>
      <c r="C2" s="1169"/>
      <c r="D2" s="1169"/>
      <c r="E2" s="1169"/>
      <c r="F2" s="1169"/>
      <c r="G2" s="1169"/>
      <c r="H2" s="1169"/>
      <c r="I2" s="1170"/>
      <c r="J2" s="19"/>
      <c r="K2" s="19"/>
      <c r="L2" s="19"/>
      <c r="M2" s="19"/>
      <c r="N2" s="19"/>
      <c r="O2" s="19"/>
      <c r="P2" s="19"/>
      <c r="Q2" s="19"/>
      <c r="R2" s="19"/>
      <c r="S2" s="19"/>
      <c r="T2" s="19"/>
      <c r="U2" s="19"/>
      <c r="V2" s="19"/>
      <c r="W2" s="19"/>
      <c r="X2" s="19"/>
      <c r="Y2" s="19"/>
      <c r="Z2" s="19"/>
      <c r="AA2" s="19"/>
      <c r="AB2" s="19"/>
    </row>
    <row r="3" spans="1:28" ht="15.75" customHeight="1">
      <c r="A3" s="5"/>
      <c r="B3" s="5"/>
      <c r="C3" s="5"/>
      <c r="D3" s="5"/>
      <c r="E3" s="5"/>
      <c r="F3" s="5"/>
      <c r="G3" s="5"/>
      <c r="H3" s="5"/>
      <c r="I3" s="5"/>
      <c r="J3" s="19"/>
      <c r="K3" s="19"/>
      <c r="L3" s="19"/>
      <c r="M3" s="19"/>
      <c r="N3" s="19"/>
      <c r="O3" s="19"/>
      <c r="P3" s="19"/>
      <c r="Q3" s="19"/>
      <c r="R3" s="19"/>
      <c r="S3" s="19"/>
      <c r="T3" s="19"/>
      <c r="U3" s="19"/>
      <c r="V3" s="19"/>
      <c r="W3" s="19"/>
      <c r="X3" s="19"/>
      <c r="Y3" s="19"/>
      <c r="Z3" s="19"/>
      <c r="AA3" s="19"/>
      <c r="AB3" s="19"/>
    </row>
    <row r="4" spans="1:28" ht="14.25">
      <c r="A4" s="1177" t="s">
        <v>219</v>
      </c>
      <c r="B4" s="1169"/>
      <c r="C4" s="1169"/>
      <c r="D4" s="1169"/>
      <c r="E4" s="1169"/>
      <c r="F4" s="1169"/>
      <c r="G4" s="1169"/>
      <c r="H4" s="1169"/>
      <c r="I4" s="1170"/>
      <c r="J4" s="19"/>
      <c r="K4" s="19"/>
      <c r="L4" s="19"/>
      <c r="M4" s="19"/>
      <c r="N4" s="19"/>
      <c r="O4" s="19"/>
      <c r="P4" s="19"/>
      <c r="Q4" s="19"/>
      <c r="R4" s="19"/>
      <c r="S4" s="19"/>
      <c r="T4" s="19"/>
      <c r="U4" s="19"/>
      <c r="V4" s="19"/>
      <c r="W4" s="19"/>
      <c r="X4" s="19"/>
      <c r="Y4" s="19"/>
      <c r="Z4" s="19"/>
      <c r="AA4" s="19"/>
      <c r="AB4" s="19"/>
    </row>
    <row r="5" spans="1:28" ht="14.25">
      <c r="A5" s="1177" t="s">
        <v>220</v>
      </c>
      <c r="B5" s="1169"/>
      <c r="C5" s="1169"/>
      <c r="D5" s="1169"/>
      <c r="E5" s="1169"/>
      <c r="F5" s="1169"/>
      <c r="G5" s="1169"/>
      <c r="H5" s="1169"/>
      <c r="I5" s="1170"/>
      <c r="J5" s="19"/>
      <c r="K5" s="19"/>
      <c r="L5" s="19"/>
      <c r="M5" s="19"/>
      <c r="N5" s="19"/>
      <c r="O5" s="19"/>
      <c r="P5" s="19"/>
      <c r="Q5" s="19"/>
      <c r="R5" s="19"/>
      <c r="S5" s="19"/>
      <c r="T5" s="19"/>
      <c r="U5" s="19"/>
      <c r="V5" s="19"/>
      <c r="W5" s="19"/>
      <c r="X5" s="19"/>
      <c r="Y5" s="19"/>
      <c r="Z5" s="19"/>
      <c r="AA5" s="19"/>
      <c r="AB5" s="19"/>
    </row>
    <row r="6" spans="1:28" ht="30" customHeight="1">
      <c r="A6" s="1194" t="s">
        <v>221</v>
      </c>
      <c r="B6" s="1169"/>
      <c r="C6" s="1169"/>
      <c r="D6" s="1169"/>
      <c r="E6" s="1169"/>
      <c r="F6" s="1169"/>
      <c r="G6" s="1169"/>
      <c r="H6" s="1169"/>
      <c r="I6" s="1170"/>
      <c r="J6" s="19"/>
      <c r="K6" s="19"/>
      <c r="L6" s="19"/>
      <c r="M6" s="19"/>
      <c r="N6" s="19"/>
      <c r="O6" s="19"/>
      <c r="P6" s="19"/>
      <c r="Q6" s="19"/>
      <c r="R6" s="19"/>
      <c r="S6" s="19"/>
      <c r="T6" s="19"/>
      <c r="U6" s="19"/>
      <c r="V6" s="19"/>
      <c r="W6" s="19"/>
      <c r="X6" s="19"/>
      <c r="Y6" s="19"/>
      <c r="Z6" s="19"/>
      <c r="AA6" s="19"/>
      <c r="AB6" s="19"/>
    </row>
    <row r="7" spans="1:28" ht="30" customHeight="1">
      <c r="A7" s="1194" t="s">
        <v>222</v>
      </c>
      <c r="B7" s="1169"/>
      <c r="C7" s="1169"/>
      <c r="D7" s="1169"/>
      <c r="E7" s="1169"/>
      <c r="F7" s="1169"/>
      <c r="G7" s="1169"/>
      <c r="H7" s="1169"/>
      <c r="I7" s="1170"/>
      <c r="J7" s="19"/>
      <c r="K7" s="19"/>
      <c r="L7" s="19"/>
      <c r="M7" s="19"/>
      <c r="N7" s="19"/>
      <c r="O7" s="19"/>
      <c r="P7" s="19"/>
      <c r="Q7" s="19"/>
      <c r="R7" s="19"/>
      <c r="S7" s="19"/>
      <c r="T7" s="19"/>
      <c r="U7" s="19"/>
      <c r="V7" s="19"/>
      <c r="W7" s="19"/>
      <c r="X7" s="19"/>
      <c r="Y7" s="19"/>
      <c r="Z7" s="19"/>
      <c r="AA7" s="19"/>
      <c r="AB7" s="19"/>
    </row>
    <row r="8" spans="1:28" ht="33.75" customHeight="1">
      <c r="A8" s="1194" t="s">
        <v>223</v>
      </c>
      <c r="B8" s="1169"/>
      <c r="C8" s="1169"/>
      <c r="D8" s="1169"/>
      <c r="E8" s="1169"/>
      <c r="F8" s="1169"/>
      <c r="G8" s="1169"/>
      <c r="H8" s="1169"/>
      <c r="I8" s="1170"/>
      <c r="J8" s="19"/>
      <c r="K8" s="19"/>
      <c r="L8" s="19"/>
      <c r="M8" s="19"/>
      <c r="N8" s="19"/>
      <c r="O8" s="19"/>
      <c r="P8" s="19"/>
      <c r="Q8" s="19"/>
      <c r="R8" s="19"/>
      <c r="S8" s="19"/>
      <c r="T8" s="19"/>
      <c r="U8" s="19"/>
      <c r="V8" s="19"/>
      <c r="W8" s="19"/>
      <c r="X8" s="19"/>
      <c r="Y8" s="19"/>
      <c r="Z8" s="19"/>
      <c r="AA8" s="19"/>
      <c r="AB8" s="19"/>
    </row>
    <row r="9" spans="1:28" ht="14.25">
      <c r="A9" s="7"/>
      <c r="B9" s="7"/>
      <c r="C9" s="8"/>
      <c r="D9" s="8"/>
      <c r="E9" s="8"/>
      <c r="F9" s="8"/>
      <c r="G9" s="7"/>
      <c r="H9" s="7"/>
      <c r="I9" s="7"/>
      <c r="J9" s="19"/>
      <c r="K9" s="19"/>
      <c r="L9" s="19"/>
      <c r="M9" s="19"/>
      <c r="N9" s="19"/>
      <c r="O9" s="19"/>
      <c r="P9" s="19"/>
      <c r="Q9" s="19"/>
      <c r="R9" s="19"/>
      <c r="S9" s="19"/>
      <c r="T9" s="19"/>
      <c r="U9" s="19"/>
      <c r="V9" s="19"/>
      <c r="W9" s="19"/>
      <c r="X9" s="19"/>
      <c r="Y9" s="19"/>
      <c r="Z9" s="19"/>
      <c r="AA9" s="19"/>
      <c r="AB9" s="19"/>
    </row>
    <row r="10" spans="1:28" ht="61.5" customHeight="1">
      <c r="A10" s="11" t="s">
        <v>126</v>
      </c>
      <c r="B10" s="9" t="s">
        <v>127</v>
      </c>
      <c r="C10" s="10" t="s">
        <v>85</v>
      </c>
      <c r="D10" s="9" t="s">
        <v>128</v>
      </c>
      <c r="E10" s="20" t="s">
        <v>54</v>
      </c>
      <c r="F10" s="20" t="s">
        <v>55</v>
      </c>
      <c r="G10" s="20" t="s">
        <v>56</v>
      </c>
      <c r="H10" s="11" t="s">
        <v>71</v>
      </c>
      <c r="I10" s="11" t="s">
        <v>57</v>
      </c>
      <c r="J10" s="140" t="s">
        <v>393</v>
      </c>
      <c r="K10" s="19"/>
      <c r="L10" s="19"/>
      <c r="M10" s="19"/>
      <c r="N10" s="19"/>
      <c r="O10" s="19"/>
      <c r="P10" s="19"/>
      <c r="Q10" s="19"/>
      <c r="R10" s="19"/>
      <c r="S10" s="19"/>
      <c r="T10" s="19"/>
      <c r="U10" s="19"/>
      <c r="V10" s="19"/>
      <c r="W10" s="19"/>
      <c r="X10" s="19"/>
      <c r="Y10" s="19"/>
      <c r="Z10" s="19"/>
      <c r="AA10" s="19"/>
      <c r="AB10" s="19"/>
    </row>
    <row r="11" spans="1:28" ht="14.25">
      <c r="A11" s="12"/>
      <c r="B11" s="21"/>
      <c r="C11" s="13"/>
      <c r="D11" s="13"/>
      <c r="E11" s="21"/>
      <c r="F11" s="45"/>
      <c r="G11" s="14"/>
      <c r="H11" s="14"/>
      <c r="I11" s="15"/>
      <c r="J11" s="47"/>
      <c r="K11" s="47"/>
      <c r="L11" s="47"/>
      <c r="M11" s="47"/>
      <c r="N11" s="47"/>
      <c r="O11" s="47"/>
      <c r="P11" s="47"/>
      <c r="Q11" s="47"/>
      <c r="R11" s="47"/>
      <c r="S11" s="47"/>
      <c r="T11" s="47"/>
      <c r="U11" s="47"/>
      <c r="V11" s="47"/>
      <c r="W11" s="47"/>
      <c r="X11" s="47"/>
      <c r="Y11" s="47"/>
      <c r="Z11" s="47"/>
      <c r="AA11" s="47"/>
      <c r="AB11" s="47"/>
    </row>
    <row r="12" spans="1:28" ht="14.25">
      <c r="A12" s="12"/>
      <c r="B12" s="21"/>
      <c r="C12" s="13"/>
      <c r="D12" s="13"/>
      <c r="E12" s="21"/>
      <c r="F12" s="62"/>
      <c r="G12" s="16"/>
      <c r="H12" s="16"/>
      <c r="I12" s="15"/>
      <c r="J12" s="47"/>
      <c r="K12" s="47"/>
      <c r="L12" s="47"/>
      <c r="M12" s="47"/>
      <c r="N12" s="47"/>
      <c r="O12" s="47"/>
      <c r="P12" s="47"/>
      <c r="Q12" s="47"/>
      <c r="R12" s="47"/>
      <c r="S12" s="47"/>
      <c r="T12" s="47"/>
      <c r="U12" s="47"/>
      <c r="V12" s="47"/>
      <c r="W12" s="47"/>
      <c r="X12" s="47"/>
      <c r="Y12" s="47"/>
      <c r="Z12" s="47"/>
      <c r="AA12" s="47"/>
      <c r="AB12" s="47"/>
    </row>
    <row r="13" spans="1:28" ht="14.25">
      <c r="A13" s="12"/>
      <c r="B13" s="21"/>
      <c r="C13" s="13"/>
      <c r="D13" s="13"/>
      <c r="E13" s="21"/>
      <c r="F13" s="62"/>
      <c r="G13" s="14"/>
      <c r="H13" s="14"/>
      <c r="I13" s="15"/>
      <c r="J13" s="47"/>
      <c r="K13" s="47"/>
      <c r="L13" s="47"/>
      <c r="M13" s="47"/>
      <c r="N13" s="47"/>
      <c r="O13" s="47"/>
      <c r="P13" s="47"/>
      <c r="Q13" s="47"/>
      <c r="R13" s="47"/>
      <c r="S13" s="47"/>
      <c r="T13" s="47"/>
      <c r="U13" s="47"/>
      <c r="V13" s="47"/>
      <c r="W13" s="47"/>
      <c r="X13" s="47"/>
      <c r="Y13" s="47"/>
      <c r="Z13" s="47"/>
      <c r="AA13" s="47"/>
      <c r="AB13" s="47"/>
    </row>
    <row r="14" spans="1:28" ht="14.25">
      <c r="A14" s="12"/>
      <c r="B14" s="21"/>
      <c r="C14" s="13"/>
      <c r="D14" s="13"/>
      <c r="E14" s="21"/>
      <c r="F14" s="62"/>
      <c r="G14" s="16"/>
      <c r="H14" s="16"/>
      <c r="I14" s="15"/>
      <c r="J14" s="47"/>
      <c r="K14" s="47"/>
      <c r="L14" s="47"/>
      <c r="M14" s="47"/>
      <c r="N14" s="47"/>
      <c r="O14" s="47"/>
      <c r="P14" s="47"/>
      <c r="Q14" s="47"/>
      <c r="R14" s="47"/>
      <c r="S14" s="47"/>
      <c r="T14" s="47"/>
      <c r="U14" s="47"/>
      <c r="V14" s="47"/>
      <c r="W14" s="47"/>
      <c r="X14" s="47"/>
      <c r="Y14" s="47"/>
      <c r="Z14" s="47"/>
      <c r="AA14" s="47"/>
      <c r="AB14" s="47"/>
    </row>
    <row r="15" spans="1:28" ht="14.25">
      <c r="A15" s="12"/>
      <c r="B15" s="21"/>
      <c r="C15" s="13"/>
      <c r="D15" s="13"/>
      <c r="E15" s="21"/>
      <c r="F15" s="62"/>
      <c r="G15" s="16"/>
      <c r="H15" s="16"/>
      <c r="I15" s="15"/>
      <c r="J15" s="47"/>
      <c r="K15" s="47"/>
      <c r="L15" s="47"/>
      <c r="M15" s="47"/>
      <c r="N15" s="47"/>
      <c r="O15" s="47"/>
      <c r="P15" s="47"/>
      <c r="Q15" s="47"/>
      <c r="R15" s="47"/>
      <c r="S15" s="47"/>
      <c r="T15" s="47"/>
      <c r="U15" s="47"/>
      <c r="V15" s="47"/>
      <c r="W15" s="47"/>
      <c r="X15" s="47"/>
      <c r="Y15" s="47"/>
      <c r="Z15" s="47"/>
      <c r="AA15" s="47"/>
      <c r="AB15" s="47"/>
    </row>
    <row r="16" spans="1:28" ht="14.25">
      <c r="A16" s="12"/>
      <c r="B16" s="21"/>
      <c r="C16" s="13"/>
      <c r="D16" s="13"/>
      <c r="E16" s="21"/>
      <c r="F16" s="62"/>
      <c r="G16" s="16"/>
      <c r="H16" s="16"/>
      <c r="I16" s="15"/>
      <c r="J16" s="47"/>
      <c r="K16" s="47"/>
      <c r="L16" s="47"/>
      <c r="M16" s="47"/>
      <c r="N16" s="47"/>
      <c r="O16" s="47"/>
      <c r="P16" s="47"/>
      <c r="Q16" s="47"/>
      <c r="R16" s="47"/>
      <c r="S16" s="47"/>
      <c r="T16" s="47"/>
      <c r="U16" s="47"/>
      <c r="V16" s="47"/>
      <c r="W16" s="47"/>
      <c r="X16" s="47"/>
      <c r="Y16" s="47"/>
      <c r="Z16" s="47"/>
      <c r="AA16" s="47"/>
      <c r="AB16" s="47"/>
    </row>
    <row r="17" spans="1:28" ht="14.25">
      <c r="A17" s="8"/>
      <c r="B17" s="8"/>
      <c r="C17" s="17"/>
      <c r="D17" s="17"/>
      <c r="E17" s="17"/>
      <c r="F17" s="17"/>
      <c r="G17" s="18"/>
      <c r="H17" s="18"/>
      <c r="I17" s="18">
        <f>SUM(I11:I16)</f>
        <v>0</v>
      </c>
      <c r="J17" s="47"/>
      <c r="K17" s="47"/>
      <c r="L17" s="47"/>
      <c r="M17" s="47"/>
      <c r="N17" s="47"/>
      <c r="O17" s="47"/>
      <c r="P17" s="47"/>
      <c r="Q17" s="47"/>
      <c r="R17" s="47"/>
      <c r="S17" s="47"/>
      <c r="T17" s="47"/>
      <c r="U17" s="47"/>
      <c r="V17" s="47"/>
      <c r="W17" s="47"/>
      <c r="X17" s="47"/>
      <c r="Y17" s="47"/>
      <c r="Z17" s="47"/>
      <c r="AA17" s="47"/>
      <c r="AB17" s="47"/>
    </row>
    <row r="18" spans="1:28" ht="14.25">
      <c r="A18" s="1"/>
      <c r="B18" s="1"/>
      <c r="C18" s="2"/>
      <c r="D18" s="2"/>
      <c r="E18" s="2"/>
      <c r="F18" s="2"/>
      <c r="G18" s="3"/>
      <c r="H18" s="3"/>
      <c r="I18" s="3"/>
      <c r="J18" s="47"/>
      <c r="K18" s="47"/>
      <c r="L18" s="47"/>
      <c r="M18" s="47"/>
      <c r="N18" s="47"/>
      <c r="O18" s="47"/>
      <c r="P18" s="47"/>
      <c r="Q18" s="47"/>
      <c r="R18" s="47"/>
      <c r="S18" s="47"/>
      <c r="T18" s="47"/>
      <c r="U18" s="47"/>
      <c r="V18" s="47"/>
      <c r="W18" s="47"/>
      <c r="X18" s="47"/>
      <c r="Y18" s="47"/>
      <c r="Z18" s="47"/>
      <c r="AA18" s="47"/>
      <c r="AB18" s="47"/>
    </row>
    <row r="19" spans="1:28" ht="14.25">
      <c r="A19" s="1164" t="s">
        <v>59</v>
      </c>
      <c r="B19" s="1165"/>
      <c r="C19" s="1165"/>
      <c r="D19" s="1165"/>
      <c r="E19" s="1165"/>
      <c r="F19" s="1165"/>
      <c r="G19" s="1165"/>
      <c r="H19" s="1165"/>
      <c r="I19" s="1165"/>
      <c r="J19" s="1"/>
      <c r="K19" s="1"/>
      <c r="L19" s="1"/>
      <c r="M19" s="1"/>
      <c r="N19" s="1"/>
      <c r="O19" s="1"/>
      <c r="P19" s="1"/>
      <c r="Q19" s="1"/>
      <c r="R19" s="1"/>
      <c r="S19" s="1"/>
      <c r="T19" s="1"/>
      <c r="U19" s="1"/>
      <c r="V19" s="1"/>
      <c r="W19" s="1"/>
      <c r="X19" s="1"/>
      <c r="Y19" s="1"/>
      <c r="Z19" s="1"/>
      <c r="AA19" s="1"/>
      <c r="AB19" s="1"/>
    </row>
    <row r="20" spans="1:28" ht="14.25">
      <c r="A20" s="1"/>
      <c r="B20" s="1"/>
      <c r="C20" s="2"/>
      <c r="D20" s="2"/>
      <c r="E20" s="2"/>
      <c r="F20" s="3"/>
      <c r="G20" s="3"/>
      <c r="H20" s="3"/>
      <c r="I20" s="3"/>
      <c r="J20" s="47"/>
      <c r="K20" s="47"/>
      <c r="L20" s="47"/>
      <c r="M20" s="47"/>
      <c r="N20" s="47"/>
      <c r="O20" s="47"/>
      <c r="P20" s="47"/>
      <c r="Q20" s="47"/>
      <c r="R20" s="47"/>
      <c r="S20" s="47"/>
      <c r="T20" s="47"/>
      <c r="U20" s="47"/>
      <c r="V20" s="47"/>
      <c r="W20" s="47"/>
      <c r="X20" s="47"/>
      <c r="Y20" s="47"/>
      <c r="Z20" s="47"/>
      <c r="AA20" s="47"/>
      <c r="AB20" s="47"/>
    </row>
    <row r="21" spans="1:28" ht="15.75" customHeight="1">
      <c r="A21" s="1"/>
      <c r="B21" s="1"/>
      <c r="C21" s="2"/>
      <c r="D21" s="2"/>
      <c r="E21" s="2"/>
      <c r="F21" s="2"/>
      <c r="G21" s="3"/>
      <c r="H21" s="3"/>
      <c r="I21" s="3"/>
      <c r="J21" s="47"/>
      <c r="K21" s="47"/>
      <c r="L21" s="47"/>
      <c r="M21" s="47"/>
      <c r="N21" s="47"/>
      <c r="O21" s="47"/>
      <c r="P21" s="47"/>
      <c r="Q21" s="47"/>
      <c r="R21" s="47"/>
      <c r="S21" s="47"/>
      <c r="T21" s="47"/>
      <c r="U21" s="47"/>
      <c r="V21" s="47"/>
      <c r="W21" s="47"/>
      <c r="X21" s="47"/>
      <c r="Y21" s="47"/>
      <c r="Z21" s="47"/>
      <c r="AA21" s="47"/>
      <c r="AB21" s="47"/>
    </row>
    <row r="22" spans="1:28" ht="15.75" customHeight="1">
      <c r="A22" s="1"/>
      <c r="B22" s="1"/>
      <c r="C22" s="2"/>
      <c r="D22" s="2"/>
      <c r="E22" s="2"/>
      <c r="F22" s="3"/>
      <c r="G22" s="3"/>
      <c r="H22" s="3"/>
      <c r="I22" s="3"/>
      <c r="J22" s="47"/>
      <c r="K22" s="47"/>
      <c r="L22" s="47"/>
      <c r="M22" s="47"/>
      <c r="N22" s="47"/>
      <c r="O22" s="47"/>
      <c r="P22" s="47"/>
      <c r="Q22" s="47"/>
      <c r="R22" s="47"/>
      <c r="S22" s="47"/>
      <c r="T22" s="47"/>
      <c r="U22" s="47"/>
      <c r="V22" s="47"/>
      <c r="W22" s="47"/>
      <c r="X22" s="47"/>
      <c r="Y22" s="47"/>
      <c r="Z22" s="47"/>
      <c r="AA22" s="47"/>
      <c r="AB22" s="47"/>
    </row>
    <row r="23" spans="1:28" ht="15.75" customHeight="1">
      <c r="A23" s="1"/>
      <c r="B23" s="1"/>
      <c r="C23" s="2"/>
      <c r="D23" s="2"/>
      <c r="E23" s="2"/>
      <c r="F23" s="2"/>
      <c r="G23" s="3"/>
      <c r="H23" s="3"/>
      <c r="I23" s="3"/>
      <c r="J23" s="47"/>
      <c r="K23" s="47"/>
      <c r="L23" s="47"/>
      <c r="M23" s="47"/>
      <c r="N23" s="47"/>
      <c r="O23" s="47"/>
      <c r="P23" s="47"/>
      <c r="Q23" s="47"/>
      <c r="R23" s="47"/>
      <c r="S23" s="47"/>
      <c r="T23" s="47"/>
      <c r="U23" s="47"/>
      <c r="V23" s="47"/>
      <c r="W23" s="47"/>
      <c r="X23" s="47"/>
      <c r="Y23" s="47"/>
      <c r="Z23" s="47"/>
      <c r="AA23" s="47"/>
      <c r="AB23" s="47"/>
    </row>
    <row r="24" spans="1:28" ht="15.75" customHeight="1">
      <c r="A24" s="1"/>
      <c r="B24" s="1"/>
      <c r="C24" s="2"/>
      <c r="D24" s="2"/>
      <c r="E24" s="2"/>
      <c r="F24" s="2"/>
      <c r="G24" s="3"/>
      <c r="H24" s="3"/>
      <c r="I24" s="3"/>
      <c r="J24" s="47"/>
      <c r="K24" s="47"/>
      <c r="L24" s="47"/>
      <c r="M24" s="47"/>
      <c r="N24" s="47"/>
      <c r="O24" s="47"/>
      <c r="P24" s="47"/>
      <c r="Q24" s="47"/>
      <c r="R24" s="47"/>
      <c r="S24" s="47"/>
      <c r="T24" s="47"/>
      <c r="U24" s="47"/>
      <c r="V24" s="47"/>
      <c r="W24" s="47"/>
      <c r="X24" s="47"/>
      <c r="Y24" s="47"/>
      <c r="Z24" s="47"/>
      <c r="AA24" s="47"/>
      <c r="AB24" s="47"/>
    </row>
    <row r="25" spans="1:28" ht="15.75" customHeight="1">
      <c r="A25" s="1"/>
      <c r="B25" s="1"/>
      <c r="C25" s="2"/>
      <c r="D25" s="2"/>
      <c r="E25" s="2"/>
      <c r="F25" s="2"/>
      <c r="G25" s="3"/>
      <c r="H25" s="3"/>
      <c r="I25" s="3"/>
      <c r="J25" s="47"/>
      <c r="K25" s="47"/>
      <c r="L25" s="47"/>
      <c r="M25" s="47"/>
      <c r="N25" s="47"/>
      <c r="O25" s="47"/>
      <c r="P25" s="47"/>
      <c r="Q25" s="47"/>
      <c r="R25" s="47"/>
      <c r="S25" s="47"/>
      <c r="T25" s="47"/>
      <c r="U25" s="47"/>
      <c r="V25" s="47"/>
      <c r="W25" s="47"/>
      <c r="X25" s="47"/>
      <c r="Y25" s="47"/>
      <c r="Z25" s="47"/>
      <c r="AA25" s="47"/>
      <c r="AB25" s="47"/>
    </row>
    <row r="26" spans="1:28" ht="15.75" customHeight="1">
      <c r="A26" s="1"/>
      <c r="B26" s="1"/>
      <c r="C26" s="2"/>
      <c r="D26" s="2"/>
      <c r="E26" s="2"/>
      <c r="F26" s="2"/>
      <c r="G26" s="3"/>
      <c r="H26" s="3"/>
      <c r="I26" s="3"/>
      <c r="J26" s="47"/>
      <c r="K26" s="47"/>
      <c r="L26" s="47"/>
      <c r="M26" s="47"/>
      <c r="N26" s="47"/>
      <c r="O26" s="47"/>
      <c r="P26" s="47"/>
      <c r="Q26" s="47"/>
      <c r="R26" s="47"/>
      <c r="S26" s="47"/>
      <c r="T26" s="47"/>
      <c r="U26" s="47"/>
      <c r="V26" s="47"/>
      <c r="W26" s="47"/>
      <c r="X26" s="47"/>
      <c r="Y26" s="47"/>
      <c r="Z26" s="47"/>
      <c r="AA26" s="47"/>
      <c r="AB26" s="47"/>
    </row>
    <row r="27" spans="1:28" ht="15.75" customHeight="1">
      <c r="A27" s="1"/>
      <c r="B27" s="1"/>
      <c r="C27" s="2"/>
      <c r="D27" s="2"/>
      <c r="E27" s="2"/>
      <c r="F27" s="2"/>
      <c r="G27" s="3"/>
      <c r="H27" s="3"/>
      <c r="I27" s="3"/>
      <c r="J27" s="47"/>
      <c r="K27" s="47"/>
      <c r="L27" s="47"/>
      <c r="M27" s="47"/>
      <c r="N27" s="47"/>
      <c r="O27" s="47"/>
      <c r="P27" s="47"/>
      <c r="Q27" s="47"/>
      <c r="R27" s="47"/>
      <c r="S27" s="47"/>
      <c r="T27" s="47"/>
      <c r="U27" s="47"/>
      <c r="V27" s="47"/>
      <c r="W27" s="47"/>
      <c r="X27" s="47"/>
      <c r="Y27" s="47"/>
      <c r="Z27" s="47"/>
      <c r="AA27" s="47"/>
      <c r="AB27" s="47"/>
    </row>
    <row r="28" spans="1:28" ht="15.75" customHeight="1">
      <c r="A28" s="1"/>
      <c r="B28" s="1"/>
      <c r="C28" s="2"/>
      <c r="D28" s="2"/>
      <c r="E28" s="2"/>
      <c r="F28" s="2"/>
      <c r="G28" s="3"/>
      <c r="H28" s="3"/>
      <c r="I28" s="3"/>
      <c r="J28" s="47"/>
      <c r="K28" s="47"/>
      <c r="L28" s="47"/>
      <c r="M28" s="47"/>
      <c r="N28" s="47"/>
      <c r="O28" s="47"/>
      <c r="P28" s="47"/>
      <c r="Q28" s="47"/>
      <c r="R28" s="47"/>
      <c r="S28" s="47"/>
      <c r="T28" s="47"/>
      <c r="U28" s="47"/>
      <c r="V28" s="47"/>
      <c r="W28" s="47"/>
      <c r="X28" s="47"/>
      <c r="Y28" s="47"/>
      <c r="Z28" s="47"/>
      <c r="AA28" s="47"/>
      <c r="AB28" s="47"/>
    </row>
    <row r="29" spans="1:28" ht="15.75" customHeight="1">
      <c r="A29" s="1"/>
      <c r="B29" s="1"/>
      <c r="C29" s="2"/>
      <c r="D29" s="2"/>
      <c r="E29" s="2"/>
      <c r="F29" s="2"/>
      <c r="G29" s="3"/>
      <c r="H29" s="3"/>
      <c r="I29" s="3"/>
      <c r="J29" s="47"/>
      <c r="K29" s="47"/>
      <c r="L29" s="47"/>
      <c r="M29" s="47"/>
      <c r="N29" s="47"/>
      <c r="O29" s="47"/>
      <c r="P29" s="47"/>
      <c r="Q29" s="47"/>
      <c r="R29" s="47"/>
      <c r="S29" s="47"/>
      <c r="T29" s="47"/>
      <c r="U29" s="47"/>
      <c r="V29" s="47"/>
      <c r="W29" s="47"/>
      <c r="X29" s="47"/>
      <c r="Y29" s="47"/>
      <c r="Z29" s="47"/>
      <c r="AA29" s="47"/>
      <c r="AB29" s="47"/>
    </row>
    <row r="30" spans="1:28" ht="15.75" customHeight="1">
      <c r="A30" s="1"/>
      <c r="B30" s="1"/>
      <c r="C30" s="2"/>
      <c r="D30" s="2"/>
      <c r="E30" s="2"/>
      <c r="F30" s="2"/>
      <c r="G30" s="3"/>
      <c r="H30" s="3"/>
      <c r="I30" s="3"/>
      <c r="J30" s="47"/>
      <c r="K30" s="47"/>
      <c r="L30" s="47"/>
      <c r="M30" s="47"/>
      <c r="N30" s="47"/>
      <c r="O30" s="47"/>
      <c r="P30" s="47"/>
      <c r="Q30" s="47"/>
      <c r="R30" s="47"/>
      <c r="S30" s="47"/>
      <c r="T30" s="47"/>
      <c r="U30" s="47"/>
      <c r="V30" s="47"/>
      <c r="W30" s="47"/>
      <c r="X30" s="47"/>
      <c r="Y30" s="47"/>
      <c r="Z30" s="47"/>
      <c r="AA30" s="47"/>
      <c r="AB30" s="47"/>
    </row>
    <row r="31" spans="1:28" ht="15.75" customHeight="1">
      <c r="A31" s="1"/>
      <c r="B31" s="1"/>
      <c r="C31" s="2"/>
      <c r="D31" s="2"/>
      <c r="E31" s="2"/>
      <c r="F31" s="2"/>
      <c r="G31" s="3"/>
      <c r="H31" s="3"/>
      <c r="I31" s="3"/>
      <c r="J31" s="47"/>
      <c r="K31" s="47"/>
      <c r="L31" s="47"/>
      <c r="M31" s="47"/>
      <c r="N31" s="47"/>
      <c r="O31" s="47"/>
      <c r="P31" s="47"/>
      <c r="Q31" s="47"/>
      <c r="R31" s="47"/>
      <c r="S31" s="47"/>
      <c r="T31" s="47"/>
      <c r="U31" s="47"/>
      <c r="V31" s="47"/>
      <c r="W31" s="47"/>
      <c r="X31" s="47"/>
      <c r="Y31" s="47"/>
      <c r="Z31" s="47"/>
      <c r="AA31" s="47"/>
      <c r="AB31" s="47"/>
    </row>
    <row r="32" spans="1:28" ht="15.75" customHeight="1">
      <c r="A32" s="1"/>
      <c r="B32" s="1"/>
      <c r="C32" s="2"/>
      <c r="D32" s="2"/>
      <c r="E32" s="2"/>
      <c r="F32" s="2"/>
      <c r="G32" s="3"/>
      <c r="H32" s="3"/>
      <c r="I32" s="3"/>
      <c r="J32" s="47"/>
      <c r="K32" s="47"/>
      <c r="L32" s="47"/>
      <c r="M32" s="47"/>
      <c r="N32" s="47"/>
      <c r="O32" s="47"/>
      <c r="P32" s="47"/>
      <c r="Q32" s="47"/>
      <c r="R32" s="47"/>
      <c r="S32" s="47"/>
      <c r="T32" s="47"/>
      <c r="U32" s="47"/>
      <c r="V32" s="47"/>
      <c r="W32" s="47"/>
      <c r="X32" s="47"/>
      <c r="Y32" s="47"/>
      <c r="Z32" s="47"/>
      <c r="AA32" s="47"/>
      <c r="AB32" s="47"/>
    </row>
    <row r="33" spans="1:28" ht="15.75" customHeight="1">
      <c r="A33" s="1"/>
      <c r="B33" s="1"/>
      <c r="C33" s="2"/>
      <c r="D33" s="2"/>
      <c r="E33" s="2"/>
      <c r="F33" s="2"/>
      <c r="G33" s="3"/>
      <c r="H33" s="3"/>
      <c r="I33" s="3"/>
      <c r="J33" s="47"/>
      <c r="K33" s="47"/>
      <c r="L33" s="47"/>
      <c r="M33" s="47"/>
      <c r="N33" s="47"/>
      <c r="O33" s="47"/>
      <c r="P33" s="47"/>
      <c r="Q33" s="47"/>
      <c r="R33" s="47"/>
      <c r="S33" s="47"/>
      <c r="T33" s="47"/>
      <c r="U33" s="47"/>
      <c r="V33" s="47"/>
      <c r="W33" s="47"/>
      <c r="X33" s="47"/>
      <c r="Y33" s="47"/>
      <c r="Z33" s="47"/>
      <c r="AA33" s="47"/>
      <c r="AB33" s="47"/>
    </row>
    <row r="34" spans="1:28" ht="15.75" customHeight="1">
      <c r="A34" s="1"/>
      <c r="B34" s="1"/>
      <c r="C34" s="2"/>
      <c r="D34" s="2"/>
      <c r="E34" s="2"/>
      <c r="F34" s="2"/>
      <c r="G34" s="3"/>
      <c r="H34" s="3"/>
      <c r="I34" s="3"/>
      <c r="J34" s="47"/>
      <c r="K34" s="47"/>
      <c r="L34" s="47"/>
      <c r="M34" s="47"/>
      <c r="N34" s="47"/>
      <c r="O34" s="47"/>
      <c r="P34" s="47"/>
      <c r="Q34" s="47"/>
      <c r="R34" s="47"/>
      <c r="S34" s="47"/>
      <c r="T34" s="47"/>
      <c r="U34" s="47"/>
      <c r="V34" s="47"/>
      <c r="W34" s="47"/>
      <c r="X34" s="47"/>
      <c r="Y34" s="47"/>
      <c r="Z34" s="47"/>
      <c r="AA34" s="47"/>
      <c r="AB34" s="47"/>
    </row>
    <row r="35" spans="1:28" ht="15.75" customHeight="1">
      <c r="A35" s="1"/>
      <c r="B35" s="1"/>
      <c r="C35" s="2"/>
      <c r="D35" s="2"/>
      <c r="E35" s="2"/>
      <c r="F35" s="2"/>
      <c r="G35" s="3"/>
      <c r="H35" s="3"/>
      <c r="I35" s="3"/>
      <c r="J35" s="47"/>
      <c r="K35" s="47"/>
      <c r="L35" s="47"/>
      <c r="M35" s="47"/>
      <c r="N35" s="47"/>
      <c r="O35" s="47"/>
      <c r="P35" s="47"/>
      <c r="Q35" s="47"/>
      <c r="R35" s="47"/>
      <c r="S35" s="47"/>
      <c r="T35" s="47"/>
      <c r="U35" s="47"/>
      <c r="V35" s="47"/>
      <c r="W35" s="47"/>
      <c r="X35" s="47"/>
      <c r="Y35" s="47"/>
      <c r="Z35" s="47"/>
      <c r="AA35" s="47"/>
      <c r="AB35" s="47"/>
    </row>
    <row r="36" spans="1:28" ht="15.75" customHeight="1">
      <c r="A36" s="1"/>
      <c r="B36" s="1"/>
      <c r="C36" s="2"/>
      <c r="D36" s="2"/>
      <c r="E36" s="2"/>
      <c r="F36" s="2"/>
      <c r="G36" s="3"/>
      <c r="H36" s="3"/>
      <c r="I36" s="3"/>
      <c r="J36" s="47"/>
      <c r="K36" s="47"/>
      <c r="L36" s="47"/>
      <c r="M36" s="47"/>
      <c r="N36" s="47"/>
      <c r="O36" s="47"/>
      <c r="P36" s="47"/>
      <c r="Q36" s="47"/>
      <c r="R36" s="47"/>
      <c r="S36" s="47"/>
      <c r="T36" s="47"/>
      <c r="U36" s="47"/>
      <c r="V36" s="47"/>
      <c r="W36" s="47"/>
      <c r="X36" s="47"/>
      <c r="Y36" s="47"/>
      <c r="Z36" s="47"/>
      <c r="AA36" s="47"/>
      <c r="AB36" s="47"/>
    </row>
    <row r="37" spans="1:28" ht="15.75" customHeight="1">
      <c r="A37" s="1"/>
      <c r="B37" s="1"/>
      <c r="C37" s="2"/>
      <c r="D37" s="2"/>
      <c r="E37" s="2"/>
      <c r="F37" s="2"/>
      <c r="G37" s="3"/>
      <c r="H37" s="3"/>
      <c r="I37" s="3"/>
      <c r="J37" s="47"/>
      <c r="K37" s="47"/>
      <c r="L37" s="47"/>
      <c r="M37" s="47"/>
      <c r="N37" s="47"/>
      <c r="O37" s="47"/>
      <c r="P37" s="47"/>
      <c r="Q37" s="47"/>
      <c r="R37" s="47"/>
      <c r="S37" s="47"/>
      <c r="T37" s="47"/>
      <c r="U37" s="47"/>
      <c r="V37" s="47"/>
      <c r="W37" s="47"/>
      <c r="X37" s="47"/>
      <c r="Y37" s="47"/>
      <c r="Z37" s="47"/>
      <c r="AA37" s="47"/>
      <c r="AB37" s="47"/>
    </row>
    <row r="38" spans="1:28" ht="15.75" customHeight="1">
      <c r="A38" s="1"/>
      <c r="B38" s="1"/>
      <c r="C38" s="2"/>
      <c r="D38" s="2"/>
      <c r="E38" s="2"/>
      <c r="F38" s="2"/>
      <c r="G38" s="3"/>
      <c r="H38" s="3"/>
      <c r="I38" s="3"/>
      <c r="J38" s="47"/>
      <c r="K38" s="47"/>
      <c r="L38" s="47"/>
      <c r="M38" s="47"/>
      <c r="N38" s="47"/>
      <c r="O38" s="47"/>
      <c r="P38" s="47"/>
      <c r="Q38" s="47"/>
      <c r="R38" s="47"/>
      <c r="S38" s="47"/>
      <c r="T38" s="47"/>
      <c r="U38" s="47"/>
      <c r="V38" s="47"/>
      <c r="W38" s="47"/>
      <c r="X38" s="47"/>
      <c r="Y38" s="47"/>
      <c r="Z38" s="47"/>
      <c r="AA38" s="47"/>
      <c r="AB38" s="47"/>
    </row>
    <row r="39" spans="1:28" ht="15.75" customHeight="1">
      <c r="A39" s="1"/>
      <c r="B39" s="1"/>
      <c r="C39" s="2"/>
      <c r="D39" s="2"/>
      <c r="E39" s="2"/>
      <c r="F39" s="2"/>
      <c r="G39" s="3"/>
      <c r="H39" s="3"/>
      <c r="I39" s="3"/>
      <c r="J39" s="47"/>
      <c r="K39" s="47"/>
      <c r="L39" s="47"/>
      <c r="M39" s="47"/>
      <c r="N39" s="47"/>
      <c r="O39" s="47"/>
      <c r="P39" s="47"/>
      <c r="Q39" s="47"/>
      <c r="R39" s="47"/>
      <c r="S39" s="47"/>
      <c r="T39" s="47"/>
      <c r="U39" s="47"/>
      <c r="V39" s="47"/>
      <c r="W39" s="47"/>
      <c r="X39" s="47"/>
      <c r="Y39" s="47"/>
      <c r="Z39" s="47"/>
      <c r="AA39" s="47"/>
      <c r="AB39" s="47"/>
    </row>
    <row r="40" spans="1:28" ht="15.75" customHeight="1">
      <c r="A40" s="1"/>
      <c r="B40" s="1"/>
      <c r="C40" s="2"/>
      <c r="D40" s="2"/>
      <c r="E40" s="2"/>
      <c r="F40" s="2"/>
      <c r="G40" s="3"/>
      <c r="H40" s="3"/>
      <c r="I40" s="3"/>
      <c r="J40" s="47"/>
      <c r="K40" s="47"/>
      <c r="L40" s="47"/>
      <c r="M40" s="47"/>
      <c r="N40" s="47"/>
      <c r="O40" s="47"/>
      <c r="P40" s="47"/>
      <c r="Q40" s="47"/>
      <c r="R40" s="47"/>
      <c r="S40" s="47"/>
      <c r="T40" s="47"/>
      <c r="U40" s="47"/>
      <c r="V40" s="47"/>
      <c r="W40" s="47"/>
      <c r="X40" s="47"/>
      <c r="Y40" s="47"/>
      <c r="Z40" s="47"/>
      <c r="AA40" s="47"/>
      <c r="AB40" s="47"/>
    </row>
    <row r="41" spans="1:28" ht="15.75" customHeight="1">
      <c r="A41" s="1"/>
      <c r="B41" s="1"/>
      <c r="C41" s="2"/>
      <c r="D41" s="2"/>
      <c r="E41" s="2"/>
      <c r="F41" s="2"/>
      <c r="G41" s="3"/>
      <c r="H41" s="3"/>
      <c r="I41" s="3"/>
      <c r="J41" s="47"/>
      <c r="K41" s="47"/>
      <c r="L41" s="47"/>
      <c r="M41" s="47"/>
      <c r="N41" s="47"/>
      <c r="O41" s="47"/>
      <c r="P41" s="47"/>
      <c r="Q41" s="47"/>
      <c r="R41" s="47"/>
      <c r="S41" s="47"/>
      <c r="T41" s="47"/>
      <c r="U41" s="47"/>
      <c r="V41" s="47"/>
      <c r="W41" s="47"/>
      <c r="X41" s="47"/>
      <c r="Y41" s="47"/>
      <c r="Z41" s="47"/>
      <c r="AA41" s="47"/>
      <c r="AB41" s="47"/>
    </row>
    <row r="42" spans="1:28" ht="15.75" customHeight="1">
      <c r="A42" s="1"/>
      <c r="B42" s="1"/>
      <c r="C42" s="2"/>
      <c r="D42" s="2"/>
      <c r="E42" s="2"/>
      <c r="F42" s="2"/>
      <c r="G42" s="3"/>
      <c r="H42" s="3"/>
      <c r="I42" s="3"/>
      <c r="J42" s="47"/>
      <c r="K42" s="47"/>
      <c r="L42" s="47"/>
      <c r="M42" s="47"/>
      <c r="N42" s="47"/>
      <c r="O42" s="47"/>
      <c r="P42" s="47"/>
      <c r="Q42" s="47"/>
      <c r="R42" s="47"/>
      <c r="S42" s="47"/>
      <c r="T42" s="47"/>
      <c r="U42" s="47"/>
      <c r="V42" s="47"/>
      <c r="W42" s="47"/>
      <c r="X42" s="47"/>
      <c r="Y42" s="47"/>
      <c r="Z42" s="47"/>
      <c r="AA42" s="47"/>
      <c r="AB42" s="47"/>
    </row>
    <row r="43" spans="1:28" ht="15.75" customHeight="1">
      <c r="A43" s="1"/>
      <c r="B43" s="1"/>
      <c r="C43" s="2"/>
      <c r="D43" s="2"/>
      <c r="E43" s="2"/>
      <c r="F43" s="2"/>
      <c r="G43" s="3"/>
      <c r="H43" s="3"/>
      <c r="I43" s="3"/>
      <c r="J43" s="47"/>
      <c r="K43" s="47"/>
      <c r="L43" s="47"/>
      <c r="M43" s="47"/>
      <c r="N43" s="47"/>
      <c r="O43" s="47"/>
      <c r="P43" s="47"/>
      <c r="Q43" s="47"/>
      <c r="R43" s="47"/>
      <c r="S43" s="47"/>
      <c r="T43" s="47"/>
      <c r="U43" s="47"/>
      <c r="V43" s="47"/>
      <c r="W43" s="47"/>
      <c r="X43" s="47"/>
      <c r="Y43" s="47"/>
      <c r="Z43" s="47"/>
      <c r="AA43" s="47"/>
      <c r="AB43" s="47"/>
    </row>
    <row r="44" spans="1:28" ht="15.75" customHeight="1">
      <c r="A44" s="1"/>
      <c r="B44" s="1"/>
      <c r="C44" s="2"/>
      <c r="D44" s="2"/>
      <c r="E44" s="2"/>
      <c r="F44" s="2"/>
      <c r="G44" s="3"/>
      <c r="H44" s="3"/>
      <c r="I44" s="3"/>
      <c r="J44" s="47"/>
      <c r="K44" s="47"/>
      <c r="L44" s="47"/>
      <c r="M44" s="47"/>
      <c r="N44" s="47"/>
      <c r="O44" s="47"/>
      <c r="P44" s="47"/>
      <c r="Q44" s="47"/>
      <c r="R44" s="47"/>
      <c r="S44" s="47"/>
      <c r="T44" s="47"/>
      <c r="U44" s="47"/>
      <c r="V44" s="47"/>
      <c r="W44" s="47"/>
      <c r="X44" s="47"/>
      <c r="Y44" s="47"/>
      <c r="Z44" s="47"/>
      <c r="AA44" s="47"/>
      <c r="AB44" s="47"/>
    </row>
    <row r="45" spans="1:28" ht="15.75" customHeight="1">
      <c r="A45" s="1"/>
      <c r="B45" s="1"/>
      <c r="C45" s="2"/>
      <c r="D45" s="2"/>
      <c r="E45" s="2"/>
      <c r="F45" s="2"/>
      <c r="G45" s="3"/>
      <c r="H45" s="3"/>
      <c r="I45" s="3"/>
      <c r="J45" s="47"/>
      <c r="K45" s="47"/>
      <c r="L45" s="47"/>
      <c r="M45" s="47"/>
      <c r="N45" s="47"/>
      <c r="O45" s="47"/>
      <c r="P45" s="47"/>
      <c r="Q45" s="47"/>
      <c r="R45" s="47"/>
      <c r="S45" s="47"/>
      <c r="T45" s="47"/>
      <c r="U45" s="47"/>
      <c r="V45" s="47"/>
      <c r="W45" s="47"/>
      <c r="X45" s="47"/>
      <c r="Y45" s="47"/>
      <c r="Z45" s="47"/>
      <c r="AA45" s="47"/>
      <c r="AB45" s="47"/>
    </row>
    <row r="46" spans="1:28" ht="15.75" customHeight="1">
      <c r="A46" s="1"/>
      <c r="B46" s="1"/>
      <c r="C46" s="2"/>
      <c r="D46" s="2"/>
      <c r="E46" s="2"/>
      <c r="F46" s="2"/>
      <c r="G46" s="3"/>
      <c r="H46" s="3"/>
      <c r="I46" s="3"/>
      <c r="J46" s="47"/>
      <c r="K46" s="47"/>
      <c r="L46" s="47"/>
      <c r="M46" s="47"/>
      <c r="N46" s="47"/>
      <c r="O46" s="47"/>
      <c r="P46" s="47"/>
      <c r="Q46" s="47"/>
      <c r="R46" s="47"/>
      <c r="S46" s="47"/>
      <c r="T46" s="47"/>
      <c r="U46" s="47"/>
      <c r="V46" s="47"/>
      <c r="W46" s="47"/>
      <c r="X46" s="47"/>
      <c r="Y46" s="47"/>
      <c r="Z46" s="47"/>
      <c r="AA46" s="47"/>
      <c r="AB46" s="47"/>
    </row>
    <row r="47" spans="1:28" ht="15.75" customHeight="1">
      <c r="A47" s="1"/>
      <c r="B47" s="1"/>
      <c r="C47" s="2"/>
      <c r="D47" s="2"/>
      <c r="E47" s="2"/>
      <c r="F47" s="2"/>
      <c r="G47" s="3"/>
      <c r="H47" s="3"/>
      <c r="I47" s="3"/>
      <c r="J47" s="47"/>
      <c r="K47" s="47"/>
      <c r="L47" s="47"/>
      <c r="M47" s="47"/>
      <c r="N47" s="47"/>
      <c r="O47" s="47"/>
      <c r="P47" s="47"/>
      <c r="Q47" s="47"/>
      <c r="R47" s="47"/>
      <c r="S47" s="47"/>
      <c r="T47" s="47"/>
      <c r="U47" s="47"/>
      <c r="V47" s="47"/>
      <c r="W47" s="47"/>
      <c r="X47" s="47"/>
      <c r="Y47" s="47"/>
      <c r="Z47" s="47"/>
      <c r="AA47" s="47"/>
      <c r="AB47" s="47"/>
    </row>
    <row r="48" spans="1:28" ht="15.75" customHeight="1">
      <c r="A48" s="1"/>
      <c r="B48" s="1"/>
      <c r="C48" s="2"/>
      <c r="D48" s="2"/>
      <c r="E48" s="2"/>
      <c r="F48" s="2"/>
      <c r="G48" s="3"/>
      <c r="H48" s="3"/>
      <c r="I48" s="3"/>
      <c r="J48" s="47"/>
      <c r="K48" s="47"/>
      <c r="L48" s="47"/>
      <c r="M48" s="47"/>
      <c r="N48" s="47"/>
      <c r="O48" s="47"/>
      <c r="P48" s="47"/>
      <c r="Q48" s="47"/>
      <c r="R48" s="47"/>
      <c r="S48" s="47"/>
      <c r="T48" s="47"/>
      <c r="U48" s="47"/>
      <c r="V48" s="47"/>
      <c r="W48" s="47"/>
      <c r="X48" s="47"/>
      <c r="Y48" s="47"/>
      <c r="Z48" s="47"/>
      <c r="AA48" s="47"/>
      <c r="AB48" s="47"/>
    </row>
    <row r="49" spans="1:28" ht="15.75" customHeight="1">
      <c r="A49" s="1"/>
      <c r="B49" s="1"/>
      <c r="C49" s="2"/>
      <c r="D49" s="2"/>
      <c r="E49" s="2"/>
      <c r="F49" s="2"/>
      <c r="G49" s="3"/>
      <c r="H49" s="3"/>
      <c r="I49" s="3"/>
      <c r="J49" s="47"/>
      <c r="K49" s="47"/>
      <c r="L49" s="47"/>
      <c r="M49" s="47"/>
      <c r="N49" s="47"/>
      <c r="O49" s="47"/>
      <c r="P49" s="47"/>
      <c r="Q49" s="47"/>
      <c r="R49" s="47"/>
      <c r="S49" s="47"/>
      <c r="T49" s="47"/>
      <c r="U49" s="47"/>
      <c r="V49" s="47"/>
      <c r="W49" s="47"/>
      <c r="X49" s="47"/>
      <c r="Y49" s="47"/>
      <c r="Z49" s="47"/>
      <c r="AA49" s="47"/>
      <c r="AB49" s="47"/>
    </row>
    <row r="50" spans="1:28" ht="15.75" customHeight="1">
      <c r="A50" s="1"/>
      <c r="B50" s="1"/>
      <c r="C50" s="2"/>
      <c r="D50" s="2"/>
      <c r="E50" s="2"/>
      <c r="F50" s="2"/>
      <c r="G50" s="3"/>
      <c r="H50" s="3"/>
      <c r="I50" s="3"/>
      <c r="J50" s="47"/>
      <c r="K50" s="47"/>
      <c r="L50" s="47"/>
      <c r="M50" s="47"/>
      <c r="N50" s="47"/>
      <c r="O50" s="47"/>
      <c r="P50" s="47"/>
      <c r="Q50" s="47"/>
      <c r="R50" s="47"/>
      <c r="S50" s="47"/>
      <c r="T50" s="47"/>
      <c r="U50" s="47"/>
      <c r="V50" s="47"/>
      <c r="W50" s="47"/>
      <c r="X50" s="47"/>
      <c r="Y50" s="47"/>
      <c r="Z50" s="47"/>
      <c r="AA50" s="47"/>
      <c r="AB50" s="47"/>
    </row>
    <row r="51" spans="1:28" ht="15.75" customHeight="1">
      <c r="A51" s="1"/>
      <c r="B51" s="1"/>
      <c r="C51" s="2"/>
      <c r="D51" s="2"/>
      <c r="E51" s="2"/>
      <c r="F51" s="2"/>
      <c r="G51" s="3"/>
      <c r="H51" s="3"/>
      <c r="I51" s="3"/>
      <c r="J51" s="47"/>
      <c r="K51" s="47"/>
      <c r="L51" s="47"/>
      <c r="M51" s="47"/>
      <c r="N51" s="47"/>
      <c r="O51" s="47"/>
      <c r="P51" s="47"/>
      <c r="Q51" s="47"/>
      <c r="R51" s="47"/>
      <c r="S51" s="47"/>
      <c r="T51" s="47"/>
      <c r="U51" s="47"/>
      <c r="V51" s="47"/>
      <c r="W51" s="47"/>
      <c r="X51" s="47"/>
      <c r="Y51" s="47"/>
      <c r="Z51" s="47"/>
      <c r="AA51" s="47"/>
      <c r="AB51" s="47"/>
    </row>
    <row r="52" spans="1:28" ht="15.75" customHeight="1">
      <c r="A52" s="1"/>
      <c r="B52" s="1"/>
      <c r="C52" s="2"/>
      <c r="D52" s="2"/>
      <c r="E52" s="2"/>
      <c r="F52" s="2"/>
      <c r="G52" s="3"/>
      <c r="H52" s="3"/>
      <c r="I52" s="3"/>
      <c r="J52" s="47"/>
      <c r="K52" s="47"/>
      <c r="L52" s="47"/>
      <c r="M52" s="47"/>
      <c r="N52" s="47"/>
      <c r="O52" s="47"/>
      <c r="P52" s="47"/>
      <c r="Q52" s="47"/>
      <c r="R52" s="47"/>
      <c r="S52" s="47"/>
      <c r="T52" s="47"/>
      <c r="U52" s="47"/>
      <c r="V52" s="47"/>
      <c r="W52" s="47"/>
      <c r="X52" s="47"/>
      <c r="Y52" s="47"/>
      <c r="Z52" s="47"/>
      <c r="AA52" s="47"/>
      <c r="AB52" s="47"/>
    </row>
    <row r="53" spans="1:28" ht="15.75" customHeight="1">
      <c r="A53" s="1"/>
      <c r="B53" s="1"/>
      <c r="C53" s="2"/>
      <c r="D53" s="2"/>
      <c r="E53" s="2"/>
      <c r="F53" s="2"/>
      <c r="G53" s="3"/>
      <c r="H53" s="3"/>
      <c r="I53" s="3"/>
      <c r="J53" s="47"/>
      <c r="K53" s="47"/>
      <c r="L53" s="47"/>
      <c r="M53" s="47"/>
      <c r="N53" s="47"/>
      <c r="O53" s="47"/>
      <c r="P53" s="47"/>
      <c r="Q53" s="47"/>
      <c r="R53" s="47"/>
      <c r="S53" s="47"/>
      <c r="T53" s="47"/>
      <c r="U53" s="47"/>
      <c r="V53" s="47"/>
      <c r="W53" s="47"/>
      <c r="X53" s="47"/>
      <c r="Y53" s="47"/>
      <c r="Z53" s="47"/>
      <c r="AA53" s="47"/>
      <c r="AB53" s="47"/>
    </row>
    <row r="54" spans="1:28" ht="15.75" customHeight="1">
      <c r="A54" s="1"/>
      <c r="B54" s="1"/>
      <c r="C54" s="2"/>
      <c r="D54" s="2"/>
      <c r="E54" s="2"/>
      <c r="F54" s="2"/>
      <c r="G54" s="3"/>
      <c r="H54" s="3"/>
      <c r="I54" s="3"/>
      <c r="J54" s="47"/>
      <c r="K54" s="47"/>
      <c r="L54" s="47"/>
      <c r="M54" s="47"/>
      <c r="N54" s="47"/>
      <c r="O54" s="47"/>
      <c r="P54" s="47"/>
      <c r="Q54" s="47"/>
      <c r="R54" s="47"/>
      <c r="S54" s="47"/>
      <c r="T54" s="47"/>
      <c r="U54" s="47"/>
      <c r="V54" s="47"/>
      <c r="W54" s="47"/>
      <c r="X54" s="47"/>
      <c r="Y54" s="47"/>
      <c r="Z54" s="47"/>
      <c r="AA54" s="47"/>
      <c r="AB54" s="47"/>
    </row>
    <row r="55" spans="1:28" ht="15.75" customHeight="1">
      <c r="A55" s="1"/>
      <c r="B55" s="1"/>
      <c r="C55" s="2"/>
      <c r="D55" s="2"/>
      <c r="E55" s="2"/>
      <c r="F55" s="2"/>
      <c r="G55" s="3"/>
      <c r="H55" s="3"/>
      <c r="I55" s="3"/>
      <c r="J55" s="47"/>
      <c r="K55" s="47"/>
      <c r="L55" s="47"/>
      <c r="M55" s="47"/>
      <c r="N55" s="47"/>
      <c r="O55" s="47"/>
      <c r="P55" s="47"/>
      <c r="Q55" s="47"/>
      <c r="R55" s="47"/>
      <c r="S55" s="47"/>
      <c r="T55" s="47"/>
      <c r="U55" s="47"/>
      <c r="V55" s="47"/>
      <c r="W55" s="47"/>
      <c r="X55" s="47"/>
      <c r="Y55" s="47"/>
      <c r="Z55" s="47"/>
      <c r="AA55" s="47"/>
      <c r="AB55" s="47"/>
    </row>
    <row r="56" spans="1:28" ht="15.75" customHeight="1">
      <c r="A56" s="1"/>
      <c r="B56" s="1"/>
      <c r="C56" s="2"/>
      <c r="D56" s="2"/>
      <c r="E56" s="2"/>
      <c r="F56" s="2"/>
      <c r="G56" s="3"/>
      <c r="H56" s="3"/>
      <c r="I56" s="3"/>
      <c r="J56" s="47"/>
      <c r="K56" s="47"/>
      <c r="L56" s="47"/>
      <c r="M56" s="47"/>
      <c r="N56" s="47"/>
      <c r="O56" s="47"/>
      <c r="P56" s="47"/>
      <c r="Q56" s="47"/>
      <c r="R56" s="47"/>
      <c r="S56" s="47"/>
      <c r="T56" s="47"/>
      <c r="U56" s="47"/>
      <c r="V56" s="47"/>
      <c r="W56" s="47"/>
      <c r="X56" s="47"/>
      <c r="Y56" s="47"/>
      <c r="Z56" s="47"/>
      <c r="AA56" s="47"/>
      <c r="AB56" s="47"/>
    </row>
    <row r="57" spans="1:28" ht="15.75" customHeight="1">
      <c r="A57" s="1"/>
      <c r="B57" s="1"/>
      <c r="C57" s="2"/>
      <c r="D57" s="2"/>
      <c r="E57" s="2"/>
      <c r="F57" s="2"/>
      <c r="G57" s="3"/>
      <c r="H57" s="3"/>
      <c r="I57" s="3"/>
      <c r="J57" s="47"/>
      <c r="K57" s="47"/>
      <c r="L57" s="47"/>
      <c r="M57" s="47"/>
      <c r="N57" s="47"/>
      <c r="O57" s="47"/>
      <c r="P57" s="47"/>
      <c r="Q57" s="47"/>
      <c r="R57" s="47"/>
      <c r="S57" s="47"/>
      <c r="T57" s="47"/>
      <c r="U57" s="47"/>
      <c r="V57" s="47"/>
      <c r="W57" s="47"/>
      <c r="X57" s="47"/>
      <c r="Y57" s="47"/>
      <c r="Z57" s="47"/>
      <c r="AA57" s="47"/>
      <c r="AB57" s="47"/>
    </row>
    <row r="58" spans="1:28" ht="15.75" customHeight="1">
      <c r="A58" s="1"/>
      <c r="B58" s="1"/>
      <c r="C58" s="2"/>
      <c r="D58" s="2"/>
      <c r="E58" s="2"/>
      <c r="F58" s="2"/>
      <c r="G58" s="3"/>
      <c r="H58" s="3"/>
      <c r="I58" s="3"/>
      <c r="J58" s="47"/>
      <c r="K58" s="47"/>
      <c r="L58" s="47"/>
      <c r="M58" s="47"/>
      <c r="N58" s="47"/>
      <c r="O58" s="47"/>
      <c r="P58" s="47"/>
      <c r="Q58" s="47"/>
      <c r="R58" s="47"/>
      <c r="S58" s="47"/>
      <c r="T58" s="47"/>
      <c r="U58" s="47"/>
      <c r="V58" s="47"/>
      <c r="W58" s="47"/>
      <c r="X58" s="47"/>
      <c r="Y58" s="47"/>
      <c r="Z58" s="47"/>
      <c r="AA58" s="47"/>
      <c r="AB58" s="47"/>
    </row>
    <row r="59" spans="1:28" ht="15.75" customHeight="1">
      <c r="A59" s="1"/>
      <c r="B59" s="1"/>
      <c r="C59" s="2"/>
      <c r="D59" s="2"/>
      <c r="E59" s="2"/>
      <c r="F59" s="2"/>
      <c r="G59" s="3"/>
      <c r="H59" s="3"/>
      <c r="I59" s="3"/>
      <c r="J59" s="47"/>
      <c r="K59" s="47"/>
      <c r="L59" s="47"/>
      <c r="M59" s="47"/>
      <c r="N59" s="47"/>
      <c r="O59" s="47"/>
      <c r="P59" s="47"/>
      <c r="Q59" s="47"/>
      <c r="R59" s="47"/>
      <c r="S59" s="47"/>
      <c r="T59" s="47"/>
      <c r="U59" s="47"/>
      <c r="V59" s="47"/>
      <c r="W59" s="47"/>
      <c r="X59" s="47"/>
      <c r="Y59" s="47"/>
      <c r="Z59" s="47"/>
      <c r="AA59" s="47"/>
      <c r="AB59" s="47"/>
    </row>
    <row r="60" spans="1:28" ht="15.75" customHeight="1">
      <c r="A60" s="1"/>
      <c r="B60" s="1"/>
      <c r="C60" s="2"/>
      <c r="D60" s="2"/>
      <c r="E60" s="2"/>
      <c r="F60" s="2"/>
      <c r="G60" s="3"/>
      <c r="H60" s="3"/>
      <c r="I60" s="3"/>
      <c r="J60" s="47"/>
      <c r="K60" s="47"/>
      <c r="L60" s="47"/>
      <c r="M60" s="47"/>
      <c r="N60" s="47"/>
      <c r="O60" s="47"/>
      <c r="P60" s="47"/>
      <c r="Q60" s="47"/>
      <c r="R60" s="47"/>
      <c r="S60" s="47"/>
      <c r="T60" s="47"/>
      <c r="U60" s="47"/>
      <c r="V60" s="47"/>
      <c r="W60" s="47"/>
      <c r="X60" s="47"/>
      <c r="Y60" s="47"/>
      <c r="Z60" s="47"/>
      <c r="AA60" s="47"/>
      <c r="AB60" s="47"/>
    </row>
    <row r="61" spans="1:28" ht="15.75" customHeight="1">
      <c r="A61" s="1"/>
      <c r="B61" s="1"/>
      <c r="C61" s="2"/>
      <c r="D61" s="2"/>
      <c r="E61" s="2"/>
      <c r="F61" s="2"/>
      <c r="G61" s="3"/>
      <c r="H61" s="3"/>
      <c r="I61" s="3"/>
      <c r="J61" s="47"/>
      <c r="K61" s="47"/>
      <c r="L61" s="47"/>
      <c r="M61" s="47"/>
      <c r="N61" s="47"/>
      <c r="O61" s="47"/>
      <c r="P61" s="47"/>
      <c r="Q61" s="47"/>
      <c r="R61" s="47"/>
      <c r="S61" s="47"/>
      <c r="T61" s="47"/>
      <c r="U61" s="47"/>
      <c r="V61" s="47"/>
      <c r="W61" s="47"/>
      <c r="X61" s="47"/>
      <c r="Y61" s="47"/>
      <c r="Z61" s="47"/>
      <c r="AA61" s="47"/>
      <c r="AB61" s="47"/>
    </row>
    <row r="62" spans="1:28" ht="15.75" customHeight="1">
      <c r="A62" s="1"/>
      <c r="B62" s="1"/>
      <c r="C62" s="2"/>
      <c r="D62" s="2"/>
      <c r="E62" s="2"/>
      <c r="F62" s="2"/>
      <c r="G62" s="3"/>
      <c r="H62" s="3"/>
      <c r="I62" s="3"/>
      <c r="J62" s="47"/>
      <c r="K62" s="47"/>
      <c r="L62" s="47"/>
      <c r="M62" s="47"/>
      <c r="N62" s="47"/>
      <c r="O62" s="47"/>
      <c r="P62" s="47"/>
      <c r="Q62" s="47"/>
      <c r="R62" s="47"/>
      <c r="S62" s="47"/>
      <c r="T62" s="47"/>
      <c r="U62" s="47"/>
      <c r="V62" s="47"/>
      <c r="W62" s="47"/>
      <c r="X62" s="47"/>
      <c r="Y62" s="47"/>
      <c r="Z62" s="47"/>
      <c r="AA62" s="47"/>
      <c r="AB62" s="47"/>
    </row>
    <row r="63" spans="1:28" ht="15.75" customHeight="1">
      <c r="A63" s="1"/>
      <c r="B63" s="1"/>
      <c r="C63" s="2"/>
      <c r="D63" s="2"/>
      <c r="E63" s="2"/>
      <c r="F63" s="2"/>
      <c r="G63" s="3"/>
      <c r="H63" s="3"/>
      <c r="I63" s="3"/>
      <c r="J63" s="47"/>
      <c r="K63" s="47"/>
      <c r="L63" s="47"/>
      <c r="M63" s="47"/>
      <c r="N63" s="47"/>
      <c r="O63" s="47"/>
      <c r="P63" s="47"/>
      <c r="Q63" s="47"/>
      <c r="R63" s="47"/>
      <c r="S63" s="47"/>
      <c r="T63" s="47"/>
      <c r="U63" s="47"/>
      <c r="V63" s="47"/>
      <c r="W63" s="47"/>
      <c r="X63" s="47"/>
      <c r="Y63" s="47"/>
      <c r="Z63" s="47"/>
      <c r="AA63" s="47"/>
      <c r="AB63" s="47"/>
    </row>
    <row r="64" spans="1:28" ht="15.75" customHeight="1">
      <c r="A64" s="1"/>
      <c r="B64" s="1"/>
      <c r="C64" s="2"/>
      <c r="D64" s="2"/>
      <c r="E64" s="2"/>
      <c r="F64" s="2"/>
      <c r="G64" s="3"/>
      <c r="H64" s="3"/>
      <c r="I64" s="3"/>
      <c r="J64" s="47"/>
      <c r="K64" s="47"/>
      <c r="L64" s="47"/>
      <c r="M64" s="47"/>
      <c r="N64" s="47"/>
      <c r="O64" s="47"/>
      <c r="P64" s="47"/>
      <c r="Q64" s="47"/>
      <c r="R64" s="47"/>
      <c r="S64" s="47"/>
      <c r="T64" s="47"/>
      <c r="U64" s="47"/>
      <c r="V64" s="47"/>
      <c r="W64" s="47"/>
      <c r="X64" s="47"/>
      <c r="Y64" s="47"/>
      <c r="Z64" s="47"/>
      <c r="AA64" s="47"/>
      <c r="AB64" s="47"/>
    </row>
    <row r="65" spans="1:28" ht="15.75" customHeight="1">
      <c r="A65" s="1"/>
      <c r="B65" s="1"/>
      <c r="C65" s="2"/>
      <c r="D65" s="2"/>
      <c r="E65" s="2"/>
      <c r="F65" s="2"/>
      <c r="G65" s="3"/>
      <c r="H65" s="3"/>
      <c r="I65" s="3"/>
      <c r="J65" s="47"/>
      <c r="K65" s="47"/>
      <c r="L65" s="47"/>
      <c r="M65" s="47"/>
      <c r="N65" s="47"/>
      <c r="O65" s="47"/>
      <c r="P65" s="47"/>
      <c r="Q65" s="47"/>
      <c r="R65" s="47"/>
      <c r="S65" s="47"/>
      <c r="T65" s="47"/>
      <c r="U65" s="47"/>
      <c r="V65" s="47"/>
      <c r="W65" s="47"/>
      <c r="X65" s="47"/>
      <c r="Y65" s="47"/>
      <c r="Z65" s="47"/>
      <c r="AA65" s="47"/>
      <c r="AB65" s="47"/>
    </row>
    <row r="66" spans="1:28" ht="15.75" customHeight="1">
      <c r="A66" s="1"/>
      <c r="B66" s="1"/>
      <c r="C66" s="2"/>
      <c r="D66" s="2"/>
      <c r="E66" s="2"/>
      <c r="F66" s="2"/>
      <c r="G66" s="3"/>
      <c r="H66" s="3"/>
      <c r="I66" s="3"/>
      <c r="J66" s="47"/>
      <c r="K66" s="47"/>
      <c r="L66" s="47"/>
      <c r="M66" s="47"/>
      <c r="N66" s="47"/>
      <c r="O66" s="47"/>
      <c r="P66" s="47"/>
      <c r="Q66" s="47"/>
      <c r="R66" s="47"/>
      <c r="S66" s="47"/>
      <c r="T66" s="47"/>
      <c r="U66" s="47"/>
      <c r="V66" s="47"/>
      <c r="W66" s="47"/>
      <c r="X66" s="47"/>
      <c r="Y66" s="47"/>
      <c r="Z66" s="47"/>
      <c r="AA66" s="47"/>
      <c r="AB66" s="47"/>
    </row>
    <row r="67" spans="1:28" ht="15.75" customHeight="1">
      <c r="A67" s="1"/>
      <c r="B67" s="1"/>
      <c r="C67" s="2"/>
      <c r="D67" s="2"/>
      <c r="E67" s="2"/>
      <c r="F67" s="2"/>
      <c r="G67" s="3"/>
      <c r="H67" s="3"/>
      <c r="I67" s="3"/>
      <c r="J67" s="47"/>
      <c r="K67" s="47"/>
      <c r="L67" s="47"/>
      <c r="M67" s="47"/>
      <c r="N67" s="47"/>
      <c r="O67" s="47"/>
      <c r="P67" s="47"/>
      <c r="Q67" s="47"/>
      <c r="R67" s="47"/>
      <c r="S67" s="47"/>
      <c r="T67" s="47"/>
      <c r="U67" s="47"/>
      <c r="V67" s="47"/>
      <c r="W67" s="47"/>
      <c r="X67" s="47"/>
      <c r="Y67" s="47"/>
      <c r="Z67" s="47"/>
      <c r="AA67" s="47"/>
      <c r="AB67" s="47"/>
    </row>
    <row r="68" spans="1:28" ht="15.75" customHeight="1">
      <c r="A68" s="1"/>
      <c r="B68" s="1"/>
      <c r="C68" s="2"/>
      <c r="D68" s="2"/>
      <c r="E68" s="2"/>
      <c r="F68" s="2"/>
      <c r="G68" s="3"/>
      <c r="H68" s="3"/>
      <c r="I68" s="3"/>
      <c r="J68" s="47"/>
      <c r="K68" s="47"/>
      <c r="L68" s="47"/>
      <c r="M68" s="47"/>
      <c r="N68" s="47"/>
      <c r="O68" s="47"/>
      <c r="P68" s="47"/>
      <c r="Q68" s="47"/>
      <c r="R68" s="47"/>
      <c r="S68" s="47"/>
      <c r="T68" s="47"/>
      <c r="U68" s="47"/>
      <c r="V68" s="47"/>
      <c r="W68" s="47"/>
      <c r="X68" s="47"/>
      <c r="Y68" s="47"/>
      <c r="Z68" s="47"/>
      <c r="AA68" s="47"/>
      <c r="AB68" s="47"/>
    </row>
    <row r="69" spans="1:28" ht="15.75" customHeight="1">
      <c r="A69" s="1"/>
      <c r="B69" s="1"/>
      <c r="C69" s="2"/>
      <c r="D69" s="2"/>
      <c r="E69" s="2"/>
      <c r="F69" s="2"/>
      <c r="G69" s="3"/>
      <c r="H69" s="3"/>
      <c r="I69" s="3"/>
      <c r="J69" s="47"/>
      <c r="K69" s="47"/>
      <c r="L69" s="47"/>
      <c r="M69" s="47"/>
      <c r="N69" s="47"/>
      <c r="O69" s="47"/>
      <c r="P69" s="47"/>
      <c r="Q69" s="47"/>
      <c r="R69" s="47"/>
      <c r="S69" s="47"/>
      <c r="T69" s="47"/>
      <c r="U69" s="47"/>
      <c r="V69" s="47"/>
      <c r="W69" s="47"/>
      <c r="X69" s="47"/>
      <c r="Y69" s="47"/>
      <c r="Z69" s="47"/>
      <c r="AA69" s="47"/>
      <c r="AB69" s="47"/>
    </row>
    <row r="70" spans="1:28" ht="15.75" customHeight="1">
      <c r="A70" s="1"/>
      <c r="B70" s="1"/>
      <c r="C70" s="2"/>
      <c r="D70" s="2"/>
      <c r="E70" s="2"/>
      <c r="F70" s="2"/>
      <c r="G70" s="3"/>
      <c r="H70" s="3"/>
      <c r="I70" s="3"/>
      <c r="J70" s="47"/>
      <c r="K70" s="47"/>
      <c r="L70" s="47"/>
      <c r="M70" s="47"/>
      <c r="N70" s="47"/>
      <c r="O70" s="47"/>
      <c r="P70" s="47"/>
      <c r="Q70" s="47"/>
      <c r="R70" s="47"/>
      <c r="S70" s="47"/>
      <c r="T70" s="47"/>
      <c r="U70" s="47"/>
      <c r="V70" s="47"/>
      <c r="W70" s="47"/>
      <c r="X70" s="47"/>
      <c r="Y70" s="47"/>
      <c r="Z70" s="47"/>
      <c r="AA70" s="47"/>
      <c r="AB70" s="47"/>
    </row>
    <row r="71" spans="1:28" ht="15.75" customHeight="1">
      <c r="A71" s="1"/>
      <c r="B71" s="1"/>
      <c r="C71" s="2"/>
      <c r="D71" s="2"/>
      <c r="E71" s="2"/>
      <c r="F71" s="2"/>
      <c r="G71" s="3"/>
      <c r="H71" s="3"/>
      <c r="I71" s="3"/>
      <c r="J71" s="47"/>
      <c r="K71" s="47"/>
      <c r="L71" s="47"/>
      <c r="M71" s="47"/>
      <c r="N71" s="47"/>
      <c r="O71" s="47"/>
      <c r="P71" s="47"/>
      <c r="Q71" s="47"/>
      <c r="R71" s="47"/>
      <c r="S71" s="47"/>
      <c r="T71" s="47"/>
      <c r="U71" s="47"/>
      <c r="V71" s="47"/>
      <c r="W71" s="47"/>
      <c r="X71" s="47"/>
      <c r="Y71" s="47"/>
      <c r="Z71" s="47"/>
      <c r="AA71" s="47"/>
      <c r="AB71" s="47"/>
    </row>
    <row r="72" spans="1:28" ht="15.75" customHeight="1">
      <c r="A72" s="1"/>
      <c r="B72" s="1"/>
      <c r="C72" s="2"/>
      <c r="D72" s="2"/>
      <c r="E72" s="2"/>
      <c r="F72" s="2"/>
      <c r="G72" s="3"/>
      <c r="H72" s="3"/>
      <c r="I72" s="3"/>
      <c r="J72" s="47"/>
      <c r="K72" s="47"/>
      <c r="L72" s="47"/>
      <c r="M72" s="47"/>
      <c r="N72" s="47"/>
      <c r="O72" s="47"/>
      <c r="P72" s="47"/>
      <c r="Q72" s="47"/>
      <c r="R72" s="47"/>
      <c r="S72" s="47"/>
      <c r="T72" s="47"/>
      <c r="U72" s="47"/>
      <c r="V72" s="47"/>
      <c r="W72" s="47"/>
      <c r="X72" s="47"/>
      <c r="Y72" s="47"/>
      <c r="Z72" s="47"/>
      <c r="AA72" s="47"/>
      <c r="AB72" s="47"/>
    </row>
    <row r="73" spans="1:28" ht="15.75" customHeight="1">
      <c r="A73" s="1"/>
      <c r="B73" s="1"/>
      <c r="C73" s="2"/>
      <c r="D73" s="2"/>
      <c r="E73" s="2"/>
      <c r="F73" s="2"/>
      <c r="G73" s="3"/>
      <c r="H73" s="3"/>
      <c r="I73" s="3"/>
      <c r="J73" s="47"/>
      <c r="K73" s="47"/>
      <c r="L73" s="47"/>
      <c r="M73" s="47"/>
      <c r="N73" s="47"/>
      <c r="O73" s="47"/>
      <c r="P73" s="47"/>
      <c r="Q73" s="47"/>
      <c r="R73" s="47"/>
      <c r="S73" s="47"/>
      <c r="T73" s="47"/>
      <c r="U73" s="47"/>
      <c r="V73" s="47"/>
      <c r="W73" s="47"/>
      <c r="X73" s="47"/>
      <c r="Y73" s="47"/>
      <c r="Z73" s="47"/>
      <c r="AA73" s="47"/>
      <c r="AB73" s="47"/>
    </row>
    <row r="74" spans="1:28" ht="15.75" customHeight="1">
      <c r="A74" s="1"/>
      <c r="B74" s="1"/>
      <c r="C74" s="2"/>
      <c r="D74" s="2"/>
      <c r="E74" s="2"/>
      <c r="F74" s="2"/>
      <c r="G74" s="3"/>
      <c r="H74" s="3"/>
      <c r="I74" s="3"/>
      <c r="J74" s="47"/>
      <c r="K74" s="47"/>
      <c r="L74" s="47"/>
      <c r="M74" s="47"/>
      <c r="N74" s="47"/>
      <c r="O74" s="47"/>
      <c r="P74" s="47"/>
      <c r="Q74" s="47"/>
      <c r="R74" s="47"/>
      <c r="S74" s="47"/>
      <c r="T74" s="47"/>
      <c r="U74" s="47"/>
      <c r="V74" s="47"/>
      <c r="W74" s="47"/>
      <c r="X74" s="47"/>
      <c r="Y74" s="47"/>
      <c r="Z74" s="47"/>
      <c r="AA74" s="47"/>
      <c r="AB74" s="47"/>
    </row>
    <row r="75" spans="1:28" ht="15.75" customHeight="1">
      <c r="A75" s="1"/>
      <c r="B75" s="1"/>
      <c r="C75" s="2"/>
      <c r="D75" s="2"/>
      <c r="E75" s="2"/>
      <c r="F75" s="2"/>
      <c r="G75" s="3"/>
      <c r="H75" s="3"/>
      <c r="I75" s="3"/>
      <c r="J75" s="47"/>
      <c r="K75" s="47"/>
      <c r="L75" s="47"/>
      <c r="M75" s="47"/>
      <c r="N75" s="47"/>
      <c r="O75" s="47"/>
      <c r="P75" s="47"/>
      <c r="Q75" s="47"/>
      <c r="R75" s="47"/>
      <c r="S75" s="47"/>
      <c r="T75" s="47"/>
      <c r="U75" s="47"/>
      <c r="V75" s="47"/>
      <c r="W75" s="47"/>
      <c r="X75" s="47"/>
      <c r="Y75" s="47"/>
      <c r="Z75" s="47"/>
      <c r="AA75" s="47"/>
      <c r="AB75" s="47"/>
    </row>
    <row r="76" spans="1:28" ht="15.75" customHeight="1">
      <c r="A76" s="1"/>
      <c r="B76" s="1"/>
      <c r="C76" s="2"/>
      <c r="D76" s="2"/>
      <c r="E76" s="2"/>
      <c r="F76" s="2"/>
      <c r="G76" s="3"/>
      <c r="H76" s="3"/>
      <c r="I76" s="3"/>
      <c r="J76" s="47"/>
      <c r="K76" s="47"/>
      <c r="L76" s="47"/>
      <c r="M76" s="47"/>
      <c r="N76" s="47"/>
      <c r="O76" s="47"/>
      <c r="P76" s="47"/>
      <c r="Q76" s="47"/>
      <c r="R76" s="47"/>
      <c r="S76" s="47"/>
      <c r="T76" s="47"/>
      <c r="U76" s="47"/>
      <c r="V76" s="47"/>
      <c r="W76" s="47"/>
      <c r="X76" s="47"/>
      <c r="Y76" s="47"/>
      <c r="Z76" s="47"/>
      <c r="AA76" s="47"/>
      <c r="AB76" s="47"/>
    </row>
    <row r="77" spans="1:28" ht="15.75" customHeight="1">
      <c r="A77" s="1"/>
      <c r="B77" s="1"/>
      <c r="C77" s="2"/>
      <c r="D77" s="2"/>
      <c r="E77" s="2"/>
      <c r="F77" s="2"/>
      <c r="G77" s="3"/>
      <c r="H77" s="3"/>
      <c r="I77" s="3"/>
      <c r="J77" s="47"/>
      <c r="K77" s="47"/>
      <c r="L77" s="47"/>
      <c r="M77" s="47"/>
      <c r="N77" s="47"/>
      <c r="O77" s="47"/>
      <c r="P77" s="47"/>
      <c r="Q77" s="47"/>
      <c r="R77" s="47"/>
      <c r="S77" s="47"/>
      <c r="T77" s="47"/>
      <c r="U77" s="47"/>
      <c r="V77" s="47"/>
      <c r="W77" s="47"/>
      <c r="X77" s="47"/>
      <c r="Y77" s="47"/>
      <c r="Z77" s="47"/>
      <c r="AA77" s="47"/>
      <c r="AB77" s="47"/>
    </row>
    <row r="78" spans="1:28" ht="15.75" customHeight="1">
      <c r="A78" s="1"/>
      <c r="B78" s="1"/>
      <c r="C78" s="2"/>
      <c r="D78" s="2"/>
      <c r="E78" s="2"/>
      <c r="F78" s="2"/>
      <c r="G78" s="3"/>
      <c r="H78" s="3"/>
      <c r="I78" s="3"/>
      <c r="J78" s="47"/>
      <c r="K78" s="47"/>
      <c r="L78" s="47"/>
      <c r="M78" s="47"/>
      <c r="N78" s="47"/>
      <c r="O78" s="47"/>
      <c r="P78" s="47"/>
      <c r="Q78" s="47"/>
      <c r="R78" s="47"/>
      <c r="S78" s="47"/>
      <c r="T78" s="47"/>
      <c r="U78" s="47"/>
      <c r="V78" s="47"/>
      <c r="W78" s="47"/>
      <c r="X78" s="47"/>
      <c r="Y78" s="47"/>
      <c r="Z78" s="47"/>
      <c r="AA78" s="47"/>
      <c r="AB78" s="47"/>
    </row>
    <row r="79" spans="1:28" ht="15.75" customHeight="1">
      <c r="A79" s="1"/>
      <c r="B79" s="1"/>
      <c r="C79" s="2"/>
      <c r="D79" s="2"/>
      <c r="E79" s="2"/>
      <c r="F79" s="2"/>
      <c r="G79" s="3"/>
      <c r="H79" s="3"/>
      <c r="I79" s="3"/>
      <c r="J79" s="47"/>
      <c r="K79" s="47"/>
      <c r="L79" s="47"/>
      <c r="M79" s="47"/>
      <c r="N79" s="47"/>
      <c r="O79" s="47"/>
      <c r="P79" s="47"/>
      <c r="Q79" s="47"/>
      <c r="R79" s="47"/>
      <c r="S79" s="47"/>
      <c r="T79" s="47"/>
      <c r="U79" s="47"/>
      <c r="V79" s="47"/>
      <c r="W79" s="47"/>
      <c r="X79" s="47"/>
      <c r="Y79" s="47"/>
      <c r="Z79" s="47"/>
      <c r="AA79" s="47"/>
      <c r="AB79" s="47"/>
    </row>
    <row r="80" spans="1:28" ht="15.75" customHeight="1">
      <c r="A80" s="1"/>
      <c r="B80" s="1"/>
      <c r="C80" s="2"/>
      <c r="D80" s="2"/>
      <c r="E80" s="2"/>
      <c r="F80" s="2"/>
      <c r="G80" s="3"/>
      <c r="H80" s="3"/>
      <c r="I80" s="3"/>
      <c r="J80" s="47"/>
      <c r="K80" s="47"/>
      <c r="L80" s="47"/>
      <c r="M80" s="47"/>
      <c r="N80" s="47"/>
      <c r="O80" s="47"/>
      <c r="P80" s="47"/>
      <c r="Q80" s="47"/>
      <c r="R80" s="47"/>
      <c r="S80" s="47"/>
      <c r="T80" s="47"/>
      <c r="U80" s="47"/>
      <c r="V80" s="47"/>
      <c r="W80" s="47"/>
      <c r="X80" s="47"/>
      <c r="Y80" s="47"/>
      <c r="Z80" s="47"/>
      <c r="AA80" s="47"/>
      <c r="AB80" s="47"/>
    </row>
    <row r="81" spans="1:28" ht="15.75" customHeight="1">
      <c r="A81" s="1"/>
      <c r="B81" s="1"/>
      <c r="C81" s="2"/>
      <c r="D81" s="2"/>
      <c r="E81" s="2"/>
      <c r="F81" s="2"/>
      <c r="G81" s="3"/>
      <c r="H81" s="3"/>
      <c r="I81" s="3"/>
      <c r="J81" s="47"/>
      <c r="K81" s="47"/>
      <c r="L81" s="47"/>
      <c r="M81" s="47"/>
      <c r="N81" s="47"/>
      <c r="O81" s="47"/>
      <c r="P81" s="47"/>
      <c r="Q81" s="47"/>
      <c r="R81" s="47"/>
      <c r="S81" s="47"/>
      <c r="T81" s="47"/>
      <c r="U81" s="47"/>
      <c r="V81" s="47"/>
      <c r="W81" s="47"/>
      <c r="X81" s="47"/>
      <c r="Y81" s="47"/>
      <c r="Z81" s="47"/>
      <c r="AA81" s="47"/>
      <c r="AB81" s="47"/>
    </row>
    <row r="82" spans="1:28" ht="15.75" customHeight="1">
      <c r="A82" s="1"/>
      <c r="B82" s="1"/>
      <c r="C82" s="2"/>
      <c r="D82" s="2"/>
      <c r="E82" s="2"/>
      <c r="F82" s="2"/>
      <c r="G82" s="3"/>
      <c r="H82" s="3"/>
      <c r="I82" s="3"/>
      <c r="J82" s="47"/>
      <c r="K82" s="47"/>
      <c r="L82" s="47"/>
      <c r="M82" s="47"/>
      <c r="N82" s="47"/>
      <c r="O82" s="47"/>
      <c r="P82" s="47"/>
      <c r="Q82" s="47"/>
      <c r="R82" s="47"/>
      <c r="S82" s="47"/>
      <c r="T82" s="47"/>
      <c r="U82" s="47"/>
      <c r="V82" s="47"/>
      <c r="W82" s="47"/>
      <c r="X82" s="47"/>
      <c r="Y82" s="47"/>
      <c r="Z82" s="47"/>
      <c r="AA82" s="47"/>
      <c r="AB82" s="47"/>
    </row>
    <row r="83" spans="1:28" ht="15.75" customHeight="1">
      <c r="A83" s="1"/>
      <c r="B83" s="1"/>
      <c r="C83" s="2"/>
      <c r="D83" s="2"/>
      <c r="E83" s="2"/>
      <c r="F83" s="2"/>
      <c r="G83" s="3"/>
      <c r="H83" s="3"/>
      <c r="I83" s="3"/>
      <c r="J83" s="47"/>
      <c r="K83" s="47"/>
      <c r="L83" s="47"/>
      <c r="M83" s="47"/>
      <c r="N83" s="47"/>
      <c r="O83" s="47"/>
      <c r="P83" s="47"/>
      <c r="Q83" s="47"/>
      <c r="R83" s="47"/>
      <c r="S83" s="47"/>
      <c r="T83" s="47"/>
      <c r="U83" s="47"/>
      <c r="V83" s="47"/>
      <c r="W83" s="47"/>
      <c r="X83" s="47"/>
      <c r="Y83" s="47"/>
      <c r="Z83" s="47"/>
      <c r="AA83" s="47"/>
      <c r="AB83" s="47"/>
    </row>
    <row r="84" spans="1:28" ht="15.75" customHeight="1">
      <c r="A84" s="1"/>
      <c r="B84" s="1"/>
      <c r="C84" s="2"/>
      <c r="D84" s="2"/>
      <c r="E84" s="2"/>
      <c r="F84" s="2"/>
      <c r="G84" s="3"/>
      <c r="H84" s="3"/>
      <c r="I84" s="3"/>
      <c r="J84" s="47"/>
      <c r="K84" s="47"/>
      <c r="L84" s="47"/>
      <c r="M84" s="47"/>
      <c r="N84" s="47"/>
      <c r="O84" s="47"/>
      <c r="P84" s="47"/>
      <c r="Q84" s="47"/>
      <c r="R84" s="47"/>
      <c r="S84" s="47"/>
      <c r="T84" s="47"/>
      <c r="U84" s="47"/>
      <c r="V84" s="47"/>
      <c r="W84" s="47"/>
      <c r="X84" s="47"/>
      <c r="Y84" s="47"/>
      <c r="Z84" s="47"/>
      <c r="AA84" s="47"/>
      <c r="AB84" s="47"/>
    </row>
    <row r="85" spans="1:28" ht="15.75" customHeight="1">
      <c r="A85" s="1"/>
      <c r="B85" s="1"/>
      <c r="C85" s="2"/>
      <c r="D85" s="2"/>
      <c r="E85" s="2"/>
      <c r="F85" s="2"/>
      <c r="G85" s="3"/>
      <c r="H85" s="3"/>
      <c r="I85" s="3"/>
      <c r="J85" s="47"/>
      <c r="K85" s="47"/>
      <c r="L85" s="47"/>
      <c r="M85" s="47"/>
      <c r="N85" s="47"/>
      <c r="O85" s="47"/>
      <c r="P85" s="47"/>
      <c r="Q85" s="47"/>
      <c r="R85" s="47"/>
      <c r="S85" s="47"/>
      <c r="T85" s="47"/>
      <c r="U85" s="47"/>
      <c r="V85" s="47"/>
      <c r="W85" s="47"/>
      <c r="X85" s="47"/>
      <c r="Y85" s="47"/>
      <c r="Z85" s="47"/>
      <c r="AA85" s="47"/>
      <c r="AB85" s="47"/>
    </row>
    <row r="86" spans="1:28" ht="15.75" customHeight="1">
      <c r="A86" s="1"/>
      <c r="B86" s="1"/>
      <c r="C86" s="2"/>
      <c r="D86" s="2"/>
      <c r="E86" s="2"/>
      <c r="F86" s="2"/>
      <c r="G86" s="3"/>
      <c r="H86" s="3"/>
      <c r="I86" s="3"/>
      <c r="J86" s="47"/>
      <c r="K86" s="47"/>
      <c r="L86" s="47"/>
      <c r="M86" s="47"/>
      <c r="N86" s="47"/>
      <c r="O86" s="47"/>
      <c r="P86" s="47"/>
      <c r="Q86" s="47"/>
      <c r="R86" s="47"/>
      <c r="S86" s="47"/>
      <c r="T86" s="47"/>
      <c r="U86" s="47"/>
      <c r="V86" s="47"/>
      <c r="W86" s="47"/>
      <c r="X86" s="47"/>
      <c r="Y86" s="47"/>
      <c r="Z86" s="47"/>
      <c r="AA86" s="47"/>
      <c r="AB86" s="47"/>
    </row>
    <row r="87" spans="1:28" ht="15.75" customHeight="1">
      <c r="A87" s="1"/>
      <c r="B87" s="1"/>
      <c r="C87" s="2"/>
      <c r="D87" s="2"/>
      <c r="E87" s="2"/>
      <c r="F87" s="2"/>
      <c r="G87" s="3"/>
      <c r="H87" s="3"/>
      <c r="I87" s="3"/>
      <c r="J87" s="47"/>
      <c r="K87" s="47"/>
      <c r="L87" s="47"/>
      <c r="M87" s="47"/>
      <c r="N87" s="47"/>
      <c r="O87" s="47"/>
      <c r="P87" s="47"/>
      <c r="Q87" s="47"/>
      <c r="R87" s="47"/>
      <c r="S87" s="47"/>
      <c r="T87" s="47"/>
      <c r="U87" s="47"/>
      <c r="V87" s="47"/>
      <c r="W87" s="47"/>
      <c r="X87" s="47"/>
      <c r="Y87" s="47"/>
      <c r="Z87" s="47"/>
      <c r="AA87" s="47"/>
      <c r="AB87" s="47"/>
    </row>
    <row r="88" spans="1:28" ht="15.75" customHeight="1">
      <c r="A88" s="1"/>
      <c r="B88" s="1"/>
      <c r="C88" s="2"/>
      <c r="D88" s="2"/>
      <c r="E88" s="2"/>
      <c r="F88" s="2"/>
      <c r="G88" s="3"/>
      <c r="H88" s="3"/>
      <c r="I88" s="3"/>
      <c r="J88" s="47"/>
      <c r="K88" s="47"/>
      <c r="L88" s="47"/>
      <c r="M88" s="47"/>
      <c r="N88" s="47"/>
      <c r="O88" s="47"/>
      <c r="P88" s="47"/>
      <c r="Q88" s="47"/>
      <c r="R88" s="47"/>
      <c r="S88" s="47"/>
      <c r="T88" s="47"/>
      <c r="U88" s="47"/>
      <c r="V88" s="47"/>
      <c r="W88" s="47"/>
      <c r="X88" s="47"/>
      <c r="Y88" s="47"/>
      <c r="Z88" s="47"/>
      <c r="AA88" s="47"/>
      <c r="AB88" s="47"/>
    </row>
    <row r="89" spans="1:28" ht="15.75" customHeight="1">
      <c r="A89" s="1"/>
      <c r="B89" s="1"/>
      <c r="C89" s="2"/>
      <c r="D89" s="2"/>
      <c r="E89" s="2"/>
      <c r="F89" s="2"/>
      <c r="G89" s="3"/>
      <c r="H89" s="3"/>
      <c r="I89" s="3"/>
      <c r="J89" s="47"/>
      <c r="K89" s="47"/>
      <c r="L89" s="47"/>
      <c r="M89" s="47"/>
      <c r="N89" s="47"/>
      <c r="O89" s="47"/>
      <c r="P89" s="47"/>
      <c r="Q89" s="47"/>
      <c r="R89" s="47"/>
      <c r="S89" s="47"/>
      <c r="T89" s="47"/>
      <c r="U89" s="47"/>
      <c r="V89" s="47"/>
      <c r="W89" s="47"/>
      <c r="X89" s="47"/>
      <c r="Y89" s="47"/>
      <c r="Z89" s="47"/>
      <c r="AA89" s="47"/>
      <c r="AB89" s="47"/>
    </row>
    <row r="90" spans="1:28" ht="15.75" customHeight="1">
      <c r="A90" s="1"/>
      <c r="B90" s="1"/>
      <c r="C90" s="2"/>
      <c r="D90" s="2"/>
      <c r="E90" s="2"/>
      <c r="F90" s="2"/>
      <c r="G90" s="3"/>
      <c r="H90" s="3"/>
      <c r="I90" s="3"/>
      <c r="J90" s="47"/>
      <c r="K90" s="47"/>
      <c r="L90" s="47"/>
      <c r="M90" s="47"/>
      <c r="N90" s="47"/>
      <c r="O90" s="47"/>
      <c r="P90" s="47"/>
      <c r="Q90" s="47"/>
      <c r="R90" s="47"/>
      <c r="S90" s="47"/>
      <c r="T90" s="47"/>
      <c r="U90" s="47"/>
      <c r="V90" s="47"/>
      <c r="W90" s="47"/>
      <c r="X90" s="47"/>
      <c r="Y90" s="47"/>
      <c r="Z90" s="47"/>
      <c r="AA90" s="47"/>
      <c r="AB90" s="47"/>
    </row>
    <row r="91" spans="1:28" ht="15.75" customHeight="1">
      <c r="A91" s="1"/>
      <c r="B91" s="1"/>
      <c r="C91" s="2"/>
      <c r="D91" s="2"/>
      <c r="E91" s="2"/>
      <c r="F91" s="2"/>
      <c r="G91" s="3"/>
      <c r="H91" s="3"/>
      <c r="I91" s="3"/>
      <c r="J91" s="47"/>
      <c r="K91" s="47"/>
      <c r="L91" s="47"/>
      <c r="M91" s="47"/>
      <c r="N91" s="47"/>
      <c r="O91" s="47"/>
      <c r="P91" s="47"/>
      <c r="Q91" s="47"/>
      <c r="R91" s="47"/>
      <c r="S91" s="47"/>
      <c r="T91" s="47"/>
      <c r="U91" s="47"/>
      <c r="V91" s="47"/>
      <c r="W91" s="47"/>
      <c r="X91" s="47"/>
      <c r="Y91" s="47"/>
      <c r="Z91" s="47"/>
      <c r="AA91" s="47"/>
      <c r="AB91" s="47"/>
    </row>
    <row r="92" spans="1:28" ht="15.75" customHeight="1">
      <c r="A92" s="1"/>
      <c r="B92" s="1"/>
      <c r="C92" s="2"/>
      <c r="D92" s="2"/>
      <c r="E92" s="2"/>
      <c r="F92" s="2"/>
      <c r="G92" s="3"/>
      <c r="H92" s="3"/>
      <c r="I92" s="3"/>
      <c r="J92" s="47"/>
      <c r="K92" s="47"/>
      <c r="L92" s="47"/>
      <c r="M92" s="47"/>
      <c r="N92" s="47"/>
      <c r="O92" s="47"/>
      <c r="P92" s="47"/>
      <c r="Q92" s="47"/>
      <c r="R92" s="47"/>
      <c r="S92" s="47"/>
      <c r="T92" s="47"/>
      <c r="U92" s="47"/>
      <c r="V92" s="47"/>
      <c r="W92" s="47"/>
      <c r="X92" s="47"/>
      <c r="Y92" s="47"/>
      <c r="Z92" s="47"/>
      <c r="AA92" s="47"/>
      <c r="AB92" s="47"/>
    </row>
    <row r="93" spans="1:28" ht="15.75" customHeight="1">
      <c r="A93" s="1"/>
      <c r="B93" s="1"/>
      <c r="C93" s="2"/>
      <c r="D93" s="2"/>
      <c r="E93" s="2"/>
      <c r="F93" s="2"/>
      <c r="G93" s="3"/>
      <c r="H93" s="3"/>
      <c r="I93" s="3"/>
      <c r="J93" s="47"/>
      <c r="K93" s="47"/>
      <c r="L93" s="47"/>
      <c r="M93" s="47"/>
      <c r="N93" s="47"/>
      <c r="O93" s="47"/>
      <c r="P93" s="47"/>
      <c r="Q93" s="47"/>
      <c r="R93" s="47"/>
      <c r="S93" s="47"/>
      <c r="T93" s="47"/>
      <c r="U93" s="47"/>
      <c r="V93" s="47"/>
      <c r="W93" s="47"/>
      <c r="X93" s="47"/>
      <c r="Y93" s="47"/>
      <c r="Z93" s="47"/>
      <c r="AA93" s="47"/>
      <c r="AB93" s="47"/>
    </row>
    <row r="94" spans="1:28" ht="15.75" customHeight="1">
      <c r="A94" s="1"/>
      <c r="B94" s="1"/>
      <c r="C94" s="2"/>
      <c r="D94" s="2"/>
      <c r="E94" s="2"/>
      <c r="F94" s="2"/>
      <c r="G94" s="3"/>
      <c r="H94" s="3"/>
      <c r="I94" s="3"/>
      <c r="J94" s="47"/>
      <c r="K94" s="47"/>
      <c r="L94" s="47"/>
      <c r="M94" s="47"/>
      <c r="N94" s="47"/>
      <c r="O94" s="47"/>
      <c r="P94" s="47"/>
      <c r="Q94" s="47"/>
      <c r="R94" s="47"/>
      <c r="S94" s="47"/>
      <c r="T94" s="47"/>
      <c r="U94" s="47"/>
      <c r="V94" s="47"/>
      <c r="W94" s="47"/>
      <c r="X94" s="47"/>
      <c r="Y94" s="47"/>
      <c r="Z94" s="47"/>
      <c r="AA94" s="47"/>
      <c r="AB94" s="47"/>
    </row>
    <row r="95" spans="1:28" ht="15.75" customHeight="1">
      <c r="A95" s="1"/>
      <c r="B95" s="1"/>
      <c r="C95" s="2"/>
      <c r="D95" s="2"/>
      <c r="E95" s="2"/>
      <c r="F95" s="2"/>
      <c r="G95" s="3"/>
      <c r="H95" s="3"/>
      <c r="I95" s="3"/>
      <c r="J95" s="47"/>
      <c r="K95" s="47"/>
      <c r="L95" s="47"/>
      <c r="M95" s="47"/>
      <c r="N95" s="47"/>
      <c r="O95" s="47"/>
      <c r="P95" s="47"/>
      <c r="Q95" s="47"/>
      <c r="R95" s="47"/>
      <c r="S95" s="47"/>
      <c r="T95" s="47"/>
      <c r="U95" s="47"/>
      <c r="V95" s="47"/>
      <c r="W95" s="47"/>
      <c r="X95" s="47"/>
      <c r="Y95" s="47"/>
      <c r="Z95" s="47"/>
      <c r="AA95" s="47"/>
      <c r="AB95" s="47"/>
    </row>
    <row r="96" spans="1:28" ht="15.75" customHeight="1">
      <c r="A96" s="1"/>
      <c r="B96" s="1"/>
      <c r="C96" s="2"/>
      <c r="D96" s="2"/>
      <c r="E96" s="2"/>
      <c r="F96" s="2"/>
      <c r="G96" s="3"/>
      <c r="H96" s="3"/>
      <c r="I96" s="3"/>
      <c r="J96" s="47"/>
      <c r="K96" s="47"/>
      <c r="L96" s="47"/>
      <c r="M96" s="47"/>
      <c r="N96" s="47"/>
      <c r="O96" s="47"/>
      <c r="P96" s="47"/>
      <c r="Q96" s="47"/>
      <c r="R96" s="47"/>
      <c r="S96" s="47"/>
      <c r="T96" s="47"/>
      <c r="U96" s="47"/>
      <c r="V96" s="47"/>
      <c r="W96" s="47"/>
      <c r="X96" s="47"/>
      <c r="Y96" s="47"/>
      <c r="Z96" s="47"/>
      <c r="AA96" s="47"/>
      <c r="AB96" s="47"/>
    </row>
    <row r="97" spans="1:28" ht="15.75" customHeight="1">
      <c r="A97" s="1"/>
      <c r="B97" s="1"/>
      <c r="C97" s="2"/>
      <c r="D97" s="2"/>
      <c r="E97" s="2"/>
      <c r="F97" s="2"/>
      <c r="G97" s="3"/>
      <c r="H97" s="3"/>
      <c r="I97" s="3"/>
      <c r="J97" s="47"/>
      <c r="K97" s="47"/>
      <c r="L97" s="47"/>
      <c r="M97" s="47"/>
      <c r="N97" s="47"/>
      <c r="O97" s="47"/>
      <c r="P97" s="47"/>
      <c r="Q97" s="47"/>
      <c r="R97" s="47"/>
      <c r="S97" s="47"/>
      <c r="T97" s="47"/>
      <c r="U97" s="47"/>
      <c r="V97" s="47"/>
      <c r="W97" s="47"/>
      <c r="X97" s="47"/>
      <c r="Y97" s="47"/>
      <c r="Z97" s="47"/>
      <c r="AA97" s="47"/>
      <c r="AB97" s="47"/>
    </row>
    <row r="98" spans="1:28" ht="15.75" customHeight="1">
      <c r="A98" s="1"/>
      <c r="B98" s="1"/>
      <c r="C98" s="2"/>
      <c r="D98" s="2"/>
      <c r="E98" s="2"/>
      <c r="F98" s="2"/>
      <c r="G98" s="3"/>
      <c r="H98" s="3"/>
      <c r="I98" s="3"/>
      <c r="J98" s="47"/>
      <c r="K98" s="47"/>
      <c r="L98" s="47"/>
      <c r="M98" s="47"/>
      <c r="N98" s="47"/>
      <c r="O98" s="47"/>
      <c r="P98" s="47"/>
      <c r="Q98" s="47"/>
      <c r="R98" s="47"/>
      <c r="S98" s="47"/>
      <c r="T98" s="47"/>
      <c r="U98" s="47"/>
      <c r="V98" s="47"/>
      <c r="W98" s="47"/>
      <c r="X98" s="47"/>
      <c r="Y98" s="47"/>
      <c r="Z98" s="47"/>
      <c r="AA98" s="47"/>
      <c r="AB98" s="47"/>
    </row>
    <row r="99" spans="1:28" ht="15.75" customHeight="1">
      <c r="A99" s="1"/>
      <c r="B99" s="1"/>
      <c r="C99" s="2"/>
      <c r="D99" s="2"/>
      <c r="E99" s="2"/>
      <c r="F99" s="2"/>
      <c r="G99" s="3"/>
      <c r="H99" s="3"/>
      <c r="I99" s="3"/>
      <c r="J99" s="47"/>
      <c r="K99" s="47"/>
      <c r="L99" s="47"/>
      <c r="M99" s="47"/>
      <c r="N99" s="47"/>
      <c r="O99" s="47"/>
      <c r="P99" s="47"/>
      <c r="Q99" s="47"/>
      <c r="R99" s="47"/>
      <c r="S99" s="47"/>
      <c r="T99" s="47"/>
      <c r="U99" s="47"/>
      <c r="V99" s="47"/>
      <c r="W99" s="47"/>
      <c r="X99" s="47"/>
      <c r="Y99" s="47"/>
      <c r="Z99" s="47"/>
      <c r="AA99" s="47"/>
      <c r="AB99" s="47"/>
    </row>
    <row r="100" spans="1:28" ht="15.75" customHeight="1">
      <c r="A100" s="1"/>
      <c r="B100" s="1"/>
      <c r="C100" s="2"/>
      <c r="D100" s="2"/>
      <c r="E100" s="2"/>
      <c r="F100" s="2"/>
      <c r="G100" s="3"/>
      <c r="H100" s="3"/>
      <c r="I100" s="3"/>
      <c r="J100" s="47"/>
      <c r="K100" s="47"/>
      <c r="L100" s="47"/>
      <c r="M100" s="47"/>
      <c r="N100" s="47"/>
      <c r="O100" s="47"/>
      <c r="P100" s="47"/>
      <c r="Q100" s="47"/>
      <c r="R100" s="47"/>
      <c r="S100" s="47"/>
      <c r="T100" s="47"/>
      <c r="U100" s="47"/>
      <c r="V100" s="47"/>
      <c r="W100" s="47"/>
      <c r="X100" s="47"/>
      <c r="Y100" s="47"/>
      <c r="Z100" s="47"/>
      <c r="AA100" s="47"/>
      <c r="AB100" s="47"/>
    </row>
    <row r="101" spans="1:28" ht="15.75" customHeight="1">
      <c r="A101" s="1"/>
      <c r="B101" s="1"/>
      <c r="C101" s="2"/>
      <c r="D101" s="2"/>
      <c r="E101" s="2"/>
      <c r="F101" s="2"/>
      <c r="G101" s="3"/>
      <c r="H101" s="3"/>
      <c r="I101" s="3"/>
      <c r="J101" s="47"/>
      <c r="K101" s="47"/>
      <c r="L101" s="47"/>
      <c r="M101" s="47"/>
      <c r="N101" s="47"/>
      <c r="O101" s="47"/>
      <c r="P101" s="47"/>
      <c r="Q101" s="47"/>
      <c r="R101" s="47"/>
      <c r="S101" s="47"/>
      <c r="T101" s="47"/>
      <c r="U101" s="47"/>
      <c r="V101" s="47"/>
      <c r="W101" s="47"/>
      <c r="X101" s="47"/>
      <c r="Y101" s="47"/>
      <c r="Z101" s="47"/>
      <c r="AA101" s="47"/>
      <c r="AB101" s="47"/>
    </row>
    <row r="102" spans="1:28" ht="15.75" customHeight="1">
      <c r="A102" s="1"/>
      <c r="B102" s="1"/>
      <c r="C102" s="2"/>
      <c r="D102" s="2"/>
      <c r="E102" s="2"/>
      <c r="F102" s="2"/>
      <c r="G102" s="3"/>
      <c r="H102" s="3"/>
      <c r="I102" s="3"/>
      <c r="J102" s="47"/>
      <c r="K102" s="47"/>
      <c r="L102" s="47"/>
      <c r="M102" s="47"/>
      <c r="N102" s="47"/>
      <c r="O102" s="47"/>
      <c r="P102" s="47"/>
      <c r="Q102" s="47"/>
      <c r="R102" s="47"/>
      <c r="S102" s="47"/>
      <c r="T102" s="47"/>
      <c r="U102" s="47"/>
      <c r="V102" s="47"/>
      <c r="W102" s="47"/>
      <c r="X102" s="47"/>
      <c r="Y102" s="47"/>
      <c r="Z102" s="47"/>
      <c r="AA102" s="47"/>
      <c r="AB102" s="47"/>
    </row>
    <row r="103" spans="1:28" ht="15.75" customHeight="1">
      <c r="A103" s="1"/>
      <c r="B103" s="1"/>
      <c r="C103" s="2"/>
      <c r="D103" s="2"/>
      <c r="E103" s="2"/>
      <c r="F103" s="2"/>
      <c r="G103" s="3"/>
      <c r="H103" s="3"/>
      <c r="I103" s="3"/>
      <c r="J103" s="47"/>
      <c r="K103" s="47"/>
      <c r="L103" s="47"/>
      <c r="M103" s="47"/>
      <c r="N103" s="47"/>
      <c r="O103" s="47"/>
      <c r="P103" s="47"/>
      <c r="Q103" s="47"/>
      <c r="R103" s="47"/>
      <c r="S103" s="47"/>
      <c r="T103" s="47"/>
      <c r="U103" s="47"/>
      <c r="V103" s="47"/>
      <c r="W103" s="47"/>
      <c r="X103" s="47"/>
      <c r="Y103" s="47"/>
      <c r="Z103" s="47"/>
      <c r="AA103" s="47"/>
      <c r="AB103" s="47"/>
    </row>
    <row r="104" spans="1:28" ht="15.75" customHeight="1">
      <c r="A104" s="1"/>
      <c r="B104" s="1"/>
      <c r="C104" s="2"/>
      <c r="D104" s="2"/>
      <c r="E104" s="2"/>
      <c r="F104" s="2"/>
      <c r="G104" s="3"/>
      <c r="H104" s="3"/>
      <c r="I104" s="3"/>
      <c r="J104" s="47"/>
      <c r="K104" s="47"/>
      <c r="L104" s="47"/>
      <c r="M104" s="47"/>
      <c r="N104" s="47"/>
      <c r="O104" s="47"/>
      <c r="P104" s="47"/>
      <c r="Q104" s="47"/>
      <c r="R104" s="47"/>
      <c r="S104" s="47"/>
      <c r="T104" s="47"/>
      <c r="U104" s="47"/>
      <c r="V104" s="47"/>
      <c r="W104" s="47"/>
      <c r="X104" s="47"/>
      <c r="Y104" s="47"/>
      <c r="Z104" s="47"/>
      <c r="AA104" s="47"/>
      <c r="AB104" s="47"/>
    </row>
    <row r="105" spans="1:28" ht="15.75" customHeight="1">
      <c r="A105" s="1"/>
      <c r="B105" s="1"/>
      <c r="C105" s="2"/>
      <c r="D105" s="2"/>
      <c r="E105" s="2"/>
      <c r="F105" s="2"/>
      <c r="G105" s="3"/>
      <c r="H105" s="3"/>
      <c r="I105" s="3"/>
      <c r="J105" s="47"/>
      <c r="K105" s="47"/>
      <c r="L105" s="47"/>
      <c r="M105" s="47"/>
      <c r="N105" s="47"/>
      <c r="O105" s="47"/>
      <c r="P105" s="47"/>
      <c r="Q105" s="47"/>
      <c r="R105" s="47"/>
      <c r="S105" s="47"/>
      <c r="T105" s="47"/>
      <c r="U105" s="47"/>
      <c r="V105" s="47"/>
      <c r="W105" s="47"/>
      <c r="X105" s="47"/>
      <c r="Y105" s="47"/>
      <c r="Z105" s="47"/>
      <c r="AA105" s="47"/>
      <c r="AB105" s="47"/>
    </row>
    <row r="106" spans="1:28" ht="15.75" customHeight="1">
      <c r="A106" s="1"/>
      <c r="B106" s="1"/>
      <c r="C106" s="2"/>
      <c r="D106" s="2"/>
      <c r="E106" s="2"/>
      <c r="F106" s="2"/>
      <c r="G106" s="3"/>
      <c r="H106" s="3"/>
      <c r="I106" s="3"/>
      <c r="J106" s="47"/>
      <c r="K106" s="47"/>
      <c r="L106" s="47"/>
      <c r="M106" s="47"/>
      <c r="N106" s="47"/>
      <c r="O106" s="47"/>
      <c r="P106" s="47"/>
      <c r="Q106" s="47"/>
      <c r="R106" s="47"/>
      <c r="S106" s="47"/>
      <c r="T106" s="47"/>
      <c r="U106" s="47"/>
      <c r="V106" s="47"/>
      <c r="W106" s="47"/>
      <c r="X106" s="47"/>
      <c r="Y106" s="47"/>
      <c r="Z106" s="47"/>
      <c r="AA106" s="47"/>
      <c r="AB106" s="47"/>
    </row>
    <row r="107" spans="1:28" ht="15.75" customHeight="1">
      <c r="A107" s="1"/>
      <c r="B107" s="1"/>
      <c r="C107" s="2"/>
      <c r="D107" s="2"/>
      <c r="E107" s="2"/>
      <c r="F107" s="2"/>
      <c r="G107" s="3"/>
      <c r="H107" s="3"/>
      <c r="I107" s="3"/>
      <c r="J107" s="47"/>
      <c r="K107" s="47"/>
      <c r="L107" s="47"/>
      <c r="M107" s="47"/>
      <c r="N107" s="47"/>
      <c r="O107" s="47"/>
      <c r="P107" s="47"/>
      <c r="Q107" s="47"/>
      <c r="R107" s="47"/>
      <c r="S107" s="47"/>
      <c r="T107" s="47"/>
      <c r="U107" s="47"/>
      <c r="V107" s="47"/>
      <c r="W107" s="47"/>
      <c r="X107" s="47"/>
      <c r="Y107" s="47"/>
      <c r="Z107" s="47"/>
      <c r="AA107" s="47"/>
      <c r="AB107" s="47"/>
    </row>
    <row r="108" spans="1:28" ht="15.75" customHeight="1">
      <c r="A108" s="1"/>
      <c r="B108" s="1"/>
      <c r="C108" s="2"/>
      <c r="D108" s="2"/>
      <c r="E108" s="2"/>
      <c r="F108" s="2"/>
      <c r="G108" s="3"/>
      <c r="H108" s="3"/>
      <c r="I108" s="3"/>
      <c r="J108" s="47"/>
      <c r="K108" s="47"/>
      <c r="L108" s="47"/>
      <c r="M108" s="47"/>
      <c r="N108" s="47"/>
      <c r="O108" s="47"/>
      <c r="P108" s="47"/>
      <c r="Q108" s="47"/>
      <c r="R108" s="47"/>
      <c r="S108" s="47"/>
      <c r="T108" s="47"/>
      <c r="U108" s="47"/>
      <c r="V108" s="47"/>
      <c r="W108" s="47"/>
      <c r="X108" s="47"/>
      <c r="Y108" s="47"/>
      <c r="Z108" s="47"/>
      <c r="AA108" s="47"/>
      <c r="AB108" s="47"/>
    </row>
    <row r="109" spans="1:28" ht="15.75" customHeight="1">
      <c r="A109" s="1"/>
      <c r="B109" s="1"/>
      <c r="C109" s="2"/>
      <c r="D109" s="2"/>
      <c r="E109" s="2"/>
      <c r="F109" s="2"/>
      <c r="G109" s="3"/>
      <c r="H109" s="3"/>
      <c r="I109" s="3"/>
      <c r="J109" s="47"/>
      <c r="K109" s="47"/>
      <c r="L109" s="47"/>
      <c r="M109" s="47"/>
      <c r="N109" s="47"/>
      <c r="O109" s="47"/>
      <c r="P109" s="47"/>
      <c r="Q109" s="47"/>
      <c r="R109" s="47"/>
      <c r="S109" s="47"/>
      <c r="T109" s="47"/>
      <c r="U109" s="47"/>
      <c r="V109" s="47"/>
      <c r="W109" s="47"/>
      <c r="X109" s="47"/>
      <c r="Y109" s="47"/>
      <c r="Z109" s="47"/>
      <c r="AA109" s="47"/>
      <c r="AB109" s="47"/>
    </row>
    <row r="110" spans="1:28" ht="15.75" customHeight="1">
      <c r="A110" s="1"/>
      <c r="B110" s="1"/>
      <c r="C110" s="2"/>
      <c r="D110" s="2"/>
      <c r="E110" s="2"/>
      <c r="F110" s="2"/>
      <c r="G110" s="3"/>
      <c r="H110" s="3"/>
      <c r="I110" s="3"/>
      <c r="J110" s="47"/>
      <c r="K110" s="47"/>
      <c r="L110" s="47"/>
      <c r="M110" s="47"/>
      <c r="N110" s="47"/>
      <c r="O110" s="47"/>
      <c r="P110" s="47"/>
      <c r="Q110" s="47"/>
      <c r="R110" s="47"/>
      <c r="S110" s="47"/>
      <c r="T110" s="47"/>
      <c r="U110" s="47"/>
      <c r="V110" s="47"/>
      <c r="W110" s="47"/>
      <c r="X110" s="47"/>
      <c r="Y110" s="47"/>
      <c r="Z110" s="47"/>
      <c r="AA110" s="47"/>
      <c r="AB110" s="47"/>
    </row>
    <row r="111" spans="1:28" ht="15.75" customHeight="1">
      <c r="A111" s="1"/>
      <c r="B111" s="1"/>
      <c r="C111" s="2"/>
      <c r="D111" s="2"/>
      <c r="E111" s="2"/>
      <c r="F111" s="2"/>
      <c r="G111" s="3"/>
      <c r="H111" s="3"/>
      <c r="I111" s="3"/>
      <c r="J111" s="47"/>
      <c r="K111" s="47"/>
      <c r="L111" s="47"/>
      <c r="M111" s="47"/>
      <c r="N111" s="47"/>
      <c r="O111" s="47"/>
      <c r="P111" s="47"/>
      <c r="Q111" s="47"/>
      <c r="R111" s="47"/>
      <c r="S111" s="47"/>
      <c r="T111" s="47"/>
      <c r="U111" s="47"/>
      <c r="V111" s="47"/>
      <c r="W111" s="47"/>
      <c r="X111" s="47"/>
      <c r="Y111" s="47"/>
      <c r="Z111" s="47"/>
      <c r="AA111" s="47"/>
      <c r="AB111" s="47"/>
    </row>
    <row r="112" spans="1:28" ht="15.75" customHeight="1">
      <c r="A112" s="1"/>
      <c r="B112" s="1"/>
      <c r="C112" s="2"/>
      <c r="D112" s="2"/>
      <c r="E112" s="2"/>
      <c r="F112" s="2"/>
      <c r="G112" s="3"/>
      <c r="H112" s="3"/>
      <c r="I112" s="3"/>
      <c r="J112" s="47"/>
      <c r="K112" s="47"/>
      <c r="L112" s="47"/>
      <c r="M112" s="47"/>
      <c r="N112" s="47"/>
      <c r="O112" s="47"/>
      <c r="P112" s="47"/>
      <c r="Q112" s="47"/>
      <c r="R112" s="47"/>
      <c r="S112" s="47"/>
      <c r="T112" s="47"/>
      <c r="U112" s="47"/>
      <c r="V112" s="47"/>
      <c r="W112" s="47"/>
      <c r="X112" s="47"/>
      <c r="Y112" s="47"/>
      <c r="Z112" s="47"/>
      <c r="AA112" s="47"/>
      <c r="AB112" s="47"/>
    </row>
    <row r="113" spans="1:28" ht="15.75" customHeight="1">
      <c r="A113" s="1"/>
      <c r="B113" s="1"/>
      <c r="C113" s="2"/>
      <c r="D113" s="2"/>
      <c r="E113" s="2"/>
      <c r="F113" s="2"/>
      <c r="G113" s="3"/>
      <c r="H113" s="3"/>
      <c r="I113" s="3"/>
      <c r="J113" s="47"/>
      <c r="K113" s="47"/>
      <c r="L113" s="47"/>
      <c r="M113" s="47"/>
      <c r="N113" s="47"/>
      <c r="O113" s="47"/>
      <c r="P113" s="47"/>
      <c r="Q113" s="47"/>
      <c r="R113" s="47"/>
      <c r="S113" s="47"/>
      <c r="T113" s="47"/>
      <c r="U113" s="47"/>
      <c r="V113" s="47"/>
      <c r="W113" s="47"/>
      <c r="X113" s="47"/>
      <c r="Y113" s="47"/>
      <c r="Z113" s="47"/>
      <c r="AA113" s="47"/>
      <c r="AB113" s="47"/>
    </row>
    <row r="114" spans="1:28" ht="15.75" customHeight="1">
      <c r="A114" s="1"/>
      <c r="B114" s="1"/>
      <c r="C114" s="2"/>
      <c r="D114" s="2"/>
      <c r="E114" s="2"/>
      <c r="F114" s="2"/>
      <c r="G114" s="3"/>
      <c r="H114" s="3"/>
      <c r="I114" s="3"/>
      <c r="J114" s="47"/>
      <c r="K114" s="47"/>
      <c r="L114" s="47"/>
      <c r="M114" s="47"/>
      <c r="N114" s="47"/>
      <c r="O114" s="47"/>
      <c r="P114" s="47"/>
      <c r="Q114" s="47"/>
      <c r="R114" s="47"/>
      <c r="S114" s="47"/>
      <c r="T114" s="47"/>
      <c r="U114" s="47"/>
      <c r="V114" s="47"/>
      <c r="W114" s="47"/>
      <c r="X114" s="47"/>
      <c r="Y114" s="47"/>
      <c r="Z114" s="47"/>
      <c r="AA114" s="47"/>
      <c r="AB114" s="47"/>
    </row>
    <row r="115" spans="1:28" ht="15.75" customHeight="1">
      <c r="A115" s="1"/>
      <c r="B115" s="1"/>
      <c r="C115" s="2"/>
      <c r="D115" s="2"/>
      <c r="E115" s="2"/>
      <c r="F115" s="2"/>
      <c r="G115" s="3"/>
      <c r="H115" s="3"/>
      <c r="I115" s="3"/>
      <c r="J115" s="47"/>
      <c r="K115" s="47"/>
      <c r="L115" s="47"/>
      <c r="M115" s="47"/>
      <c r="N115" s="47"/>
      <c r="O115" s="47"/>
      <c r="P115" s="47"/>
      <c r="Q115" s="47"/>
      <c r="R115" s="47"/>
      <c r="S115" s="47"/>
      <c r="T115" s="47"/>
      <c r="U115" s="47"/>
      <c r="V115" s="47"/>
      <c r="W115" s="47"/>
      <c r="X115" s="47"/>
      <c r="Y115" s="47"/>
      <c r="Z115" s="47"/>
      <c r="AA115" s="47"/>
      <c r="AB115" s="47"/>
    </row>
    <row r="116" spans="1:28" ht="15.75" customHeight="1">
      <c r="A116" s="1"/>
      <c r="B116" s="1"/>
      <c r="C116" s="2"/>
      <c r="D116" s="2"/>
      <c r="E116" s="2"/>
      <c r="F116" s="2"/>
      <c r="G116" s="3"/>
      <c r="H116" s="3"/>
      <c r="I116" s="3"/>
      <c r="J116" s="47"/>
      <c r="K116" s="47"/>
      <c r="L116" s="47"/>
      <c r="M116" s="47"/>
      <c r="N116" s="47"/>
      <c r="O116" s="47"/>
      <c r="P116" s="47"/>
      <c r="Q116" s="47"/>
      <c r="R116" s="47"/>
      <c r="S116" s="47"/>
      <c r="T116" s="47"/>
      <c r="U116" s="47"/>
      <c r="V116" s="47"/>
      <c r="W116" s="47"/>
      <c r="X116" s="47"/>
      <c r="Y116" s="47"/>
      <c r="Z116" s="47"/>
      <c r="AA116" s="47"/>
      <c r="AB116" s="47"/>
    </row>
    <row r="117" spans="1:28" ht="15.75" customHeight="1">
      <c r="A117" s="1"/>
      <c r="B117" s="1"/>
      <c r="C117" s="2"/>
      <c r="D117" s="2"/>
      <c r="E117" s="2"/>
      <c r="F117" s="2"/>
      <c r="G117" s="3"/>
      <c r="H117" s="3"/>
      <c r="I117" s="3"/>
      <c r="J117" s="47"/>
      <c r="K117" s="47"/>
      <c r="L117" s="47"/>
      <c r="M117" s="47"/>
      <c r="N117" s="47"/>
      <c r="O117" s="47"/>
      <c r="P117" s="47"/>
      <c r="Q117" s="47"/>
      <c r="R117" s="47"/>
      <c r="S117" s="47"/>
      <c r="T117" s="47"/>
      <c r="U117" s="47"/>
      <c r="V117" s="47"/>
      <c r="W117" s="47"/>
      <c r="X117" s="47"/>
      <c r="Y117" s="47"/>
      <c r="Z117" s="47"/>
      <c r="AA117" s="47"/>
      <c r="AB117" s="47"/>
    </row>
    <row r="118" spans="1:28" ht="15.75" customHeight="1">
      <c r="A118" s="1"/>
      <c r="B118" s="1"/>
      <c r="C118" s="2"/>
      <c r="D118" s="2"/>
      <c r="E118" s="2"/>
      <c r="F118" s="2"/>
      <c r="G118" s="3"/>
      <c r="H118" s="3"/>
      <c r="I118" s="3"/>
      <c r="J118" s="47"/>
      <c r="K118" s="47"/>
      <c r="L118" s="47"/>
      <c r="M118" s="47"/>
      <c r="N118" s="47"/>
      <c r="O118" s="47"/>
      <c r="P118" s="47"/>
      <c r="Q118" s="47"/>
      <c r="R118" s="47"/>
      <c r="S118" s="47"/>
      <c r="T118" s="47"/>
      <c r="U118" s="47"/>
      <c r="V118" s="47"/>
      <c r="W118" s="47"/>
      <c r="X118" s="47"/>
      <c r="Y118" s="47"/>
      <c r="Z118" s="47"/>
      <c r="AA118" s="47"/>
      <c r="AB118" s="47"/>
    </row>
    <row r="119" spans="1:28" ht="15.75" customHeight="1">
      <c r="A119" s="1"/>
      <c r="B119" s="1"/>
      <c r="C119" s="2"/>
      <c r="D119" s="2"/>
      <c r="E119" s="2"/>
      <c r="F119" s="2"/>
      <c r="G119" s="3"/>
      <c r="H119" s="3"/>
      <c r="I119" s="3"/>
      <c r="J119" s="47"/>
      <c r="K119" s="47"/>
      <c r="L119" s="47"/>
      <c r="M119" s="47"/>
      <c r="N119" s="47"/>
      <c r="O119" s="47"/>
      <c r="P119" s="47"/>
      <c r="Q119" s="47"/>
      <c r="R119" s="47"/>
      <c r="S119" s="47"/>
      <c r="T119" s="47"/>
      <c r="U119" s="47"/>
      <c r="V119" s="47"/>
      <c r="W119" s="47"/>
      <c r="X119" s="47"/>
      <c r="Y119" s="47"/>
      <c r="Z119" s="47"/>
      <c r="AA119" s="47"/>
      <c r="AB119" s="47"/>
    </row>
    <row r="120" spans="1:28" ht="15.75" customHeight="1">
      <c r="A120" s="1"/>
      <c r="B120" s="1"/>
      <c r="C120" s="2"/>
      <c r="D120" s="2"/>
      <c r="E120" s="2"/>
      <c r="F120" s="2"/>
      <c r="G120" s="3"/>
      <c r="H120" s="3"/>
      <c r="I120" s="3"/>
      <c r="J120" s="47"/>
      <c r="K120" s="47"/>
      <c r="L120" s="47"/>
      <c r="M120" s="47"/>
      <c r="N120" s="47"/>
      <c r="O120" s="47"/>
      <c r="P120" s="47"/>
      <c r="Q120" s="47"/>
      <c r="R120" s="47"/>
      <c r="S120" s="47"/>
      <c r="T120" s="47"/>
      <c r="U120" s="47"/>
      <c r="V120" s="47"/>
      <c r="W120" s="47"/>
      <c r="X120" s="47"/>
      <c r="Y120" s="47"/>
      <c r="Z120" s="47"/>
      <c r="AA120" s="47"/>
      <c r="AB120" s="47"/>
    </row>
    <row r="121" spans="1:28" ht="15.75" customHeight="1">
      <c r="A121" s="1"/>
      <c r="B121" s="1"/>
      <c r="C121" s="2"/>
      <c r="D121" s="2"/>
      <c r="E121" s="2"/>
      <c r="F121" s="2"/>
      <c r="G121" s="3"/>
      <c r="H121" s="3"/>
      <c r="I121" s="3"/>
      <c r="J121" s="47"/>
      <c r="K121" s="47"/>
      <c r="L121" s="47"/>
      <c r="M121" s="47"/>
      <c r="N121" s="47"/>
      <c r="O121" s="47"/>
      <c r="P121" s="47"/>
      <c r="Q121" s="47"/>
      <c r="R121" s="47"/>
      <c r="S121" s="47"/>
      <c r="T121" s="47"/>
      <c r="U121" s="47"/>
      <c r="V121" s="47"/>
      <c r="W121" s="47"/>
      <c r="X121" s="47"/>
      <c r="Y121" s="47"/>
      <c r="Z121" s="47"/>
      <c r="AA121" s="47"/>
      <c r="AB121" s="47"/>
    </row>
    <row r="122" spans="1:28" ht="15.75" customHeight="1">
      <c r="A122" s="1"/>
      <c r="B122" s="1"/>
      <c r="C122" s="2"/>
      <c r="D122" s="2"/>
      <c r="E122" s="2"/>
      <c r="F122" s="2"/>
      <c r="G122" s="3"/>
      <c r="H122" s="3"/>
      <c r="I122" s="3"/>
      <c r="J122" s="47"/>
      <c r="K122" s="47"/>
      <c r="L122" s="47"/>
      <c r="M122" s="47"/>
      <c r="N122" s="47"/>
      <c r="O122" s="47"/>
      <c r="P122" s="47"/>
      <c r="Q122" s="47"/>
      <c r="R122" s="47"/>
      <c r="S122" s="47"/>
      <c r="T122" s="47"/>
      <c r="U122" s="47"/>
      <c r="V122" s="47"/>
      <c r="W122" s="47"/>
      <c r="X122" s="47"/>
      <c r="Y122" s="47"/>
      <c r="Z122" s="47"/>
      <c r="AA122" s="47"/>
      <c r="AB122" s="47"/>
    </row>
    <row r="123" spans="1:28" ht="15.75" customHeight="1">
      <c r="A123" s="1"/>
      <c r="B123" s="1"/>
      <c r="C123" s="2"/>
      <c r="D123" s="2"/>
      <c r="E123" s="2"/>
      <c r="F123" s="2"/>
      <c r="G123" s="3"/>
      <c r="H123" s="3"/>
      <c r="I123" s="3"/>
      <c r="J123" s="47"/>
      <c r="K123" s="47"/>
      <c r="L123" s="47"/>
      <c r="M123" s="47"/>
      <c r="N123" s="47"/>
      <c r="O123" s="47"/>
      <c r="P123" s="47"/>
      <c r="Q123" s="47"/>
      <c r="R123" s="47"/>
      <c r="S123" s="47"/>
      <c r="T123" s="47"/>
      <c r="U123" s="47"/>
      <c r="V123" s="47"/>
      <c r="W123" s="47"/>
      <c r="X123" s="47"/>
      <c r="Y123" s="47"/>
      <c r="Z123" s="47"/>
      <c r="AA123" s="47"/>
      <c r="AB123" s="47"/>
    </row>
    <row r="124" spans="1:28" ht="15.75" customHeight="1">
      <c r="A124" s="1"/>
      <c r="B124" s="1"/>
      <c r="C124" s="2"/>
      <c r="D124" s="2"/>
      <c r="E124" s="2"/>
      <c r="F124" s="2"/>
      <c r="G124" s="3"/>
      <c r="H124" s="3"/>
      <c r="I124" s="3"/>
      <c r="J124" s="47"/>
      <c r="K124" s="47"/>
      <c r="L124" s="47"/>
      <c r="M124" s="47"/>
      <c r="N124" s="47"/>
      <c r="O124" s="47"/>
      <c r="P124" s="47"/>
      <c r="Q124" s="47"/>
      <c r="R124" s="47"/>
      <c r="S124" s="47"/>
      <c r="T124" s="47"/>
      <c r="U124" s="47"/>
      <c r="V124" s="47"/>
      <c r="W124" s="47"/>
      <c r="X124" s="47"/>
      <c r="Y124" s="47"/>
      <c r="Z124" s="47"/>
      <c r="AA124" s="47"/>
      <c r="AB124" s="47"/>
    </row>
    <row r="125" spans="1:28" ht="15.75" customHeight="1">
      <c r="A125" s="1"/>
      <c r="B125" s="1"/>
      <c r="C125" s="2"/>
      <c r="D125" s="2"/>
      <c r="E125" s="2"/>
      <c r="F125" s="2"/>
      <c r="G125" s="3"/>
      <c r="H125" s="3"/>
      <c r="I125" s="3"/>
      <c r="J125" s="47"/>
      <c r="K125" s="47"/>
      <c r="L125" s="47"/>
      <c r="M125" s="47"/>
      <c r="N125" s="47"/>
      <c r="O125" s="47"/>
      <c r="P125" s="47"/>
      <c r="Q125" s="47"/>
      <c r="R125" s="47"/>
      <c r="S125" s="47"/>
      <c r="T125" s="47"/>
      <c r="U125" s="47"/>
      <c r="V125" s="47"/>
      <c r="W125" s="47"/>
      <c r="X125" s="47"/>
      <c r="Y125" s="47"/>
      <c r="Z125" s="47"/>
      <c r="AA125" s="47"/>
      <c r="AB125" s="47"/>
    </row>
    <row r="126" spans="1:28" ht="15.75" customHeight="1">
      <c r="A126" s="1"/>
      <c r="B126" s="1"/>
      <c r="C126" s="2"/>
      <c r="D126" s="2"/>
      <c r="E126" s="2"/>
      <c r="F126" s="2"/>
      <c r="G126" s="3"/>
      <c r="H126" s="3"/>
      <c r="I126" s="3"/>
      <c r="J126" s="47"/>
      <c r="K126" s="47"/>
      <c r="L126" s="47"/>
      <c r="M126" s="47"/>
      <c r="N126" s="47"/>
      <c r="O126" s="47"/>
      <c r="P126" s="47"/>
      <c r="Q126" s="47"/>
      <c r="R126" s="47"/>
      <c r="S126" s="47"/>
      <c r="T126" s="47"/>
      <c r="U126" s="47"/>
      <c r="V126" s="47"/>
      <c r="W126" s="47"/>
      <c r="X126" s="47"/>
      <c r="Y126" s="47"/>
      <c r="Z126" s="47"/>
      <c r="AA126" s="47"/>
      <c r="AB126" s="47"/>
    </row>
    <row r="127" spans="1:28" ht="15.75" customHeight="1">
      <c r="A127" s="1"/>
      <c r="B127" s="1"/>
      <c r="C127" s="2"/>
      <c r="D127" s="2"/>
      <c r="E127" s="2"/>
      <c r="F127" s="2"/>
      <c r="G127" s="3"/>
      <c r="H127" s="3"/>
      <c r="I127" s="3"/>
      <c r="J127" s="47"/>
      <c r="K127" s="47"/>
      <c r="L127" s="47"/>
      <c r="M127" s="47"/>
      <c r="N127" s="47"/>
      <c r="O127" s="47"/>
      <c r="P127" s="47"/>
      <c r="Q127" s="47"/>
      <c r="R127" s="47"/>
      <c r="S127" s="47"/>
      <c r="T127" s="47"/>
      <c r="U127" s="47"/>
      <c r="V127" s="47"/>
      <c r="W127" s="47"/>
      <c r="X127" s="47"/>
      <c r="Y127" s="47"/>
      <c r="Z127" s="47"/>
      <c r="AA127" s="47"/>
      <c r="AB127" s="47"/>
    </row>
    <row r="128" spans="1:28" ht="15.75" customHeight="1">
      <c r="A128" s="1"/>
      <c r="B128" s="1"/>
      <c r="C128" s="2"/>
      <c r="D128" s="2"/>
      <c r="E128" s="2"/>
      <c r="F128" s="2"/>
      <c r="G128" s="3"/>
      <c r="H128" s="3"/>
      <c r="I128" s="3"/>
      <c r="J128" s="47"/>
      <c r="K128" s="47"/>
      <c r="L128" s="47"/>
      <c r="M128" s="47"/>
      <c r="N128" s="47"/>
      <c r="O128" s="47"/>
      <c r="P128" s="47"/>
      <c r="Q128" s="47"/>
      <c r="R128" s="47"/>
      <c r="S128" s="47"/>
      <c r="T128" s="47"/>
      <c r="U128" s="47"/>
      <c r="V128" s="47"/>
      <c r="W128" s="47"/>
      <c r="X128" s="47"/>
      <c r="Y128" s="47"/>
      <c r="Z128" s="47"/>
      <c r="AA128" s="47"/>
      <c r="AB128" s="47"/>
    </row>
    <row r="129" spans="1:28" ht="15.75" customHeight="1">
      <c r="A129" s="1"/>
      <c r="B129" s="1"/>
      <c r="C129" s="2"/>
      <c r="D129" s="2"/>
      <c r="E129" s="2"/>
      <c r="F129" s="2"/>
      <c r="G129" s="3"/>
      <c r="H129" s="3"/>
      <c r="I129" s="3"/>
      <c r="J129" s="47"/>
      <c r="K129" s="47"/>
      <c r="L129" s="47"/>
      <c r="M129" s="47"/>
      <c r="N129" s="47"/>
      <c r="O129" s="47"/>
      <c r="P129" s="47"/>
      <c r="Q129" s="47"/>
      <c r="R129" s="47"/>
      <c r="S129" s="47"/>
      <c r="T129" s="47"/>
      <c r="U129" s="47"/>
      <c r="V129" s="47"/>
      <c r="W129" s="47"/>
      <c r="X129" s="47"/>
      <c r="Y129" s="47"/>
      <c r="Z129" s="47"/>
      <c r="AA129" s="47"/>
      <c r="AB129" s="47"/>
    </row>
    <row r="130" spans="1:28" ht="15.75" customHeight="1">
      <c r="A130" s="1"/>
      <c r="B130" s="1"/>
      <c r="C130" s="2"/>
      <c r="D130" s="2"/>
      <c r="E130" s="2"/>
      <c r="F130" s="2"/>
      <c r="G130" s="3"/>
      <c r="H130" s="3"/>
      <c r="I130" s="3"/>
      <c r="J130" s="47"/>
      <c r="K130" s="47"/>
      <c r="L130" s="47"/>
      <c r="M130" s="47"/>
      <c r="N130" s="47"/>
      <c r="O130" s="47"/>
      <c r="P130" s="47"/>
      <c r="Q130" s="47"/>
      <c r="R130" s="47"/>
      <c r="S130" s="47"/>
      <c r="T130" s="47"/>
      <c r="U130" s="47"/>
      <c r="V130" s="47"/>
      <c r="W130" s="47"/>
      <c r="X130" s="47"/>
      <c r="Y130" s="47"/>
      <c r="Z130" s="47"/>
      <c r="AA130" s="47"/>
      <c r="AB130" s="47"/>
    </row>
    <row r="131" spans="1:28" ht="15.75" customHeight="1">
      <c r="A131" s="1"/>
      <c r="B131" s="1"/>
      <c r="C131" s="2"/>
      <c r="D131" s="2"/>
      <c r="E131" s="2"/>
      <c r="F131" s="2"/>
      <c r="G131" s="3"/>
      <c r="H131" s="3"/>
      <c r="I131" s="3"/>
      <c r="J131" s="47"/>
      <c r="K131" s="47"/>
      <c r="L131" s="47"/>
      <c r="M131" s="47"/>
      <c r="N131" s="47"/>
      <c r="O131" s="47"/>
      <c r="P131" s="47"/>
      <c r="Q131" s="47"/>
      <c r="R131" s="47"/>
      <c r="S131" s="47"/>
      <c r="T131" s="47"/>
      <c r="U131" s="47"/>
      <c r="V131" s="47"/>
      <c r="W131" s="47"/>
      <c r="X131" s="47"/>
      <c r="Y131" s="47"/>
      <c r="Z131" s="47"/>
      <c r="AA131" s="47"/>
      <c r="AB131" s="47"/>
    </row>
    <row r="132" spans="1:28" ht="15.75" customHeight="1">
      <c r="A132" s="1"/>
      <c r="B132" s="1"/>
      <c r="C132" s="2"/>
      <c r="D132" s="2"/>
      <c r="E132" s="2"/>
      <c r="F132" s="2"/>
      <c r="G132" s="3"/>
      <c r="H132" s="3"/>
      <c r="I132" s="3"/>
      <c r="J132" s="47"/>
      <c r="K132" s="47"/>
      <c r="L132" s="47"/>
      <c r="M132" s="47"/>
      <c r="N132" s="47"/>
      <c r="O132" s="47"/>
      <c r="P132" s="47"/>
      <c r="Q132" s="47"/>
      <c r="R132" s="47"/>
      <c r="S132" s="47"/>
      <c r="T132" s="47"/>
      <c r="U132" s="47"/>
      <c r="V132" s="47"/>
      <c r="W132" s="47"/>
      <c r="X132" s="47"/>
      <c r="Y132" s="47"/>
      <c r="Z132" s="47"/>
      <c r="AA132" s="47"/>
      <c r="AB132" s="47"/>
    </row>
    <row r="133" spans="1:28" ht="15.75" customHeight="1">
      <c r="A133" s="1"/>
      <c r="B133" s="1"/>
      <c r="C133" s="2"/>
      <c r="D133" s="2"/>
      <c r="E133" s="2"/>
      <c r="F133" s="2"/>
      <c r="G133" s="3"/>
      <c r="H133" s="3"/>
      <c r="I133" s="3"/>
      <c r="J133" s="47"/>
      <c r="K133" s="47"/>
      <c r="L133" s="47"/>
      <c r="M133" s="47"/>
      <c r="N133" s="47"/>
      <c r="O133" s="47"/>
      <c r="P133" s="47"/>
      <c r="Q133" s="47"/>
      <c r="R133" s="47"/>
      <c r="S133" s="47"/>
      <c r="T133" s="47"/>
      <c r="U133" s="47"/>
      <c r="V133" s="47"/>
      <c r="W133" s="47"/>
      <c r="X133" s="47"/>
      <c r="Y133" s="47"/>
      <c r="Z133" s="47"/>
      <c r="AA133" s="47"/>
      <c r="AB133" s="47"/>
    </row>
    <row r="134" spans="1:28" ht="15.75" customHeight="1">
      <c r="A134" s="1"/>
      <c r="B134" s="1"/>
      <c r="C134" s="2"/>
      <c r="D134" s="2"/>
      <c r="E134" s="2"/>
      <c r="F134" s="2"/>
      <c r="G134" s="3"/>
      <c r="H134" s="3"/>
      <c r="I134" s="3"/>
      <c r="J134" s="47"/>
      <c r="K134" s="47"/>
      <c r="L134" s="47"/>
      <c r="M134" s="47"/>
      <c r="N134" s="47"/>
      <c r="O134" s="47"/>
      <c r="P134" s="47"/>
      <c r="Q134" s="47"/>
      <c r="R134" s="47"/>
      <c r="S134" s="47"/>
      <c r="T134" s="47"/>
      <c r="U134" s="47"/>
      <c r="V134" s="47"/>
      <c r="W134" s="47"/>
      <c r="X134" s="47"/>
      <c r="Y134" s="47"/>
      <c r="Z134" s="47"/>
      <c r="AA134" s="47"/>
      <c r="AB134" s="47"/>
    </row>
    <row r="135" spans="1:28" ht="15.75" customHeight="1">
      <c r="A135" s="1"/>
      <c r="B135" s="1"/>
      <c r="C135" s="2"/>
      <c r="D135" s="2"/>
      <c r="E135" s="2"/>
      <c r="F135" s="2"/>
      <c r="G135" s="3"/>
      <c r="H135" s="3"/>
      <c r="I135" s="3"/>
      <c r="J135" s="47"/>
      <c r="K135" s="47"/>
      <c r="L135" s="47"/>
      <c r="M135" s="47"/>
      <c r="N135" s="47"/>
      <c r="O135" s="47"/>
      <c r="P135" s="47"/>
      <c r="Q135" s="47"/>
      <c r="R135" s="47"/>
      <c r="S135" s="47"/>
      <c r="T135" s="47"/>
      <c r="U135" s="47"/>
      <c r="V135" s="47"/>
      <c r="W135" s="47"/>
      <c r="X135" s="47"/>
      <c r="Y135" s="47"/>
      <c r="Z135" s="47"/>
      <c r="AA135" s="47"/>
      <c r="AB135" s="47"/>
    </row>
    <row r="136" spans="1:28" ht="15.75" customHeight="1">
      <c r="A136" s="1"/>
      <c r="B136" s="1"/>
      <c r="C136" s="2"/>
      <c r="D136" s="2"/>
      <c r="E136" s="2"/>
      <c r="F136" s="2"/>
      <c r="G136" s="3"/>
      <c r="H136" s="3"/>
      <c r="I136" s="3"/>
      <c r="J136" s="47"/>
      <c r="K136" s="47"/>
      <c r="L136" s="47"/>
      <c r="M136" s="47"/>
      <c r="N136" s="47"/>
      <c r="O136" s="47"/>
      <c r="P136" s="47"/>
      <c r="Q136" s="47"/>
      <c r="R136" s="47"/>
      <c r="S136" s="47"/>
      <c r="T136" s="47"/>
      <c r="U136" s="47"/>
      <c r="V136" s="47"/>
      <c r="W136" s="47"/>
      <c r="X136" s="47"/>
      <c r="Y136" s="47"/>
      <c r="Z136" s="47"/>
      <c r="AA136" s="47"/>
      <c r="AB136" s="47"/>
    </row>
    <row r="137" spans="1:28" ht="15.75" customHeight="1">
      <c r="A137" s="1"/>
      <c r="B137" s="1"/>
      <c r="C137" s="2"/>
      <c r="D137" s="2"/>
      <c r="E137" s="2"/>
      <c r="F137" s="2"/>
      <c r="G137" s="3"/>
      <c r="H137" s="3"/>
      <c r="I137" s="3"/>
      <c r="J137" s="47"/>
      <c r="K137" s="47"/>
      <c r="L137" s="47"/>
      <c r="M137" s="47"/>
      <c r="N137" s="47"/>
      <c r="O137" s="47"/>
      <c r="P137" s="47"/>
      <c r="Q137" s="47"/>
      <c r="R137" s="47"/>
      <c r="S137" s="47"/>
      <c r="T137" s="47"/>
      <c r="U137" s="47"/>
      <c r="V137" s="47"/>
      <c r="W137" s="47"/>
      <c r="X137" s="47"/>
      <c r="Y137" s="47"/>
      <c r="Z137" s="47"/>
      <c r="AA137" s="47"/>
      <c r="AB137" s="47"/>
    </row>
    <row r="138" spans="1:28" ht="15.75" customHeight="1">
      <c r="A138" s="1"/>
      <c r="B138" s="1"/>
      <c r="C138" s="2"/>
      <c r="D138" s="2"/>
      <c r="E138" s="2"/>
      <c r="F138" s="2"/>
      <c r="G138" s="3"/>
      <c r="H138" s="3"/>
      <c r="I138" s="3"/>
      <c r="J138" s="47"/>
      <c r="K138" s="47"/>
      <c r="L138" s="47"/>
      <c r="M138" s="47"/>
      <c r="N138" s="47"/>
      <c r="O138" s="47"/>
      <c r="P138" s="47"/>
      <c r="Q138" s="47"/>
      <c r="R138" s="47"/>
      <c r="S138" s="47"/>
      <c r="T138" s="47"/>
      <c r="U138" s="47"/>
      <c r="V138" s="47"/>
      <c r="W138" s="47"/>
      <c r="X138" s="47"/>
      <c r="Y138" s="47"/>
      <c r="Z138" s="47"/>
      <c r="AA138" s="47"/>
      <c r="AB138" s="47"/>
    </row>
    <row r="139" spans="1:28" ht="15.75" customHeight="1">
      <c r="A139" s="1"/>
      <c r="B139" s="1"/>
      <c r="C139" s="2"/>
      <c r="D139" s="2"/>
      <c r="E139" s="2"/>
      <c r="F139" s="2"/>
      <c r="G139" s="3"/>
      <c r="H139" s="3"/>
      <c r="I139" s="3"/>
      <c r="J139" s="47"/>
      <c r="K139" s="47"/>
      <c r="L139" s="47"/>
      <c r="M139" s="47"/>
      <c r="N139" s="47"/>
      <c r="O139" s="47"/>
      <c r="P139" s="47"/>
      <c r="Q139" s="47"/>
      <c r="R139" s="47"/>
      <c r="S139" s="47"/>
      <c r="T139" s="47"/>
      <c r="U139" s="47"/>
      <c r="V139" s="47"/>
      <c r="W139" s="47"/>
      <c r="X139" s="47"/>
      <c r="Y139" s="47"/>
      <c r="Z139" s="47"/>
      <c r="AA139" s="47"/>
      <c r="AB139" s="47"/>
    </row>
    <row r="140" spans="1:28" ht="15.75" customHeight="1">
      <c r="A140" s="1"/>
      <c r="B140" s="1"/>
      <c r="C140" s="2"/>
      <c r="D140" s="2"/>
      <c r="E140" s="2"/>
      <c r="F140" s="2"/>
      <c r="G140" s="3"/>
      <c r="H140" s="3"/>
      <c r="I140" s="3"/>
      <c r="J140" s="47"/>
      <c r="K140" s="47"/>
      <c r="L140" s="47"/>
      <c r="M140" s="47"/>
      <c r="N140" s="47"/>
      <c r="O140" s="47"/>
      <c r="P140" s="47"/>
      <c r="Q140" s="47"/>
      <c r="R140" s="47"/>
      <c r="S140" s="47"/>
      <c r="T140" s="47"/>
      <c r="U140" s="47"/>
      <c r="V140" s="47"/>
      <c r="W140" s="47"/>
      <c r="X140" s="47"/>
      <c r="Y140" s="47"/>
      <c r="Z140" s="47"/>
      <c r="AA140" s="47"/>
      <c r="AB140" s="47"/>
    </row>
    <row r="141" spans="1:28" ht="15.75" customHeight="1">
      <c r="A141" s="1"/>
      <c r="B141" s="1"/>
      <c r="C141" s="2"/>
      <c r="D141" s="2"/>
      <c r="E141" s="2"/>
      <c r="F141" s="2"/>
      <c r="G141" s="3"/>
      <c r="H141" s="3"/>
      <c r="I141" s="3"/>
      <c r="J141" s="47"/>
      <c r="K141" s="47"/>
      <c r="L141" s="47"/>
      <c r="M141" s="47"/>
      <c r="N141" s="47"/>
      <c r="O141" s="47"/>
      <c r="P141" s="47"/>
      <c r="Q141" s="47"/>
      <c r="R141" s="47"/>
      <c r="S141" s="47"/>
      <c r="T141" s="47"/>
      <c r="U141" s="47"/>
      <c r="V141" s="47"/>
      <c r="W141" s="47"/>
      <c r="X141" s="47"/>
      <c r="Y141" s="47"/>
      <c r="Z141" s="47"/>
      <c r="AA141" s="47"/>
      <c r="AB141" s="47"/>
    </row>
    <row r="142" spans="1:28" ht="15.75" customHeight="1">
      <c r="A142" s="1"/>
      <c r="B142" s="1"/>
      <c r="C142" s="2"/>
      <c r="D142" s="2"/>
      <c r="E142" s="2"/>
      <c r="F142" s="2"/>
      <c r="G142" s="3"/>
      <c r="H142" s="3"/>
      <c r="I142" s="3"/>
      <c r="J142" s="47"/>
      <c r="K142" s="47"/>
      <c r="L142" s="47"/>
      <c r="M142" s="47"/>
      <c r="N142" s="47"/>
      <c r="O142" s="47"/>
      <c r="P142" s="47"/>
      <c r="Q142" s="47"/>
      <c r="R142" s="47"/>
      <c r="S142" s="47"/>
      <c r="T142" s="47"/>
      <c r="U142" s="47"/>
      <c r="V142" s="47"/>
      <c r="W142" s="47"/>
      <c r="X142" s="47"/>
      <c r="Y142" s="47"/>
      <c r="Z142" s="47"/>
      <c r="AA142" s="47"/>
      <c r="AB142" s="47"/>
    </row>
    <row r="143" spans="1:28" ht="15.75" customHeight="1">
      <c r="A143" s="1"/>
      <c r="B143" s="1"/>
      <c r="C143" s="2"/>
      <c r="D143" s="2"/>
      <c r="E143" s="2"/>
      <c r="F143" s="2"/>
      <c r="G143" s="3"/>
      <c r="H143" s="3"/>
      <c r="I143" s="3"/>
      <c r="J143" s="47"/>
      <c r="K143" s="47"/>
      <c r="L143" s="47"/>
      <c r="M143" s="47"/>
      <c r="N143" s="47"/>
      <c r="O143" s="47"/>
      <c r="P143" s="47"/>
      <c r="Q143" s="47"/>
      <c r="R143" s="47"/>
      <c r="S143" s="47"/>
      <c r="T143" s="47"/>
      <c r="U143" s="47"/>
      <c r="V143" s="47"/>
      <c r="W143" s="47"/>
      <c r="X143" s="47"/>
      <c r="Y143" s="47"/>
      <c r="Z143" s="47"/>
      <c r="AA143" s="47"/>
      <c r="AB143" s="47"/>
    </row>
    <row r="144" spans="1:28" ht="15.75" customHeight="1">
      <c r="A144" s="1"/>
      <c r="B144" s="1"/>
      <c r="C144" s="2"/>
      <c r="D144" s="2"/>
      <c r="E144" s="2"/>
      <c r="F144" s="2"/>
      <c r="G144" s="3"/>
      <c r="H144" s="3"/>
      <c r="I144" s="3"/>
      <c r="J144" s="47"/>
      <c r="K144" s="47"/>
      <c r="L144" s="47"/>
      <c r="M144" s="47"/>
      <c r="N144" s="47"/>
      <c r="O144" s="47"/>
      <c r="P144" s="47"/>
      <c r="Q144" s="47"/>
      <c r="R144" s="47"/>
      <c r="S144" s="47"/>
      <c r="T144" s="47"/>
      <c r="U144" s="47"/>
      <c r="V144" s="47"/>
      <c r="W144" s="47"/>
      <c r="X144" s="47"/>
      <c r="Y144" s="47"/>
      <c r="Z144" s="47"/>
      <c r="AA144" s="47"/>
      <c r="AB144" s="47"/>
    </row>
    <row r="145" spans="1:28" ht="15.75" customHeight="1">
      <c r="A145" s="1"/>
      <c r="B145" s="1"/>
      <c r="C145" s="2"/>
      <c r="D145" s="2"/>
      <c r="E145" s="2"/>
      <c r="F145" s="2"/>
      <c r="G145" s="3"/>
      <c r="H145" s="3"/>
      <c r="I145" s="3"/>
      <c r="J145" s="47"/>
      <c r="K145" s="47"/>
      <c r="L145" s="47"/>
      <c r="M145" s="47"/>
      <c r="N145" s="47"/>
      <c r="O145" s="47"/>
      <c r="P145" s="47"/>
      <c r="Q145" s="47"/>
      <c r="R145" s="47"/>
      <c r="S145" s="47"/>
      <c r="T145" s="47"/>
      <c r="U145" s="47"/>
      <c r="V145" s="47"/>
      <c r="W145" s="47"/>
      <c r="X145" s="47"/>
      <c r="Y145" s="47"/>
      <c r="Z145" s="47"/>
      <c r="AA145" s="47"/>
      <c r="AB145" s="47"/>
    </row>
    <row r="146" spans="1:28" ht="15.75" customHeight="1">
      <c r="A146" s="1"/>
      <c r="B146" s="1"/>
      <c r="C146" s="2"/>
      <c r="D146" s="2"/>
      <c r="E146" s="2"/>
      <c r="F146" s="2"/>
      <c r="G146" s="3"/>
      <c r="H146" s="3"/>
      <c r="I146" s="3"/>
      <c r="J146" s="47"/>
      <c r="K146" s="47"/>
      <c r="L146" s="47"/>
      <c r="M146" s="47"/>
      <c r="N146" s="47"/>
      <c r="O146" s="47"/>
      <c r="P146" s="47"/>
      <c r="Q146" s="47"/>
      <c r="R146" s="47"/>
      <c r="S146" s="47"/>
      <c r="T146" s="47"/>
      <c r="U146" s="47"/>
      <c r="V146" s="47"/>
      <c r="W146" s="47"/>
      <c r="X146" s="47"/>
      <c r="Y146" s="47"/>
      <c r="Z146" s="47"/>
      <c r="AA146" s="47"/>
      <c r="AB146" s="47"/>
    </row>
    <row r="147" spans="1:28" ht="15.75" customHeight="1">
      <c r="A147" s="1"/>
      <c r="B147" s="1"/>
      <c r="C147" s="2"/>
      <c r="D147" s="2"/>
      <c r="E147" s="2"/>
      <c r="F147" s="2"/>
      <c r="G147" s="3"/>
      <c r="H147" s="3"/>
      <c r="I147" s="3"/>
      <c r="J147" s="47"/>
      <c r="K147" s="47"/>
      <c r="L147" s="47"/>
      <c r="M147" s="47"/>
      <c r="N147" s="47"/>
      <c r="O147" s="47"/>
      <c r="P147" s="47"/>
      <c r="Q147" s="47"/>
      <c r="R147" s="47"/>
      <c r="S147" s="47"/>
      <c r="T147" s="47"/>
      <c r="U147" s="47"/>
      <c r="V147" s="47"/>
      <c r="W147" s="47"/>
      <c r="X147" s="47"/>
      <c r="Y147" s="47"/>
      <c r="Z147" s="47"/>
      <c r="AA147" s="47"/>
      <c r="AB147" s="47"/>
    </row>
    <row r="148" spans="1:28" ht="15.75" customHeight="1">
      <c r="A148" s="1"/>
      <c r="B148" s="1"/>
      <c r="C148" s="2"/>
      <c r="D148" s="2"/>
      <c r="E148" s="2"/>
      <c r="F148" s="2"/>
      <c r="G148" s="3"/>
      <c r="H148" s="3"/>
      <c r="I148" s="3"/>
      <c r="J148" s="47"/>
      <c r="K148" s="47"/>
      <c r="L148" s="47"/>
      <c r="M148" s="47"/>
      <c r="N148" s="47"/>
      <c r="O148" s="47"/>
      <c r="P148" s="47"/>
      <c r="Q148" s="47"/>
      <c r="R148" s="47"/>
      <c r="S148" s="47"/>
      <c r="T148" s="47"/>
      <c r="U148" s="47"/>
      <c r="V148" s="47"/>
      <c r="W148" s="47"/>
      <c r="X148" s="47"/>
      <c r="Y148" s="47"/>
      <c r="Z148" s="47"/>
      <c r="AA148" s="47"/>
      <c r="AB148" s="47"/>
    </row>
    <row r="149" spans="1:28" ht="15.75" customHeight="1">
      <c r="A149" s="1"/>
      <c r="B149" s="1"/>
      <c r="C149" s="2"/>
      <c r="D149" s="2"/>
      <c r="E149" s="2"/>
      <c r="F149" s="2"/>
      <c r="G149" s="3"/>
      <c r="H149" s="3"/>
      <c r="I149" s="3"/>
      <c r="J149" s="47"/>
      <c r="K149" s="47"/>
      <c r="L149" s="47"/>
      <c r="M149" s="47"/>
      <c r="N149" s="47"/>
      <c r="O149" s="47"/>
      <c r="P149" s="47"/>
      <c r="Q149" s="47"/>
      <c r="R149" s="47"/>
      <c r="S149" s="47"/>
      <c r="T149" s="47"/>
      <c r="U149" s="47"/>
      <c r="V149" s="47"/>
      <c r="W149" s="47"/>
      <c r="X149" s="47"/>
      <c r="Y149" s="47"/>
      <c r="Z149" s="47"/>
      <c r="AA149" s="47"/>
      <c r="AB149" s="47"/>
    </row>
    <row r="150" spans="1:28" ht="15.75" customHeight="1">
      <c r="A150" s="1"/>
      <c r="B150" s="1"/>
      <c r="C150" s="2"/>
      <c r="D150" s="2"/>
      <c r="E150" s="2"/>
      <c r="F150" s="2"/>
      <c r="G150" s="3"/>
      <c r="H150" s="3"/>
      <c r="I150" s="3"/>
      <c r="J150" s="47"/>
      <c r="K150" s="47"/>
      <c r="L150" s="47"/>
      <c r="M150" s="47"/>
      <c r="N150" s="47"/>
      <c r="O150" s="47"/>
      <c r="P150" s="47"/>
      <c r="Q150" s="47"/>
      <c r="R150" s="47"/>
      <c r="S150" s="47"/>
      <c r="T150" s="47"/>
      <c r="U150" s="47"/>
      <c r="V150" s="47"/>
      <c r="W150" s="47"/>
      <c r="X150" s="47"/>
      <c r="Y150" s="47"/>
      <c r="Z150" s="47"/>
      <c r="AA150" s="47"/>
      <c r="AB150" s="47"/>
    </row>
    <row r="151" spans="1:28" ht="15.75" customHeight="1">
      <c r="A151" s="1"/>
      <c r="B151" s="1"/>
      <c r="C151" s="2"/>
      <c r="D151" s="2"/>
      <c r="E151" s="2"/>
      <c r="F151" s="2"/>
      <c r="G151" s="3"/>
      <c r="H151" s="3"/>
      <c r="I151" s="3"/>
      <c r="J151" s="47"/>
      <c r="K151" s="47"/>
      <c r="L151" s="47"/>
      <c r="M151" s="47"/>
      <c r="N151" s="47"/>
      <c r="O151" s="47"/>
      <c r="P151" s="47"/>
      <c r="Q151" s="47"/>
      <c r="R151" s="47"/>
      <c r="S151" s="47"/>
      <c r="T151" s="47"/>
      <c r="U151" s="47"/>
      <c r="V151" s="47"/>
      <c r="W151" s="47"/>
      <c r="X151" s="47"/>
      <c r="Y151" s="47"/>
      <c r="Z151" s="47"/>
      <c r="AA151" s="47"/>
      <c r="AB151" s="47"/>
    </row>
    <row r="152" spans="1:28" ht="15.75" customHeight="1">
      <c r="A152" s="1"/>
      <c r="B152" s="1"/>
      <c r="C152" s="2"/>
      <c r="D152" s="2"/>
      <c r="E152" s="2"/>
      <c r="F152" s="2"/>
      <c r="G152" s="3"/>
      <c r="H152" s="3"/>
      <c r="I152" s="3"/>
      <c r="J152" s="47"/>
      <c r="K152" s="47"/>
      <c r="L152" s="47"/>
      <c r="M152" s="47"/>
      <c r="N152" s="47"/>
      <c r="O152" s="47"/>
      <c r="P152" s="47"/>
      <c r="Q152" s="47"/>
      <c r="R152" s="47"/>
      <c r="S152" s="47"/>
      <c r="T152" s="47"/>
      <c r="U152" s="47"/>
      <c r="V152" s="47"/>
      <c r="W152" s="47"/>
      <c r="X152" s="47"/>
      <c r="Y152" s="47"/>
      <c r="Z152" s="47"/>
      <c r="AA152" s="47"/>
      <c r="AB152" s="47"/>
    </row>
    <row r="153" spans="1:28" ht="15.75" customHeight="1">
      <c r="A153" s="1"/>
      <c r="B153" s="1"/>
      <c r="C153" s="2"/>
      <c r="D153" s="2"/>
      <c r="E153" s="2"/>
      <c r="F153" s="2"/>
      <c r="G153" s="3"/>
      <c r="H153" s="3"/>
      <c r="I153" s="3"/>
      <c r="J153" s="47"/>
      <c r="K153" s="47"/>
      <c r="L153" s="47"/>
      <c r="M153" s="47"/>
      <c r="N153" s="47"/>
      <c r="O153" s="47"/>
      <c r="P153" s="47"/>
      <c r="Q153" s="47"/>
      <c r="R153" s="47"/>
      <c r="S153" s="47"/>
      <c r="T153" s="47"/>
      <c r="U153" s="47"/>
      <c r="V153" s="47"/>
      <c r="W153" s="47"/>
      <c r="X153" s="47"/>
      <c r="Y153" s="47"/>
      <c r="Z153" s="47"/>
      <c r="AA153" s="47"/>
      <c r="AB153" s="47"/>
    </row>
    <row r="154" spans="1:28" ht="15.75" customHeight="1">
      <c r="A154" s="1"/>
      <c r="B154" s="1"/>
      <c r="C154" s="2"/>
      <c r="D154" s="2"/>
      <c r="E154" s="2"/>
      <c r="F154" s="2"/>
      <c r="G154" s="3"/>
      <c r="H154" s="3"/>
      <c r="I154" s="3"/>
      <c r="J154" s="47"/>
      <c r="K154" s="47"/>
      <c r="L154" s="47"/>
      <c r="M154" s="47"/>
      <c r="N154" s="47"/>
      <c r="O154" s="47"/>
      <c r="P154" s="47"/>
      <c r="Q154" s="47"/>
      <c r="R154" s="47"/>
      <c r="S154" s="47"/>
      <c r="T154" s="47"/>
      <c r="U154" s="47"/>
      <c r="V154" s="47"/>
      <c r="W154" s="47"/>
      <c r="X154" s="47"/>
      <c r="Y154" s="47"/>
      <c r="Z154" s="47"/>
      <c r="AA154" s="47"/>
      <c r="AB154" s="47"/>
    </row>
    <row r="155" spans="1:28" ht="15.75" customHeight="1">
      <c r="A155" s="1"/>
      <c r="B155" s="1"/>
      <c r="C155" s="2"/>
      <c r="D155" s="2"/>
      <c r="E155" s="2"/>
      <c r="F155" s="2"/>
      <c r="G155" s="3"/>
      <c r="H155" s="3"/>
      <c r="I155" s="3"/>
      <c r="J155" s="47"/>
      <c r="K155" s="47"/>
      <c r="L155" s="47"/>
      <c r="M155" s="47"/>
      <c r="N155" s="47"/>
      <c r="O155" s="47"/>
      <c r="P155" s="47"/>
      <c r="Q155" s="47"/>
      <c r="R155" s="47"/>
      <c r="S155" s="47"/>
      <c r="T155" s="47"/>
      <c r="U155" s="47"/>
      <c r="V155" s="47"/>
      <c r="W155" s="47"/>
      <c r="X155" s="47"/>
      <c r="Y155" s="47"/>
      <c r="Z155" s="47"/>
      <c r="AA155" s="47"/>
      <c r="AB155" s="47"/>
    </row>
    <row r="156" spans="1:28" ht="15.75" customHeight="1">
      <c r="A156" s="1"/>
      <c r="B156" s="1"/>
      <c r="C156" s="2"/>
      <c r="D156" s="2"/>
      <c r="E156" s="2"/>
      <c r="F156" s="2"/>
      <c r="G156" s="3"/>
      <c r="H156" s="3"/>
      <c r="I156" s="3"/>
      <c r="J156" s="47"/>
      <c r="K156" s="47"/>
      <c r="L156" s="47"/>
      <c r="M156" s="47"/>
      <c r="N156" s="47"/>
      <c r="O156" s="47"/>
      <c r="P156" s="47"/>
      <c r="Q156" s="47"/>
      <c r="R156" s="47"/>
      <c r="S156" s="47"/>
      <c r="T156" s="47"/>
      <c r="U156" s="47"/>
      <c r="V156" s="47"/>
      <c r="W156" s="47"/>
      <c r="X156" s="47"/>
      <c r="Y156" s="47"/>
      <c r="Z156" s="47"/>
      <c r="AA156" s="47"/>
      <c r="AB156" s="47"/>
    </row>
    <row r="157" spans="1:28" ht="15.75" customHeight="1">
      <c r="A157" s="1"/>
      <c r="B157" s="1"/>
      <c r="C157" s="2"/>
      <c r="D157" s="2"/>
      <c r="E157" s="2"/>
      <c r="F157" s="2"/>
      <c r="G157" s="3"/>
      <c r="H157" s="3"/>
      <c r="I157" s="3"/>
      <c r="J157" s="47"/>
      <c r="K157" s="47"/>
      <c r="L157" s="47"/>
      <c r="M157" s="47"/>
      <c r="N157" s="47"/>
      <c r="O157" s="47"/>
      <c r="P157" s="47"/>
      <c r="Q157" s="47"/>
      <c r="R157" s="47"/>
      <c r="S157" s="47"/>
      <c r="T157" s="47"/>
      <c r="U157" s="47"/>
      <c r="V157" s="47"/>
      <c r="W157" s="47"/>
      <c r="X157" s="47"/>
      <c r="Y157" s="47"/>
      <c r="Z157" s="47"/>
      <c r="AA157" s="47"/>
      <c r="AB157" s="47"/>
    </row>
    <row r="158" spans="1:28" ht="15.75" customHeight="1">
      <c r="A158" s="1"/>
      <c r="B158" s="1"/>
      <c r="C158" s="2"/>
      <c r="D158" s="2"/>
      <c r="E158" s="2"/>
      <c r="F158" s="2"/>
      <c r="G158" s="3"/>
      <c r="H158" s="3"/>
      <c r="I158" s="3"/>
      <c r="J158" s="47"/>
      <c r="K158" s="47"/>
      <c r="L158" s="47"/>
      <c r="M158" s="47"/>
      <c r="N158" s="47"/>
      <c r="O158" s="47"/>
      <c r="P158" s="47"/>
      <c r="Q158" s="47"/>
      <c r="R158" s="47"/>
      <c r="S158" s="47"/>
      <c r="T158" s="47"/>
      <c r="U158" s="47"/>
      <c r="V158" s="47"/>
      <c r="W158" s="47"/>
      <c r="X158" s="47"/>
      <c r="Y158" s="47"/>
      <c r="Z158" s="47"/>
      <c r="AA158" s="47"/>
      <c r="AB158" s="47"/>
    </row>
    <row r="159" spans="1:28" ht="15.75" customHeight="1">
      <c r="A159" s="1"/>
      <c r="B159" s="1"/>
      <c r="C159" s="2"/>
      <c r="D159" s="2"/>
      <c r="E159" s="2"/>
      <c r="F159" s="2"/>
      <c r="G159" s="3"/>
      <c r="H159" s="3"/>
      <c r="I159" s="3"/>
      <c r="J159" s="47"/>
      <c r="K159" s="47"/>
      <c r="L159" s="47"/>
      <c r="M159" s="47"/>
      <c r="N159" s="47"/>
      <c r="O159" s="47"/>
      <c r="P159" s="47"/>
      <c r="Q159" s="47"/>
      <c r="R159" s="47"/>
      <c r="S159" s="47"/>
      <c r="T159" s="47"/>
      <c r="U159" s="47"/>
      <c r="V159" s="47"/>
      <c r="W159" s="47"/>
      <c r="X159" s="47"/>
      <c r="Y159" s="47"/>
      <c r="Z159" s="47"/>
      <c r="AA159" s="47"/>
      <c r="AB159" s="47"/>
    </row>
    <row r="160" spans="1:28" ht="15.75" customHeight="1">
      <c r="A160" s="1"/>
      <c r="B160" s="1"/>
      <c r="C160" s="2"/>
      <c r="D160" s="2"/>
      <c r="E160" s="2"/>
      <c r="F160" s="2"/>
      <c r="G160" s="3"/>
      <c r="H160" s="3"/>
      <c r="I160" s="3"/>
      <c r="J160" s="47"/>
      <c r="K160" s="47"/>
      <c r="L160" s="47"/>
      <c r="M160" s="47"/>
      <c r="N160" s="47"/>
      <c r="O160" s="47"/>
      <c r="P160" s="47"/>
      <c r="Q160" s="47"/>
      <c r="R160" s="47"/>
      <c r="S160" s="47"/>
      <c r="T160" s="47"/>
      <c r="U160" s="47"/>
      <c r="V160" s="47"/>
      <c r="W160" s="47"/>
      <c r="X160" s="47"/>
      <c r="Y160" s="47"/>
      <c r="Z160" s="47"/>
      <c r="AA160" s="47"/>
      <c r="AB160" s="47"/>
    </row>
    <row r="161" spans="1:28" ht="15.75" customHeight="1">
      <c r="A161" s="1"/>
      <c r="B161" s="1"/>
      <c r="C161" s="2"/>
      <c r="D161" s="2"/>
      <c r="E161" s="2"/>
      <c r="F161" s="2"/>
      <c r="G161" s="3"/>
      <c r="H161" s="3"/>
      <c r="I161" s="3"/>
      <c r="J161" s="47"/>
      <c r="K161" s="47"/>
      <c r="L161" s="47"/>
      <c r="M161" s="47"/>
      <c r="N161" s="47"/>
      <c r="O161" s="47"/>
      <c r="P161" s="47"/>
      <c r="Q161" s="47"/>
      <c r="R161" s="47"/>
      <c r="S161" s="47"/>
      <c r="T161" s="47"/>
      <c r="U161" s="47"/>
      <c r="V161" s="47"/>
      <c r="W161" s="47"/>
      <c r="X161" s="47"/>
      <c r="Y161" s="47"/>
      <c r="Z161" s="47"/>
      <c r="AA161" s="47"/>
      <c r="AB161" s="47"/>
    </row>
    <row r="162" spans="1:28" ht="15.75" customHeight="1">
      <c r="A162" s="1"/>
      <c r="B162" s="1"/>
      <c r="C162" s="2"/>
      <c r="D162" s="2"/>
      <c r="E162" s="2"/>
      <c r="F162" s="2"/>
      <c r="G162" s="3"/>
      <c r="H162" s="3"/>
      <c r="I162" s="3"/>
      <c r="J162" s="47"/>
      <c r="K162" s="47"/>
      <c r="L162" s="47"/>
      <c r="M162" s="47"/>
      <c r="N162" s="47"/>
      <c r="O162" s="47"/>
      <c r="P162" s="47"/>
      <c r="Q162" s="47"/>
      <c r="R162" s="47"/>
      <c r="S162" s="47"/>
      <c r="T162" s="47"/>
      <c r="U162" s="47"/>
      <c r="V162" s="47"/>
      <c r="W162" s="47"/>
      <c r="X162" s="47"/>
      <c r="Y162" s="47"/>
      <c r="Z162" s="47"/>
      <c r="AA162" s="47"/>
      <c r="AB162" s="47"/>
    </row>
    <row r="163" spans="1:28" ht="15.75" customHeight="1">
      <c r="A163" s="1"/>
      <c r="B163" s="1"/>
      <c r="C163" s="2"/>
      <c r="D163" s="2"/>
      <c r="E163" s="2"/>
      <c r="F163" s="2"/>
      <c r="G163" s="3"/>
      <c r="H163" s="3"/>
      <c r="I163" s="3"/>
      <c r="J163" s="47"/>
      <c r="K163" s="47"/>
      <c r="L163" s="47"/>
      <c r="M163" s="47"/>
      <c r="N163" s="47"/>
      <c r="O163" s="47"/>
      <c r="P163" s="47"/>
      <c r="Q163" s="47"/>
      <c r="R163" s="47"/>
      <c r="S163" s="47"/>
      <c r="T163" s="47"/>
      <c r="U163" s="47"/>
      <c r="V163" s="47"/>
      <c r="W163" s="47"/>
      <c r="X163" s="47"/>
      <c r="Y163" s="47"/>
      <c r="Z163" s="47"/>
      <c r="AA163" s="47"/>
      <c r="AB163" s="47"/>
    </row>
    <row r="164" spans="1:28" ht="15.75" customHeight="1">
      <c r="A164" s="1"/>
      <c r="B164" s="1"/>
      <c r="C164" s="2"/>
      <c r="D164" s="2"/>
      <c r="E164" s="2"/>
      <c r="F164" s="2"/>
      <c r="G164" s="3"/>
      <c r="H164" s="3"/>
      <c r="I164" s="3"/>
      <c r="J164" s="47"/>
      <c r="K164" s="47"/>
      <c r="L164" s="47"/>
      <c r="M164" s="47"/>
      <c r="N164" s="47"/>
      <c r="O164" s="47"/>
      <c r="P164" s="47"/>
      <c r="Q164" s="47"/>
      <c r="R164" s="47"/>
      <c r="S164" s="47"/>
      <c r="T164" s="47"/>
      <c r="U164" s="47"/>
      <c r="V164" s="47"/>
      <c r="W164" s="47"/>
      <c r="X164" s="47"/>
      <c r="Y164" s="47"/>
      <c r="Z164" s="47"/>
      <c r="AA164" s="47"/>
      <c r="AB164" s="47"/>
    </row>
    <row r="165" spans="1:28" ht="15.75" customHeight="1">
      <c r="A165" s="1"/>
      <c r="B165" s="1"/>
      <c r="C165" s="2"/>
      <c r="D165" s="2"/>
      <c r="E165" s="2"/>
      <c r="F165" s="2"/>
      <c r="G165" s="3"/>
      <c r="H165" s="3"/>
      <c r="I165" s="3"/>
      <c r="J165" s="47"/>
      <c r="K165" s="47"/>
      <c r="L165" s="47"/>
      <c r="M165" s="47"/>
      <c r="N165" s="47"/>
      <c r="O165" s="47"/>
      <c r="P165" s="47"/>
      <c r="Q165" s="47"/>
      <c r="R165" s="47"/>
      <c r="S165" s="47"/>
      <c r="T165" s="47"/>
      <c r="U165" s="47"/>
      <c r="V165" s="47"/>
      <c r="W165" s="47"/>
      <c r="X165" s="47"/>
      <c r="Y165" s="47"/>
      <c r="Z165" s="47"/>
      <c r="AA165" s="47"/>
      <c r="AB165" s="47"/>
    </row>
    <row r="166" spans="1:28" ht="15.75" customHeight="1">
      <c r="A166" s="1"/>
      <c r="B166" s="1"/>
      <c r="C166" s="2"/>
      <c r="D166" s="2"/>
      <c r="E166" s="2"/>
      <c r="F166" s="2"/>
      <c r="G166" s="3"/>
      <c r="H166" s="3"/>
      <c r="I166" s="3"/>
      <c r="J166" s="47"/>
      <c r="K166" s="47"/>
      <c r="L166" s="47"/>
      <c r="M166" s="47"/>
      <c r="N166" s="47"/>
      <c r="O166" s="47"/>
      <c r="P166" s="47"/>
      <c r="Q166" s="47"/>
      <c r="R166" s="47"/>
      <c r="S166" s="47"/>
      <c r="T166" s="47"/>
      <c r="U166" s="47"/>
      <c r="V166" s="47"/>
      <c r="W166" s="47"/>
      <c r="X166" s="47"/>
      <c r="Y166" s="47"/>
      <c r="Z166" s="47"/>
      <c r="AA166" s="47"/>
      <c r="AB166" s="47"/>
    </row>
    <row r="167" spans="1:28" ht="15.75" customHeight="1">
      <c r="A167" s="1"/>
      <c r="B167" s="1"/>
      <c r="C167" s="2"/>
      <c r="D167" s="2"/>
      <c r="E167" s="2"/>
      <c r="F167" s="2"/>
      <c r="G167" s="3"/>
      <c r="H167" s="3"/>
      <c r="I167" s="3"/>
      <c r="J167" s="47"/>
      <c r="K167" s="47"/>
      <c r="L167" s="47"/>
      <c r="M167" s="47"/>
      <c r="N167" s="47"/>
      <c r="O167" s="47"/>
      <c r="P167" s="47"/>
      <c r="Q167" s="47"/>
      <c r="R167" s="47"/>
      <c r="S167" s="47"/>
      <c r="T167" s="47"/>
      <c r="U167" s="47"/>
      <c r="V167" s="47"/>
      <c r="W167" s="47"/>
      <c r="X167" s="47"/>
      <c r="Y167" s="47"/>
      <c r="Z167" s="47"/>
      <c r="AA167" s="47"/>
      <c r="AB167" s="47"/>
    </row>
    <row r="168" spans="1:28" ht="15.75" customHeight="1">
      <c r="A168" s="1"/>
      <c r="B168" s="1"/>
      <c r="C168" s="2"/>
      <c r="D168" s="2"/>
      <c r="E168" s="2"/>
      <c r="F168" s="2"/>
      <c r="G168" s="3"/>
      <c r="H168" s="3"/>
      <c r="I168" s="3"/>
      <c r="J168" s="47"/>
      <c r="K168" s="47"/>
      <c r="L168" s="47"/>
      <c r="M168" s="47"/>
      <c r="N168" s="47"/>
      <c r="O168" s="47"/>
      <c r="P168" s="47"/>
      <c r="Q168" s="47"/>
      <c r="R168" s="47"/>
      <c r="S168" s="47"/>
      <c r="T168" s="47"/>
      <c r="U168" s="47"/>
      <c r="V168" s="47"/>
      <c r="W168" s="47"/>
      <c r="X168" s="47"/>
      <c r="Y168" s="47"/>
      <c r="Z168" s="47"/>
      <c r="AA168" s="47"/>
      <c r="AB168" s="47"/>
    </row>
    <row r="169" spans="1:28" ht="15.75" customHeight="1">
      <c r="A169" s="1"/>
      <c r="B169" s="1"/>
      <c r="C169" s="2"/>
      <c r="D169" s="2"/>
      <c r="E169" s="2"/>
      <c r="F169" s="2"/>
      <c r="G169" s="3"/>
      <c r="H169" s="3"/>
      <c r="I169" s="3"/>
      <c r="J169" s="47"/>
      <c r="K169" s="47"/>
      <c r="L169" s="47"/>
      <c r="M169" s="47"/>
      <c r="N169" s="47"/>
      <c r="O169" s="47"/>
      <c r="P169" s="47"/>
      <c r="Q169" s="47"/>
      <c r="R169" s="47"/>
      <c r="S169" s="47"/>
      <c r="T169" s="47"/>
      <c r="U169" s="47"/>
      <c r="V169" s="47"/>
      <c r="W169" s="47"/>
      <c r="X169" s="47"/>
      <c r="Y169" s="47"/>
      <c r="Z169" s="47"/>
      <c r="AA169" s="47"/>
      <c r="AB169" s="47"/>
    </row>
    <row r="170" spans="1:28" ht="15.75" customHeight="1">
      <c r="A170" s="1"/>
      <c r="B170" s="1"/>
      <c r="C170" s="2"/>
      <c r="D170" s="2"/>
      <c r="E170" s="2"/>
      <c r="F170" s="2"/>
      <c r="G170" s="3"/>
      <c r="H170" s="3"/>
      <c r="I170" s="3"/>
      <c r="J170" s="47"/>
      <c r="K170" s="47"/>
      <c r="L170" s="47"/>
      <c r="M170" s="47"/>
      <c r="N170" s="47"/>
      <c r="O170" s="47"/>
      <c r="P170" s="47"/>
      <c r="Q170" s="47"/>
      <c r="R170" s="47"/>
      <c r="S170" s="47"/>
      <c r="T170" s="47"/>
      <c r="U170" s="47"/>
      <c r="V170" s="47"/>
      <c r="W170" s="47"/>
      <c r="X170" s="47"/>
      <c r="Y170" s="47"/>
      <c r="Z170" s="47"/>
      <c r="AA170" s="47"/>
      <c r="AB170" s="47"/>
    </row>
    <row r="171" spans="1:28" ht="15.75" customHeight="1">
      <c r="A171" s="1"/>
      <c r="B171" s="1"/>
      <c r="C171" s="2"/>
      <c r="D171" s="2"/>
      <c r="E171" s="2"/>
      <c r="F171" s="2"/>
      <c r="G171" s="3"/>
      <c r="H171" s="3"/>
      <c r="I171" s="3"/>
      <c r="J171" s="47"/>
      <c r="K171" s="47"/>
      <c r="L171" s="47"/>
      <c r="M171" s="47"/>
      <c r="N171" s="47"/>
      <c r="O171" s="47"/>
      <c r="P171" s="47"/>
      <c r="Q171" s="47"/>
      <c r="R171" s="47"/>
      <c r="S171" s="47"/>
      <c r="T171" s="47"/>
      <c r="U171" s="47"/>
      <c r="V171" s="47"/>
      <c r="W171" s="47"/>
      <c r="X171" s="47"/>
      <c r="Y171" s="47"/>
      <c r="Z171" s="47"/>
      <c r="AA171" s="47"/>
      <c r="AB171" s="47"/>
    </row>
    <row r="172" spans="1:28" ht="15.75" customHeight="1">
      <c r="A172" s="1"/>
      <c r="B172" s="1"/>
      <c r="C172" s="2"/>
      <c r="D172" s="2"/>
      <c r="E172" s="2"/>
      <c r="F172" s="2"/>
      <c r="G172" s="3"/>
      <c r="H172" s="3"/>
      <c r="I172" s="3"/>
      <c r="J172" s="47"/>
      <c r="K172" s="47"/>
      <c r="L172" s="47"/>
      <c r="M172" s="47"/>
      <c r="N172" s="47"/>
      <c r="O172" s="47"/>
      <c r="P172" s="47"/>
      <c r="Q172" s="47"/>
      <c r="R172" s="47"/>
      <c r="S172" s="47"/>
      <c r="T172" s="47"/>
      <c r="U172" s="47"/>
      <c r="V172" s="47"/>
      <c r="W172" s="47"/>
      <c r="X172" s="47"/>
      <c r="Y172" s="47"/>
      <c r="Z172" s="47"/>
      <c r="AA172" s="47"/>
      <c r="AB172" s="47"/>
    </row>
    <row r="173" spans="1:28" ht="15.75" customHeight="1">
      <c r="A173" s="1"/>
      <c r="B173" s="1"/>
      <c r="C173" s="2"/>
      <c r="D173" s="2"/>
      <c r="E173" s="2"/>
      <c r="F173" s="2"/>
      <c r="G173" s="3"/>
      <c r="H173" s="3"/>
      <c r="I173" s="3"/>
      <c r="J173" s="47"/>
      <c r="K173" s="47"/>
      <c r="L173" s="47"/>
      <c r="M173" s="47"/>
      <c r="N173" s="47"/>
      <c r="O173" s="47"/>
      <c r="P173" s="47"/>
      <c r="Q173" s="47"/>
      <c r="R173" s="47"/>
      <c r="S173" s="47"/>
      <c r="T173" s="47"/>
      <c r="U173" s="47"/>
      <c r="V173" s="47"/>
      <c r="W173" s="47"/>
      <c r="X173" s="47"/>
      <c r="Y173" s="47"/>
      <c r="Z173" s="47"/>
      <c r="AA173" s="47"/>
      <c r="AB173" s="47"/>
    </row>
    <row r="174" spans="1:28" ht="15.75" customHeight="1">
      <c r="A174" s="1"/>
      <c r="B174" s="1"/>
      <c r="C174" s="2"/>
      <c r="D174" s="2"/>
      <c r="E174" s="2"/>
      <c r="F174" s="2"/>
      <c r="G174" s="3"/>
      <c r="H174" s="3"/>
      <c r="I174" s="3"/>
      <c r="J174" s="47"/>
      <c r="K174" s="47"/>
      <c r="L174" s="47"/>
      <c r="M174" s="47"/>
      <c r="N174" s="47"/>
      <c r="O174" s="47"/>
      <c r="P174" s="47"/>
      <c r="Q174" s="47"/>
      <c r="R174" s="47"/>
      <c r="S174" s="47"/>
      <c r="T174" s="47"/>
      <c r="U174" s="47"/>
      <c r="V174" s="47"/>
      <c r="W174" s="47"/>
      <c r="X174" s="47"/>
      <c r="Y174" s="47"/>
      <c r="Z174" s="47"/>
      <c r="AA174" s="47"/>
      <c r="AB174" s="47"/>
    </row>
    <row r="175" spans="1:28" ht="15.75" customHeight="1">
      <c r="A175" s="1"/>
      <c r="B175" s="1"/>
      <c r="C175" s="2"/>
      <c r="D175" s="2"/>
      <c r="E175" s="2"/>
      <c r="F175" s="2"/>
      <c r="G175" s="3"/>
      <c r="H175" s="3"/>
      <c r="I175" s="3"/>
      <c r="J175" s="47"/>
      <c r="K175" s="47"/>
      <c r="L175" s="47"/>
      <c r="M175" s="47"/>
      <c r="N175" s="47"/>
      <c r="O175" s="47"/>
      <c r="P175" s="47"/>
      <c r="Q175" s="47"/>
      <c r="R175" s="47"/>
      <c r="S175" s="47"/>
      <c r="T175" s="47"/>
      <c r="U175" s="47"/>
      <c r="V175" s="47"/>
      <c r="W175" s="47"/>
      <c r="X175" s="47"/>
      <c r="Y175" s="47"/>
      <c r="Z175" s="47"/>
      <c r="AA175" s="47"/>
      <c r="AB175" s="47"/>
    </row>
    <row r="176" spans="1:28" ht="15.75" customHeight="1">
      <c r="A176" s="1"/>
      <c r="B176" s="1"/>
      <c r="C176" s="2"/>
      <c r="D176" s="2"/>
      <c r="E176" s="2"/>
      <c r="F176" s="2"/>
      <c r="G176" s="3"/>
      <c r="H176" s="3"/>
      <c r="I176" s="3"/>
      <c r="J176" s="47"/>
      <c r="K176" s="47"/>
      <c r="L176" s="47"/>
      <c r="M176" s="47"/>
      <c r="N176" s="47"/>
      <c r="O176" s="47"/>
      <c r="P176" s="47"/>
      <c r="Q176" s="47"/>
      <c r="R176" s="47"/>
      <c r="S176" s="47"/>
      <c r="T176" s="47"/>
      <c r="U176" s="47"/>
      <c r="V176" s="47"/>
      <c r="W176" s="47"/>
      <c r="X176" s="47"/>
      <c r="Y176" s="47"/>
      <c r="Z176" s="47"/>
      <c r="AA176" s="47"/>
      <c r="AB176" s="47"/>
    </row>
    <row r="177" spans="1:28" ht="15.75" customHeight="1">
      <c r="A177" s="1"/>
      <c r="B177" s="1"/>
      <c r="C177" s="2"/>
      <c r="D177" s="2"/>
      <c r="E177" s="2"/>
      <c r="F177" s="2"/>
      <c r="G177" s="3"/>
      <c r="H177" s="3"/>
      <c r="I177" s="3"/>
      <c r="J177" s="47"/>
      <c r="K177" s="47"/>
      <c r="L177" s="47"/>
      <c r="M177" s="47"/>
      <c r="N177" s="47"/>
      <c r="O177" s="47"/>
      <c r="P177" s="47"/>
      <c r="Q177" s="47"/>
      <c r="R177" s="47"/>
      <c r="S177" s="47"/>
      <c r="T177" s="47"/>
      <c r="U177" s="47"/>
      <c r="V177" s="47"/>
      <c r="W177" s="47"/>
      <c r="X177" s="47"/>
      <c r="Y177" s="47"/>
      <c r="Z177" s="47"/>
      <c r="AA177" s="47"/>
      <c r="AB177" s="47"/>
    </row>
    <row r="178" spans="1:28" ht="15.75" customHeight="1">
      <c r="A178" s="1"/>
      <c r="B178" s="1"/>
      <c r="C178" s="2"/>
      <c r="D178" s="2"/>
      <c r="E178" s="2"/>
      <c r="F178" s="2"/>
      <c r="G178" s="3"/>
      <c r="H178" s="3"/>
      <c r="I178" s="3"/>
      <c r="J178" s="47"/>
      <c r="K178" s="47"/>
      <c r="L178" s="47"/>
      <c r="M178" s="47"/>
      <c r="N178" s="47"/>
      <c r="O178" s="47"/>
      <c r="P178" s="47"/>
      <c r="Q178" s="47"/>
      <c r="R178" s="47"/>
      <c r="S178" s="47"/>
      <c r="T178" s="47"/>
      <c r="U178" s="47"/>
      <c r="V178" s="47"/>
      <c r="W178" s="47"/>
      <c r="X178" s="47"/>
      <c r="Y178" s="47"/>
      <c r="Z178" s="47"/>
      <c r="AA178" s="47"/>
      <c r="AB178" s="47"/>
    </row>
    <row r="179" spans="1:28" ht="15.75" customHeight="1">
      <c r="A179" s="1"/>
      <c r="B179" s="1"/>
      <c r="C179" s="2"/>
      <c r="D179" s="2"/>
      <c r="E179" s="2"/>
      <c r="F179" s="2"/>
      <c r="G179" s="3"/>
      <c r="H179" s="3"/>
      <c r="I179" s="3"/>
      <c r="J179" s="47"/>
      <c r="K179" s="47"/>
      <c r="L179" s="47"/>
      <c r="M179" s="47"/>
      <c r="N179" s="47"/>
      <c r="O179" s="47"/>
      <c r="P179" s="47"/>
      <c r="Q179" s="47"/>
      <c r="R179" s="47"/>
      <c r="S179" s="47"/>
      <c r="T179" s="47"/>
      <c r="U179" s="47"/>
      <c r="V179" s="47"/>
      <c r="W179" s="47"/>
      <c r="X179" s="47"/>
      <c r="Y179" s="47"/>
      <c r="Z179" s="47"/>
      <c r="AA179" s="47"/>
      <c r="AB179" s="47"/>
    </row>
    <row r="180" spans="1:28" ht="15.75" customHeight="1">
      <c r="A180" s="1"/>
      <c r="B180" s="1"/>
      <c r="C180" s="2"/>
      <c r="D180" s="2"/>
      <c r="E180" s="2"/>
      <c r="F180" s="2"/>
      <c r="G180" s="3"/>
      <c r="H180" s="3"/>
      <c r="I180" s="3"/>
      <c r="J180" s="47"/>
      <c r="K180" s="47"/>
      <c r="L180" s="47"/>
      <c r="M180" s="47"/>
      <c r="N180" s="47"/>
      <c r="O180" s="47"/>
      <c r="P180" s="47"/>
      <c r="Q180" s="47"/>
      <c r="R180" s="47"/>
      <c r="S180" s="47"/>
      <c r="T180" s="47"/>
      <c r="U180" s="47"/>
      <c r="V180" s="47"/>
      <c r="W180" s="47"/>
      <c r="X180" s="47"/>
      <c r="Y180" s="47"/>
      <c r="Z180" s="47"/>
      <c r="AA180" s="47"/>
      <c r="AB180" s="47"/>
    </row>
    <row r="181" spans="1:28" ht="15.75" customHeight="1">
      <c r="A181" s="1"/>
      <c r="B181" s="1"/>
      <c r="C181" s="2"/>
      <c r="D181" s="2"/>
      <c r="E181" s="2"/>
      <c r="F181" s="2"/>
      <c r="G181" s="3"/>
      <c r="H181" s="3"/>
      <c r="I181" s="3"/>
      <c r="J181" s="47"/>
      <c r="K181" s="47"/>
      <c r="L181" s="47"/>
      <c r="M181" s="47"/>
      <c r="N181" s="47"/>
      <c r="O181" s="47"/>
      <c r="P181" s="47"/>
      <c r="Q181" s="47"/>
      <c r="R181" s="47"/>
      <c r="S181" s="47"/>
      <c r="T181" s="47"/>
      <c r="U181" s="47"/>
      <c r="V181" s="47"/>
      <c r="W181" s="47"/>
      <c r="X181" s="47"/>
      <c r="Y181" s="47"/>
      <c r="Z181" s="47"/>
      <c r="AA181" s="47"/>
      <c r="AB181" s="47"/>
    </row>
    <row r="182" spans="1:28" ht="15.75" customHeight="1">
      <c r="A182" s="1"/>
      <c r="B182" s="1"/>
      <c r="C182" s="2"/>
      <c r="D182" s="2"/>
      <c r="E182" s="2"/>
      <c r="F182" s="2"/>
      <c r="G182" s="3"/>
      <c r="H182" s="3"/>
      <c r="I182" s="3"/>
      <c r="J182" s="47"/>
      <c r="K182" s="47"/>
      <c r="L182" s="47"/>
      <c r="M182" s="47"/>
      <c r="N182" s="47"/>
      <c r="O182" s="47"/>
      <c r="P182" s="47"/>
      <c r="Q182" s="47"/>
      <c r="R182" s="47"/>
      <c r="S182" s="47"/>
      <c r="T182" s="47"/>
      <c r="U182" s="47"/>
      <c r="V182" s="47"/>
      <c r="W182" s="47"/>
      <c r="X182" s="47"/>
      <c r="Y182" s="47"/>
      <c r="Z182" s="47"/>
      <c r="AA182" s="47"/>
      <c r="AB182" s="47"/>
    </row>
    <row r="183" spans="1:28" ht="15.75" customHeight="1">
      <c r="A183" s="1"/>
      <c r="B183" s="1"/>
      <c r="C183" s="2"/>
      <c r="D183" s="2"/>
      <c r="E183" s="2"/>
      <c r="F183" s="2"/>
      <c r="G183" s="3"/>
      <c r="H183" s="3"/>
      <c r="I183" s="3"/>
      <c r="J183" s="47"/>
      <c r="K183" s="47"/>
      <c r="L183" s="47"/>
      <c r="M183" s="47"/>
      <c r="N183" s="47"/>
      <c r="O183" s="47"/>
      <c r="P183" s="47"/>
      <c r="Q183" s="47"/>
      <c r="R183" s="47"/>
      <c r="S183" s="47"/>
      <c r="T183" s="47"/>
      <c r="U183" s="47"/>
      <c r="V183" s="47"/>
      <c r="W183" s="47"/>
      <c r="X183" s="47"/>
      <c r="Y183" s="47"/>
      <c r="Z183" s="47"/>
      <c r="AA183" s="47"/>
      <c r="AB183" s="47"/>
    </row>
    <row r="184" spans="1:28" ht="15.75" customHeight="1">
      <c r="A184" s="1"/>
      <c r="B184" s="1"/>
      <c r="C184" s="2"/>
      <c r="D184" s="2"/>
      <c r="E184" s="2"/>
      <c r="F184" s="2"/>
      <c r="G184" s="3"/>
      <c r="H184" s="3"/>
      <c r="I184" s="3"/>
      <c r="J184" s="47"/>
      <c r="K184" s="47"/>
      <c r="L184" s="47"/>
      <c r="M184" s="47"/>
      <c r="N184" s="47"/>
      <c r="O184" s="47"/>
      <c r="P184" s="47"/>
      <c r="Q184" s="47"/>
      <c r="R184" s="47"/>
      <c r="S184" s="47"/>
      <c r="T184" s="47"/>
      <c r="U184" s="47"/>
      <c r="V184" s="47"/>
      <c r="W184" s="47"/>
      <c r="X184" s="47"/>
      <c r="Y184" s="47"/>
      <c r="Z184" s="47"/>
      <c r="AA184" s="47"/>
      <c r="AB184" s="47"/>
    </row>
    <row r="185" spans="1:28" ht="15.75" customHeight="1">
      <c r="A185" s="1"/>
      <c r="B185" s="1"/>
      <c r="C185" s="2"/>
      <c r="D185" s="2"/>
      <c r="E185" s="2"/>
      <c r="F185" s="2"/>
      <c r="G185" s="3"/>
      <c r="H185" s="3"/>
      <c r="I185" s="3"/>
      <c r="J185" s="47"/>
      <c r="K185" s="47"/>
      <c r="L185" s="47"/>
      <c r="M185" s="47"/>
      <c r="N185" s="47"/>
      <c r="O185" s="47"/>
      <c r="P185" s="47"/>
      <c r="Q185" s="47"/>
      <c r="R185" s="47"/>
      <c r="S185" s="47"/>
      <c r="T185" s="47"/>
      <c r="U185" s="47"/>
      <c r="V185" s="47"/>
      <c r="W185" s="47"/>
      <c r="X185" s="47"/>
      <c r="Y185" s="47"/>
      <c r="Z185" s="47"/>
      <c r="AA185" s="47"/>
      <c r="AB185" s="47"/>
    </row>
    <row r="186" spans="1:28" ht="15.75" customHeight="1">
      <c r="A186" s="1"/>
      <c r="B186" s="1"/>
      <c r="C186" s="2"/>
      <c r="D186" s="2"/>
      <c r="E186" s="2"/>
      <c r="F186" s="2"/>
      <c r="G186" s="3"/>
      <c r="H186" s="3"/>
      <c r="I186" s="3"/>
      <c r="J186" s="47"/>
      <c r="K186" s="47"/>
      <c r="L186" s="47"/>
      <c r="M186" s="47"/>
      <c r="N186" s="47"/>
      <c r="O186" s="47"/>
      <c r="P186" s="47"/>
      <c r="Q186" s="47"/>
      <c r="R186" s="47"/>
      <c r="S186" s="47"/>
      <c r="T186" s="47"/>
      <c r="U186" s="47"/>
      <c r="V186" s="47"/>
      <c r="W186" s="47"/>
      <c r="X186" s="47"/>
      <c r="Y186" s="47"/>
      <c r="Z186" s="47"/>
      <c r="AA186" s="47"/>
      <c r="AB186" s="47"/>
    </row>
    <row r="187" spans="1:28" ht="15.75" customHeight="1">
      <c r="A187" s="1"/>
      <c r="B187" s="1"/>
      <c r="C187" s="2"/>
      <c r="D187" s="2"/>
      <c r="E187" s="2"/>
      <c r="F187" s="2"/>
      <c r="G187" s="3"/>
      <c r="H187" s="3"/>
      <c r="I187" s="3"/>
      <c r="J187" s="47"/>
      <c r="K187" s="47"/>
      <c r="L187" s="47"/>
      <c r="M187" s="47"/>
      <c r="N187" s="47"/>
      <c r="O187" s="47"/>
      <c r="P187" s="47"/>
      <c r="Q187" s="47"/>
      <c r="R187" s="47"/>
      <c r="S187" s="47"/>
      <c r="T187" s="47"/>
      <c r="U187" s="47"/>
      <c r="V187" s="47"/>
      <c r="W187" s="47"/>
      <c r="X187" s="47"/>
      <c r="Y187" s="47"/>
      <c r="Z187" s="47"/>
      <c r="AA187" s="47"/>
      <c r="AB187" s="47"/>
    </row>
    <row r="188" spans="1:28" ht="15.75" customHeight="1">
      <c r="A188" s="1"/>
      <c r="B188" s="1"/>
      <c r="C188" s="2"/>
      <c r="D188" s="2"/>
      <c r="E188" s="2"/>
      <c r="F188" s="2"/>
      <c r="G188" s="3"/>
      <c r="H188" s="3"/>
      <c r="I188" s="3"/>
      <c r="J188" s="47"/>
      <c r="K188" s="47"/>
      <c r="L188" s="47"/>
      <c r="M188" s="47"/>
      <c r="N188" s="47"/>
      <c r="O188" s="47"/>
      <c r="P188" s="47"/>
      <c r="Q188" s="47"/>
      <c r="R188" s="47"/>
      <c r="S188" s="47"/>
      <c r="T188" s="47"/>
      <c r="U188" s="47"/>
      <c r="V188" s="47"/>
      <c r="W188" s="47"/>
      <c r="X188" s="47"/>
      <c r="Y188" s="47"/>
      <c r="Z188" s="47"/>
      <c r="AA188" s="47"/>
      <c r="AB188" s="47"/>
    </row>
    <row r="189" spans="1:28" ht="15.75" customHeight="1">
      <c r="A189" s="1"/>
      <c r="B189" s="1"/>
      <c r="C189" s="2"/>
      <c r="D189" s="2"/>
      <c r="E189" s="2"/>
      <c r="F189" s="2"/>
      <c r="G189" s="3"/>
      <c r="H189" s="3"/>
      <c r="I189" s="3"/>
      <c r="J189" s="47"/>
      <c r="K189" s="47"/>
      <c r="L189" s="47"/>
      <c r="M189" s="47"/>
      <c r="N189" s="47"/>
      <c r="O189" s="47"/>
      <c r="P189" s="47"/>
      <c r="Q189" s="47"/>
      <c r="R189" s="47"/>
      <c r="S189" s="47"/>
      <c r="T189" s="47"/>
      <c r="U189" s="47"/>
      <c r="V189" s="47"/>
      <c r="W189" s="47"/>
      <c r="X189" s="47"/>
      <c r="Y189" s="47"/>
      <c r="Z189" s="47"/>
      <c r="AA189" s="47"/>
      <c r="AB189" s="47"/>
    </row>
    <row r="190" spans="1:28" ht="15.75" customHeight="1">
      <c r="A190" s="1"/>
      <c r="B190" s="1"/>
      <c r="C190" s="2"/>
      <c r="D190" s="2"/>
      <c r="E190" s="2"/>
      <c r="F190" s="2"/>
      <c r="G190" s="3"/>
      <c r="H190" s="3"/>
      <c r="I190" s="3"/>
      <c r="J190" s="47"/>
      <c r="K190" s="47"/>
      <c r="L190" s="47"/>
      <c r="M190" s="47"/>
      <c r="N190" s="47"/>
      <c r="O190" s="47"/>
      <c r="P190" s="47"/>
      <c r="Q190" s="47"/>
      <c r="R190" s="47"/>
      <c r="S190" s="47"/>
      <c r="T190" s="47"/>
      <c r="U190" s="47"/>
      <c r="V190" s="47"/>
      <c r="W190" s="47"/>
      <c r="X190" s="47"/>
      <c r="Y190" s="47"/>
      <c r="Z190" s="47"/>
      <c r="AA190" s="47"/>
      <c r="AB190" s="47"/>
    </row>
    <row r="191" spans="1:28" ht="15.75" customHeight="1">
      <c r="A191" s="1"/>
      <c r="B191" s="1"/>
      <c r="C191" s="2"/>
      <c r="D191" s="2"/>
      <c r="E191" s="2"/>
      <c r="F191" s="2"/>
      <c r="G191" s="3"/>
      <c r="H191" s="3"/>
      <c r="I191" s="3"/>
      <c r="J191" s="47"/>
      <c r="K191" s="47"/>
      <c r="L191" s="47"/>
      <c r="M191" s="47"/>
      <c r="N191" s="47"/>
      <c r="O191" s="47"/>
      <c r="P191" s="47"/>
      <c r="Q191" s="47"/>
      <c r="R191" s="47"/>
      <c r="S191" s="47"/>
      <c r="T191" s="47"/>
      <c r="U191" s="47"/>
      <c r="V191" s="47"/>
      <c r="W191" s="47"/>
      <c r="X191" s="47"/>
      <c r="Y191" s="47"/>
      <c r="Z191" s="47"/>
      <c r="AA191" s="47"/>
      <c r="AB191" s="47"/>
    </row>
    <row r="192" spans="1:28" ht="15.75" customHeight="1">
      <c r="A192" s="1"/>
      <c r="B192" s="1"/>
      <c r="C192" s="2"/>
      <c r="D192" s="2"/>
      <c r="E192" s="2"/>
      <c r="F192" s="2"/>
      <c r="G192" s="3"/>
      <c r="H192" s="3"/>
      <c r="I192" s="3"/>
      <c r="J192" s="47"/>
      <c r="K192" s="47"/>
      <c r="L192" s="47"/>
      <c r="M192" s="47"/>
      <c r="N192" s="47"/>
      <c r="O192" s="47"/>
      <c r="P192" s="47"/>
      <c r="Q192" s="47"/>
      <c r="R192" s="47"/>
      <c r="S192" s="47"/>
      <c r="T192" s="47"/>
      <c r="U192" s="47"/>
      <c r="V192" s="47"/>
      <c r="W192" s="47"/>
      <c r="X192" s="47"/>
      <c r="Y192" s="47"/>
      <c r="Z192" s="47"/>
      <c r="AA192" s="47"/>
      <c r="AB192" s="47"/>
    </row>
    <row r="193" spans="1:28" ht="15.75" customHeight="1">
      <c r="A193" s="1"/>
      <c r="B193" s="1"/>
      <c r="C193" s="2"/>
      <c r="D193" s="2"/>
      <c r="E193" s="2"/>
      <c r="F193" s="2"/>
      <c r="G193" s="3"/>
      <c r="H193" s="3"/>
      <c r="I193" s="3"/>
      <c r="J193" s="47"/>
      <c r="K193" s="47"/>
      <c r="L193" s="47"/>
      <c r="M193" s="47"/>
      <c r="N193" s="47"/>
      <c r="O193" s="47"/>
      <c r="P193" s="47"/>
      <c r="Q193" s="47"/>
      <c r="R193" s="47"/>
      <c r="S193" s="47"/>
      <c r="T193" s="47"/>
      <c r="U193" s="47"/>
      <c r="V193" s="47"/>
      <c r="W193" s="47"/>
      <c r="X193" s="47"/>
      <c r="Y193" s="47"/>
      <c r="Z193" s="47"/>
      <c r="AA193" s="47"/>
      <c r="AB193" s="47"/>
    </row>
    <row r="194" spans="1:28" ht="15.75" customHeight="1">
      <c r="A194" s="1"/>
      <c r="B194" s="1"/>
      <c r="C194" s="2"/>
      <c r="D194" s="2"/>
      <c r="E194" s="2"/>
      <c r="F194" s="2"/>
      <c r="G194" s="3"/>
      <c r="H194" s="3"/>
      <c r="I194" s="3"/>
      <c r="J194" s="47"/>
      <c r="K194" s="47"/>
      <c r="L194" s="47"/>
      <c r="M194" s="47"/>
      <c r="N194" s="47"/>
      <c r="O194" s="47"/>
      <c r="P194" s="47"/>
      <c r="Q194" s="47"/>
      <c r="R194" s="47"/>
      <c r="S194" s="47"/>
      <c r="T194" s="47"/>
      <c r="U194" s="47"/>
      <c r="V194" s="47"/>
      <c r="W194" s="47"/>
      <c r="X194" s="47"/>
      <c r="Y194" s="47"/>
      <c r="Z194" s="47"/>
      <c r="AA194" s="47"/>
      <c r="AB194" s="47"/>
    </row>
    <row r="195" spans="1:28" ht="15.75" customHeight="1">
      <c r="A195" s="1"/>
      <c r="B195" s="1"/>
      <c r="C195" s="2"/>
      <c r="D195" s="2"/>
      <c r="E195" s="2"/>
      <c r="F195" s="2"/>
      <c r="G195" s="3"/>
      <c r="H195" s="3"/>
      <c r="I195" s="3"/>
      <c r="J195" s="47"/>
      <c r="K195" s="47"/>
      <c r="L195" s="47"/>
      <c r="M195" s="47"/>
      <c r="N195" s="47"/>
      <c r="O195" s="47"/>
      <c r="P195" s="47"/>
      <c r="Q195" s="47"/>
      <c r="R195" s="47"/>
      <c r="S195" s="47"/>
      <c r="T195" s="47"/>
      <c r="U195" s="47"/>
      <c r="V195" s="47"/>
      <c r="W195" s="47"/>
      <c r="X195" s="47"/>
      <c r="Y195" s="47"/>
      <c r="Z195" s="47"/>
      <c r="AA195" s="47"/>
      <c r="AB195" s="47"/>
    </row>
    <row r="196" spans="1:28" ht="15.75" customHeight="1">
      <c r="A196" s="1"/>
      <c r="B196" s="1"/>
      <c r="C196" s="2"/>
      <c r="D196" s="2"/>
      <c r="E196" s="2"/>
      <c r="F196" s="2"/>
      <c r="G196" s="3"/>
      <c r="H196" s="3"/>
      <c r="I196" s="3"/>
      <c r="J196" s="47"/>
      <c r="K196" s="47"/>
      <c r="L196" s="47"/>
      <c r="M196" s="47"/>
      <c r="N196" s="47"/>
      <c r="O196" s="47"/>
      <c r="P196" s="47"/>
      <c r="Q196" s="47"/>
      <c r="R196" s="47"/>
      <c r="S196" s="47"/>
      <c r="T196" s="47"/>
      <c r="U196" s="47"/>
      <c r="V196" s="47"/>
      <c r="W196" s="47"/>
      <c r="X196" s="47"/>
      <c r="Y196" s="47"/>
      <c r="Z196" s="47"/>
      <c r="AA196" s="47"/>
      <c r="AB196" s="47"/>
    </row>
    <row r="197" spans="1:28" ht="15.75" customHeight="1">
      <c r="A197" s="1"/>
      <c r="B197" s="1"/>
      <c r="C197" s="2"/>
      <c r="D197" s="2"/>
      <c r="E197" s="2"/>
      <c r="F197" s="2"/>
      <c r="G197" s="3"/>
      <c r="H197" s="3"/>
      <c r="I197" s="3"/>
      <c r="J197" s="47"/>
      <c r="K197" s="47"/>
      <c r="L197" s="47"/>
      <c r="M197" s="47"/>
      <c r="N197" s="47"/>
      <c r="O197" s="47"/>
      <c r="P197" s="47"/>
      <c r="Q197" s="47"/>
      <c r="R197" s="47"/>
      <c r="S197" s="47"/>
      <c r="T197" s="47"/>
      <c r="U197" s="47"/>
      <c r="V197" s="47"/>
      <c r="W197" s="47"/>
      <c r="X197" s="47"/>
      <c r="Y197" s="47"/>
      <c r="Z197" s="47"/>
      <c r="AA197" s="47"/>
      <c r="AB197" s="47"/>
    </row>
    <row r="198" spans="1:28" ht="15.75" customHeight="1">
      <c r="A198" s="1"/>
      <c r="B198" s="1"/>
      <c r="C198" s="2"/>
      <c r="D198" s="2"/>
      <c r="E198" s="2"/>
      <c r="F198" s="2"/>
      <c r="G198" s="3"/>
      <c r="H198" s="3"/>
      <c r="I198" s="3"/>
      <c r="J198" s="47"/>
      <c r="K198" s="47"/>
      <c r="L198" s="47"/>
      <c r="M198" s="47"/>
      <c r="N198" s="47"/>
      <c r="O198" s="47"/>
      <c r="P198" s="47"/>
      <c r="Q198" s="47"/>
      <c r="R198" s="47"/>
      <c r="S198" s="47"/>
      <c r="T198" s="47"/>
      <c r="U198" s="47"/>
      <c r="V198" s="47"/>
      <c r="W198" s="47"/>
      <c r="X198" s="47"/>
      <c r="Y198" s="47"/>
      <c r="Z198" s="47"/>
      <c r="AA198" s="47"/>
      <c r="AB198" s="47"/>
    </row>
    <row r="199" spans="1:28" ht="15.75" customHeight="1">
      <c r="A199" s="1"/>
      <c r="B199" s="1"/>
      <c r="C199" s="2"/>
      <c r="D199" s="2"/>
      <c r="E199" s="2"/>
      <c r="F199" s="2"/>
      <c r="G199" s="3"/>
      <c r="H199" s="3"/>
      <c r="I199" s="3"/>
      <c r="J199" s="47"/>
      <c r="K199" s="47"/>
      <c r="L199" s="47"/>
      <c r="M199" s="47"/>
      <c r="N199" s="47"/>
      <c r="O199" s="47"/>
      <c r="P199" s="47"/>
      <c r="Q199" s="47"/>
      <c r="R199" s="47"/>
      <c r="S199" s="47"/>
      <c r="T199" s="47"/>
      <c r="U199" s="47"/>
      <c r="V199" s="47"/>
      <c r="W199" s="47"/>
      <c r="X199" s="47"/>
      <c r="Y199" s="47"/>
      <c r="Z199" s="47"/>
      <c r="AA199" s="47"/>
      <c r="AB199" s="47"/>
    </row>
    <row r="200" spans="1:28" ht="15.75" customHeight="1">
      <c r="A200" s="1"/>
      <c r="B200" s="1"/>
      <c r="C200" s="2"/>
      <c r="D200" s="2"/>
      <c r="E200" s="2"/>
      <c r="F200" s="2"/>
      <c r="G200" s="3"/>
      <c r="H200" s="3"/>
      <c r="I200" s="3"/>
      <c r="J200" s="47"/>
      <c r="K200" s="47"/>
      <c r="L200" s="47"/>
      <c r="M200" s="47"/>
      <c r="N200" s="47"/>
      <c r="O200" s="47"/>
      <c r="P200" s="47"/>
      <c r="Q200" s="47"/>
      <c r="R200" s="47"/>
      <c r="S200" s="47"/>
      <c r="T200" s="47"/>
      <c r="U200" s="47"/>
      <c r="V200" s="47"/>
      <c r="W200" s="47"/>
      <c r="X200" s="47"/>
      <c r="Y200" s="47"/>
      <c r="Z200" s="47"/>
      <c r="AA200" s="47"/>
      <c r="AB200" s="47"/>
    </row>
    <row r="201" spans="1:28" ht="15.75" customHeight="1">
      <c r="A201" s="1"/>
      <c r="B201" s="1"/>
      <c r="C201" s="2"/>
      <c r="D201" s="2"/>
      <c r="E201" s="2"/>
      <c r="F201" s="2"/>
      <c r="G201" s="3"/>
      <c r="H201" s="3"/>
      <c r="I201" s="3"/>
      <c r="J201" s="47"/>
      <c r="K201" s="47"/>
      <c r="L201" s="47"/>
      <c r="M201" s="47"/>
      <c r="N201" s="47"/>
      <c r="O201" s="47"/>
      <c r="P201" s="47"/>
      <c r="Q201" s="47"/>
      <c r="R201" s="47"/>
      <c r="S201" s="47"/>
      <c r="T201" s="47"/>
      <c r="U201" s="47"/>
      <c r="V201" s="47"/>
      <c r="W201" s="47"/>
      <c r="X201" s="47"/>
      <c r="Y201" s="47"/>
      <c r="Z201" s="47"/>
      <c r="AA201" s="47"/>
      <c r="AB201" s="47"/>
    </row>
    <row r="202" spans="1:28" ht="15.75" customHeight="1">
      <c r="A202" s="1"/>
      <c r="B202" s="1"/>
      <c r="C202" s="2"/>
      <c r="D202" s="2"/>
      <c r="E202" s="2"/>
      <c r="F202" s="2"/>
      <c r="G202" s="3"/>
      <c r="H202" s="3"/>
      <c r="I202" s="3"/>
      <c r="J202" s="47"/>
      <c r="K202" s="47"/>
      <c r="L202" s="47"/>
      <c r="M202" s="47"/>
      <c r="N202" s="47"/>
      <c r="O202" s="47"/>
      <c r="P202" s="47"/>
      <c r="Q202" s="47"/>
      <c r="R202" s="47"/>
      <c r="S202" s="47"/>
      <c r="T202" s="47"/>
      <c r="U202" s="47"/>
      <c r="V202" s="47"/>
      <c r="W202" s="47"/>
      <c r="X202" s="47"/>
      <c r="Y202" s="47"/>
      <c r="Z202" s="47"/>
      <c r="AA202" s="47"/>
      <c r="AB202" s="47"/>
    </row>
    <row r="203" spans="1:28" ht="15.75" customHeight="1">
      <c r="A203" s="1"/>
      <c r="B203" s="1"/>
      <c r="C203" s="2"/>
      <c r="D203" s="2"/>
      <c r="E203" s="2"/>
      <c r="F203" s="2"/>
      <c r="G203" s="3"/>
      <c r="H203" s="3"/>
      <c r="I203" s="3"/>
      <c r="J203" s="47"/>
      <c r="K203" s="47"/>
      <c r="L203" s="47"/>
      <c r="M203" s="47"/>
      <c r="N203" s="47"/>
      <c r="O203" s="47"/>
      <c r="P203" s="47"/>
      <c r="Q203" s="47"/>
      <c r="R203" s="47"/>
      <c r="S203" s="47"/>
      <c r="T203" s="47"/>
      <c r="U203" s="47"/>
      <c r="V203" s="47"/>
      <c r="W203" s="47"/>
      <c r="X203" s="47"/>
      <c r="Y203" s="47"/>
      <c r="Z203" s="47"/>
      <c r="AA203" s="47"/>
      <c r="AB203" s="47"/>
    </row>
    <row r="204" spans="1:28" ht="15.75" customHeight="1">
      <c r="A204" s="1"/>
      <c r="B204" s="1"/>
      <c r="C204" s="2"/>
      <c r="D204" s="2"/>
      <c r="E204" s="2"/>
      <c r="F204" s="2"/>
      <c r="G204" s="3"/>
      <c r="H204" s="3"/>
      <c r="I204" s="3"/>
      <c r="J204" s="47"/>
      <c r="K204" s="47"/>
      <c r="L204" s="47"/>
      <c r="M204" s="47"/>
      <c r="N204" s="47"/>
      <c r="O204" s="47"/>
      <c r="P204" s="47"/>
      <c r="Q204" s="47"/>
      <c r="R204" s="47"/>
      <c r="S204" s="47"/>
      <c r="T204" s="47"/>
      <c r="U204" s="47"/>
      <c r="V204" s="47"/>
      <c r="W204" s="47"/>
      <c r="X204" s="47"/>
      <c r="Y204" s="47"/>
      <c r="Z204" s="47"/>
      <c r="AA204" s="47"/>
      <c r="AB204" s="47"/>
    </row>
    <row r="205" spans="1:28" ht="15.75" customHeight="1">
      <c r="A205" s="1"/>
      <c r="B205" s="1"/>
      <c r="C205" s="2"/>
      <c r="D205" s="2"/>
      <c r="E205" s="2"/>
      <c r="F205" s="2"/>
      <c r="G205" s="3"/>
      <c r="H205" s="3"/>
      <c r="I205" s="3"/>
      <c r="J205" s="47"/>
      <c r="K205" s="47"/>
      <c r="L205" s="47"/>
      <c r="M205" s="47"/>
      <c r="N205" s="47"/>
      <c r="O205" s="47"/>
      <c r="P205" s="47"/>
      <c r="Q205" s="47"/>
      <c r="R205" s="47"/>
      <c r="S205" s="47"/>
      <c r="T205" s="47"/>
      <c r="U205" s="47"/>
      <c r="V205" s="47"/>
      <c r="W205" s="47"/>
      <c r="X205" s="47"/>
      <c r="Y205" s="47"/>
      <c r="Z205" s="47"/>
      <c r="AA205" s="47"/>
      <c r="AB205" s="47"/>
    </row>
    <row r="206" spans="1:28" ht="15.75" customHeight="1">
      <c r="A206" s="1"/>
      <c r="B206" s="1"/>
      <c r="C206" s="2"/>
      <c r="D206" s="2"/>
      <c r="E206" s="2"/>
      <c r="F206" s="2"/>
      <c r="G206" s="3"/>
      <c r="H206" s="3"/>
      <c r="I206" s="3"/>
      <c r="J206" s="47"/>
      <c r="K206" s="47"/>
      <c r="L206" s="47"/>
      <c r="M206" s="47"/>
      <c r="N206" s="47"/>
      <c r="O206" s="47"/>
      <c r="P206" s="47"/>
      <c r="Q206" s="47"/>
      <c r="R206" s="47"/>
      <c r="S206" s="47"/>
      <c r="T206" s="47"/>
      <c r="U206" s="47"/>
      <c r="V206" s="47"/>
      <c r="W206" s="47"/>
      <c r="X206" s="47"/>
      <c r="Y206" s="47"/>
      <c r="Z206" s="47"/>
      <c r="AA206" s="47"/>
      <c r="AB206" s="47"/>
    </row>
    <row r="207" spans="1:28" ht="15.75" customHeight="1">
      <c r="A207" s="1"/>
      <c r="B207" s="1"/>
      <c r="C207" s="2"/>
      <c r="D207" s="2"/>
      <c r="E207" s="2"/>
      <c r="F207" s="2"/>
      <c r="G207" s="3"/>
      <c r="H207" s="3"/>
      <c r="I207" s="3"/>
      <c r="J207" s="47"/>
      <c r="K207" s="47"/>
      <c r="L207" s="47"/>
      <c r="M207" s="47"/>
      <c r="N207" s="47"/>
      <c r="O207" s="47"/>
      <c r="P207" s="47"/>
      <c r="Q207" s="47"/>
      <c r="R207" s="47"/>
      <c r="S207" s="47"/>
      <c r="T207" s="47"/>
      <c r="U207" s="47"/>
      <c r="V207" s="47"/>
      <c r="W207" s="47"/>
      <c r="X207" s="47"/>
      <c r="Y207" s="47"/>
      <c r="Z207" s="47"/>
      <c r="AA207" s="47"/>
      <c r="AB207" s="47"/>
    </row>
    <row r="208" spans="1:28" ht="15.75" customHeight="1">
      <c r="A208" s="1"/>
      <c r="B208" s="1"/>
      <c r="C208" s="2"/>
      <c r="D208" s="2"/>
      <c r="E208" s="2"/>
      <c r="F208" s="2"/>
      <c r="G208" s="3"/>
      <c r="H208" s="3"/>
      <c r="I208" s="3"/>
      <c r="J208" s="47"/>
      <c r="K208" s="47"/>
      <c r="L208" s="47"/>
      <c r="M208" s="47"/>
      <c r="N208" s="47"/>
      <c r="O208" s="47"/>
      <c r="P208" s="47"/>
      <c r="Q208" s="47"/>
      <c r="R208" s="47"/>
      <c r="S208" s="47"/>
      <c r="T208" s="47"/>
      <c r="U208" s="47"/>
      <c r="V208" s="47"/>
      <c r="W208" s="47"/>
      <c r="X208" s="47"/>
      <c r="Y208" s="47"/>
      <c r="Z208" s="47"/>
      <c r="AA208" s="47"/>
      <c r="AB208" s="47"/>
    </row>
    <row r="209" spans="1:28" ht="15.75" customHeight="1">
      <c r="A209" s="1"/>
      <c r="B209" s="1"/>
      <c r="C209" s="2"/>
      <c r="D209" s="2"/>
      <c r="E209" s="2"/>
      <c r="F209" s="2"/>
      <c r="G209" s="3"/>
      <c r="H209" s="3"/>
      <c r="I209" s="3"/>
      <c r="J209" s="47"/>
      <c r="K209" s="47"/>
      <c r="L209" s="47"/>
      <c r="M209" s="47"/>
      <c r="N209" s="47"/>
      <c r="O209" s="47"/>
      <c r="P209" s="47"/>
      <c r="Q209" s="47"/>
      <c r="R209" s="47"/>
      <c r="S209" s="47"/>
      <c r="T209" s="47"/>
      <c r="U209" s="47"/>
      <c r="V209" s="47"/>
      <c r="W209" s="47"/>
      <c r="X209" s="47"/>
      <c r="Y209" s="47"/>
      <c r="Z209" s="47"/>
      <c r="AA209" s="47"/>
      <c r="AB209" s="47"/>
    </row>
    <row r="210" spans="1:28" ht="15.75" customHeight="1">
      <c r="A210" s="1"/>
      <c r="B210" s="1"/>
      <c r="C210" s="2"/>
      <c r="D210" s="2"/>
      <c r="E210" s="2"/>
      <c r="F210" s="2"/>
      <c r="G210" s="3"/>
      <c r="H210" s="3"/>
      <c r="I210" s="3"/>
      <c r="J210" s="47"/>
      <c r="K210" s="47"/>
      <c r="L210" s="47"/>
      <c r="M210" s="47"/>
      <c r="N210" s="47"/>
      <c r="O210" s="47"/>
      <c r="P210" s="47"/>
      <c r="Q210" s="47"/>
      <c r="R210" s="47"/>
      <c r="S210" s="47"/>
      <c r="T210" s="47"/>
      <c r="U210" s="47"/>
      <c r="V210" s="47"/>
      <c r="W210" s="47"/>
      <c r="X210" s="47"/>
      <c r="Y210" s="47"/>
      <c r="Z210" s="47"/>
      <c r="AA210" s="47"/>
      <c r="AB210" s="47"/>
    </row>
    <row r="211" spans="1:28" ht="15.75" customHeight="1">
      <c r="A211" s="1"/>
      <c r="B211" s="1"/>
      <c r="C211" s="2"/>
      <c r="D211" s="2"/>
      <c r="E211" s="2"/>
      <c r="F211" s="2"/>
      <c r="G211" s="3"/>
      <c r="H211" s="3"/>
      <c r="I211" s="3"/>
      <c r="J211" s="47"/>
      <c r="K211" s="47"/>
      <c r="L211" s="47"/>
      <c r="M211" s="47"/>
      <c r="N211" s="47"/>
      <c r="O211" s="47"/>
      <c r="P211" s="47"/>
      <c r="Q211" s="47"/>
      <c r="R211" s="47"/>
      <c r="S211" s="47"/>
      <c r="T211" s="47"/>
      <c r="U211" s="47"/>
      <c r="V211" s="47"/>
      <c r="W211" s="47"/>
      <c r="X211" s="47"/>
      <c r="Y211" s="47"/>
      <c r="Z211" s="47"/>
      <c r="AA211" s="47"/>
      <c r="AB211" s="47"/>
    </row>
    <row r="212" spans="1:28" ht="15.75" customHeight="1">
      <c r="A212" s="1"/>
      <c r="B212" s="1"/>
      <c r="C212" s="2"/>
      <c r="D212" s="2"/>
      <c r="E212" s="2"/>
      <c r="F212" s="2"/>
      <c r="G212" s="3"/>
      <c r="H212" s="3"/>
      <c r="I212" s="3"/>
      <c r="J212" s="47"/>
      <c r="K212" s="47"/>
      <c r="L212" s="47"/>
      <c r="M212" s="47"/>
      <c r="N212" s="47"/>
      <c r="O212" s="47"/>
      <c r="P212" s="47"/>
      <c r="Q212" s="47"/>
      <c r="R212" s="47"/>
      <c r="S212" s="47"/>
      <c r="T212" s="47"/>
      <c r="U212" s="47"/>
      <c r="V212" s="47"/>
      <c r="W212" s="47"/>
      <c r="X212" s="47"/>
      <c r="Y212" s="47"/>
      <c r="Z212" s="47"/>
      <c r="AA212" s="47"/>
      <c r="AB212" s="47"/>
    </row>
    <row r="213" spans="1:28" ht="15.75" customHeight="1">
      <c r="A213" s="1"/>
      <c r="B213" s="1"/>
      <c r="C213" s="2"/>
      <c r="D213" s="2"/>
      <c r="E213" s="2"/>
      <c r="F213" s="2"/>
      <c r="G213" s="3"/>
      <c r="H213" s="3"/>
      <c r="I213" s="3"/>
      <c r="J213" s="47"/>
      <c r="K213" s="47"/>
      <c r="L213" s="47"/>
      <c r="M213" s="47"/>
      <c r="N213" s="47"/>
      <c r="O213" s="47"/>
      <c r="P213" s="47"/>
      <c r="Q213" s="47"/>
      <c r="R213" s="47"/>
      <c r="S213" s="47"/>
      <c r="T213" s="47"/>
      <c r="U213" s="47"/>
      <c r="V213" s="47"/>
      <c r="W213" s="47"/>
      <c r="X213" s="47"/>
      <c r="Y213" s="47"/>
      <c r="Z213" s="47"/>
      <c r="AA213" s="47"/>
      <c r="AB213" s="47"/>
    </row>
    <row r="214" spans="1:28" ht="15.75" customHeight="1">
      <c r="A214" s="1"/>
      <c r="B214" s="1"/>
      <c r="C214" s="2"/>
      <c r="D214" s="2"/>
      <c r="E214" s="2"/>
      <c r="F214" s="2"/>
      <c r="G214" s="3"/>
      <c r="H214" s="3"/>
      <c r="I214" s="3"/>
      <c r="J214" s="47"/>
      <c r="K214" s="47"/>
      <c r="L214" s="47"/>
      <c r="M214" s="47"/>
      <c r="N214" s="47"/>
      <c r="O214" s="47"/>
      <c r="P214" s="47"/>
      <c r="Q214" s="47"/>
      <c r="R214" s="47"/>
      <c r="S214" s="47"/>
      <c r="T214" s="47"/>
      <c r="U214" s="47"/>
      <c r="V214" s="47"/>
      <c r="W214" s="47"/>
      <c r="X214" s="47"/>
      <c r="Y214" s="47"/>
      <c r="Z214" s="47"/>
      <c r="AA214" s="47"/>
      <c r="AB214" s="47"/>
    </row>
    <row r="215" spans="1:28" ht="15.75" customHeight="1">
      <c r="A215" s="1"/>
      <c r="B215" s="1"/>
      <c r="C215" s="2"/>
      <c r="D215" s="2"/>
      <c r="E215" s="2"/>
      <c r="F215" s="2"/>
      <c r="G215" s="3"/>
      <c r="H215" s="3"/>
      <c r="I215" s="3"/>
      <c r="J215" s="47"/>
      <c r="K215" s="47"/>
      <c r="L215" s="47"/>
      <c r="M215" s="47"/>
      <c r="N215" s="47"/>
      <c r="O215" s="47"/>
      <c r="P215" s="47"/>
      <c r="Q215" s="47"/>
      <c r="R215" s="47"/>
      <c r="S215" s="47"/>
      <c r="T215" s="47"/>
      <c r="U215" s="47"/>
      <c r="V215" s="47"/>
      <c r="W215" s="47"/>
      <c r="X215" s="47"/>
      <c r="Y215" s="47"/>
      <c r="Z215" s="47"/>
      <c r="AA215" s="47"/>
      <c r="AB215" s="47"/>
    </row>
    <row r="216" spans="1:28" ht="15.75" customHeight="1">
      <c r="A216" s="1"/>
      <c r="B216" s="1"/>
      <c r="C216" s="2"/>
      <c r="D216" s="2"/>
      <c r="E216" s="2"/>
      <c r="F216" s="2"/>
      <c r="G216" s="3"/>
      <c r="H216" s="3"/>
      <c r="I216" s="3"/>
      <c r="J216" s="47"/>
      <c r="K216" s="47"/>
      <c r="L216" s="47"/>
      <c r="M216" s="47"/>
      <c r="N216" s="47"/>
      <c r="O216" s="47"/>
      <c r="P216" s="47"/>
      <c r="Q216" s="47"/>
      <c r="R216" s="47"/>
      <c r="S216" s="47"/>
      <c r="T216" s="47"/>
      <c r="U216" s="47"/>
      <c r="V216" s="47"/>
      <c r="W216" s="47"/>
      <c r="X216" s="47"/>
      <c r="Y216" s="47"/>
      <c r="Z216" s="47"/>
      <c r="AA216" s="47"/>
      <c r="AB216" s="47"/>
    </row>
    <row r="217" spans="1:28" ht="15.75" customHeight="1">
      <c r="A217" s="1"/>
      <c r="B217" s="1"/>
      <c r="C217" s="2"/>
      <c r="D217" s="2"/>
      <c r="E217" s="2"/>
      <c r="F217" s="2"/>
      <c r="G217" s="3"/>
      <c r="H217" s="3"/>
      <c r="I217" s="3"/>
      <c r="J217" s="47"/>
      <c r="K217" s="47"/>
      <c r="L217" s="47"/>
      <c r="M217" s="47"/>
      <c r="N217" s="47"/>
      <c r="O217" s="47"/>
      <c r="P217" s="47"/>
      <c r="Q217" s="47"/>
      <c r="R217" s="47"/>
      <c r="S217" s="47"/>
      <c r="T217" s="47"/>
      <c r="U217" s="47"/>
      <c r="V217" s="47"/>
      <c r="W217" s="47"/>
      <c r="X217" s="47"/>
      <c r="Y217" s="47"/>
      <c r="Z217" s="47"/>
      <c r="AA217" s="47"/>
      <c r="AB217" s="47"/>
    </row>
    <row r="218" spans="1:28" ht="15.75" customHeight="1">
      <c r="A218" s="1"/>
      <c r="B218" s="1"/>
      <c r="C218" s="2"/>
      <c r="D218" s="2"/>
      <c r="E218" s="2"/>
      <c r="F218" s="2"/>
      <c r="G218" s="3"/>
      <c r="H218" s="3"/>
      <c r="I218" s="3"/>
      <c r="J218" s="47"/>
      <c r="K218" s="47"/>
      <c r="L218" s="47"/>
      <c r="M218" s="47"/>
      <c r="N218" s="47"/>
      <c r="O218" s="47"/>
      <c r="P218" s="47"/>
      <c r="Q218" s="47"/>
      <c r="R218" s="47"/>
      <c r="S218" s="47"/>
      <c r="T218" s="47"/>
      <c r="U218" s="47"/>
      <c r="V218" s="47"/>
      <c r="W218" s="47"/>
      <c r="X218" s="47"/>
      <c r="Y218" s="47"/>
      <c r="Z218" s="47"/>
      <c r="AA218" s="47"/>
      <c r="AB218" s="47"/>
    </row>
    <row r="219" spans="1:28" ht="15.75" customHeight="1">
      <c r="A219" s="1"/>
      <c r="B219" s="1"/>
      <c r="C219" s="2"/>
      <c r="D219" s="2"/>
      <c r="E219" s="2"/>
      <c r="F219" s="2"/>
      <c r="G219" s="3"/>
      <c r="H219" s="3"/>
      <c r="I219" s="3"/>
      <c r="J219" s="47"/>
      <c r="K219" s="47"/>
      <c r="L219" s="47"/>
      <c r="M219" s="47"/>
      <c r="N219" s="47"/>
      <c r="O219" s="47"/>
      <c r="P219" s="47"/>
      <c r="Q219" s="47"/>
      <c r="R219" s="47"/>
      <c r="S219" s="47"/>
      <c r="T219" s="47"/>
      <c r="U219" s="47"/>
      <c r="V219" s="47"/>
      <c r="W219" s="47"/>
      <c r="X219" s="47"/>
      <c r="Y219" s="47"/>
      <c r="Z219" s="47"/>
      <c r="AA219" s="47"/>
      <c r="AB219" s="47"/>
    </row>
    <row r="220" spans="1:28" ht="15.75" customHeight="1">
      <c r="A220" s="1"/>
      <c r="B220" s="1"/>
      <c r="C220" s="2"/>
      <c r="D220" s="2"/>
      <c r="E220" s="2"/>
      <c r="F220" s="2"/>
      <c r="G220" s="3"/>
      <c r="H220" s="3"/>
      <c r="I220" s="3"/>
      <c r="J220" s="47"/>
      <c r="K220" s="47"/>
      <c r="L220" s="47"/>
      <c r="M220" s="47"/>
      <c r="N220" s="47"/>
      <c r="O220" s="47"/>
      <c r="P220" s="47"/>
      <c r="Q220" s="47"/>
      <c r="R220" s="47"/>
      <c r="S220" s="47"/>
      <c r="T220" s="47"/>
      <c r="U220" s="47"/>
      <c r="V220" s="47"/>
      <c r="W220" s="47"/>
      <c r="X220" s="47"/>
      <c r="Y220" s="47"/>
      <c r="Z220" s="47"/>
      <c r="AA220" s="47"/>
      <c r="AB220" s="47"/>
    </row>
    <row r="221" spans="1:28"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row>
    <row r="222" spans="1:28"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row>
    <row r="223" spans="1:28"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row>
    <row r="224" spans="1:28"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row>
    <row r="225" spans="1:28"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row>
    <row r="228" spans="1:28"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row>
    <row r="229" spans="1:28"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row>
    <row r="230" spans="1:28"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row>
    <row r="231" spans="1:28"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row>
    <row r="232" spans="1:28"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row>
    <row r="233" spans="1:28"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row>
    <row r="234" spans="1:28"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row>
    <row r="235" spans="1:28"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row>
    <row r="236" spans="1:28"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row>
    <row r="237" spans="1:28"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row>
    <row r="238" spans="1:28"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row>
    <row r="239" spans="1:28"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row>
    <row r="240" spans="1:28"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row>
    <row r="241" spans="1:28"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row>
    <row r="242" spans="1:28"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row>
    <row r="243" spans="1:28"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row>
    <row r="244" spans="1:28"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row>
    <row r="245" spans="1:28"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row>
    <row r="246" spans="1:28"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row>
    <row r="247" spans="1:28"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row>
    <row r="248" spans="1:28"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row>
    <row r="249" spans="1:28"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row>
    <row r="250" spans="1:28"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row>
    <row r="251" spans="1:28"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row>
    <row r="252" spans="1:28"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row>
    <row r="253" spans="1:28"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row>
    <row r="254" spans="1:28"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row>
    <row r="255" spans="1:28"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row>
    <row r="256" spans="1:28"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row>
    <row r="257" spans="1:28"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row>
    <row r="258" spans="1:28"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row>
    <row r="259" spans="1:28"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row>
    <row r="260" spans="1:28"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row>
    <row r="261" spans="1:28"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row>
    <row r="262" spans="1:28"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row>
    <row r="263" spans="1:28"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row>
    <row r="264" spans="1:28"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row>
    <row r="265" spans="1:28"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row>
    <row r="266" spans="1:28"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row>
    <row r="267" spans="1:28"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row>
    <row r="268" spans="1:28"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row>
    <row r="269" spans="1:28"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row>
    <row r="270" spans="1:28"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row>
    <row r="271" spans="1:28"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row>
    <row r="272" spans="1:28"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row>
    <row r="273" spans="1:28"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row>
    <row r="274" spans="1:28"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row>
    <row r="275" spans="1:28"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row>
    <row r="276" spans="1:28"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row>
    <row r="277" spans="1:28"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row>
    <row r="278" spans="1:28"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row>
    <row r="279" spans="1:28"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row>
    <row r="280" spans="1:28"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row>
    <row r="281" spans="1:28"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row>
    <row r="282" spans="1:28"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row>
    <row r="283" spans="1:28"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row>
    <row r="284" spans="1:28"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row>
    <row r="285" spans="1:28"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row>
    <row r="286" spans="1:28"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row>
    <row r="287" spans="1:28"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row>
    <row r="288" spans="1:28"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row>
    <row r="289" spans="1:28"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row>
    <row r="290" spans="1:28"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row>
    <row r="291" spans="1:28"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row>
    <row r="292" spans="1:28"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row>
    <row r="293" spans="1:28"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row>
    <row r="294" spans="1:28"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row>
    <row r="295" spans="1:28"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row>
    <row r="296" spans="1:28"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row>
    <row r="297" spans="1:28"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row>
    <row r="298" spans="1:28"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row>
    <row r="299" spans="1:28"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row>
    <row r="300" spans="1:28"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row>
    <row r="301" spans="1:28"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row>
    <row r="302" spans="1:28"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row>
    <row r="303" spans="1:28"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row>
    <row r="304" spans="1:28"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row>
    <row r="305" spans="1:28"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row>
    <row r="306" spans="1:28"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row>
    <row r="307" spans="1:28"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row>
    <row r="308" spans="1:28"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row>
    <row r="309" spans="1:28"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row>
    <row r="310" spans="1:28"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row>
    <row r="311" spans="1:28"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row>
    <row r="312" spans="1:28"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row>
    <row r="313" spans="1:28"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row>
    <row r="314" spans="1:28"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row>
    <row r="315" spans="1:28"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row>
    <row r="316" spans="1:28"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row>
    <row r="317" spans="1:28"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row>
    <row r="318" spans="1:28"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row>
    <row r="319" spans="1:28"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row>
    <row r="320" spans="1:28"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row>
    <row r="321" spans="1:28"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row>
    <row r="322" spans="1:28"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row>
    <row r="323" spans="1:28"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row>
    <row r="324" spans="1:28"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row>
    <row r="325" spans="1:28"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row>
    <row r="326" spans="1:28"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row>
    <row r="327" spans="1:28"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row>
    <row r="328" spans="1:28"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row>
    <row r="329" spans="1:28"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row>
    <row r="330" spans="1:28"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row>
    <row r="331" spans="1:28"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row>
    <row r="332" spans="1:28"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row>
    <row r="333" spans="1:28"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row>
    <row r="334" spans="1:28"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row>
    <row r="335" spans="1:28"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row>
    <row r="336" spans="1:28"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row>
    <row r="337" spans="1:28"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row>
    <row r="338" spans="1:28"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row>
    <row r="339" spans="1:28"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row>
    <row r="340" spans="1:28"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row>
    <row r="341" spans="1:28"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row>
    <row r="342" spans="1:28"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row>
    <row r="343" spans="1:28"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row>
    <row r="344" spans="1:28"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row>
    <row r="345" spans="1:28"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row>
    <row r="346" spans="1:28"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row>
    <row r="347" spans="1:28"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row>
    <row r="348" spans="1:28"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row>
    <row r="349" spans="1:28"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row>
    <row r="350" spans="1:28"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row>
    <row r="351" spans="1:28"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row>
    <row r="352" spans="1:28"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row>
    <row r="353" spans="1:28"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row>
    <row r="354" spans="1:28"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row>
    <row r="355" spans="1:28"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row>
    <row r="356" spans="1:28"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row>
    <row r="357" spans="1:28"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row>
    <row r="358" spans="1:28"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row>
    <row r="359" spans="1:28"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row>
    <row r="360" spans="1:28"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row>
    <row r="361" spans="1:28"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row>
    <row r="362" spans="1:28"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row>
    <row r="363" spans="1:28"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row>
    <row r="364" spans="1:28"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row>
    <row r="365" spans="1:28"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row>
    <row r="366" spans="1:28"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row>
    <row r="367" spans="1:28"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row>
    <row r="368" spans="1:28"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row>
    <row r="369" spans="1:28"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row>
    <row r="370" spans="1:28"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row>
    <row r="371" spans="1:28"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row>
    <row r="372" spans="1:28"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row>
    <row r="373" spans="1:28"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row>
    <row r="374" spans="1:28"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row>
    <row r="375" spans="1:28"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row>
    <row r="376" spans="1:28"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row>
    <row r="377" spans="1:28"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row>
    <row r="378" spans="1:28"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row>
    <row r="379" spans="1:28"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row>
    <row r="380" spans="1:28"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row>
    <row r="381" spans="1:28"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row>
    <row r="382" spans="1:28"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row>
    <row r="383" spans="1:28"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row>
    <row r="384" spans="1:28"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row>
    <row r="385" spans="1:28"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row>
    <row r="386" spans="1:28"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row>
    <row r="387" spans="1:28"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row>
    <row r="388" spans="1:28"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row>
    <row r="389" spans="1:28"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row>
    <row r="390" spans="1:28"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row>
    <row r="391" spans="1:28"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row>
    <row r="392" spans="1:28"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row>
    <row r="393" spans="1:28"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row>
    <row r="394" spans="1:28"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row>
    <row r="395" spans="1:28"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row>
    <row r="396" spans="1:28"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row>
    <row r="397" spans="1:28"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row>
    <row r="398" spans="1:28"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row>
    <row r="399" spans="1:28"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row>
    <row r="400" spans="1:28"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row>
    <row r="401" spans="1:28"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row>
    <row r="402" spans="1:28"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row>
    <row r="403" spans="1:28"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row>
    <row r="404" spans="1:28"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row>
    <row r="405" spans="1:28"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row>
    <row r="406" spans="1:28"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row>
    <row r="407" spans="1:28"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row>
    <row r="408" spans="1:28"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row>
    <row r="409" spans="1:28"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row>
    <row r="410" spans="1:28"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row>
    <row r="411" spans="1:28"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row>
    <row r="412" spans="1:28"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row>
    <row r="413" spans="1:28"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row>
    <row r="414" spans="1:28"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row>
    <row r="415" spans="1:28"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row>
    <row r="416" spans="1:28"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row>
    <row r="417" spans="1:28"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row>
    <row r="418" spans="1:28"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row>
    <row r="419" spans="1:28"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row>
    <row r="420" spans="1:28"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row>
    <row r="421" spans="1:28"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row>
    <row r="422" spans="1:28"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row>
    <row r="423" spans="1:28"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row>
    <row r="424" spans="1:28"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row>
    <row r="425" spans="1:28"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row>
    <row r="426" spans="1:28"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row>
    <row r="427" spans="1:28"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row>
    <row r="428" spans="1:28"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row>
    <row r="429" spans="1:28"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row>
    <row r="430" spans="1:28"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row>
    <row r="431" spans="1:28"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row>
    <row r="432" spans="1:28"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row>
    <row r="433" spans="1:28"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row>
    <row r="434" spans="1:28"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row>
    <row r="435" spans="1:28"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row>
    <row r="436" spans="1:28"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row>
    <row r="437" spans="1:28"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row>
    <row r="438" spans="1:28"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row>
    <row r="439" spans="1:28"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row>
    <row r="440" spans="1:28"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row>
    <row r="441" spans="1:28"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row>
    <row r="442" spans="1:28"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row>
    <row r="443" spans="1:28"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row>
    <row r="444" spans="1:28"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row>
    <row r="445" spans="1:28"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row>
    <row r="446" spans="1:28"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row>
    <row r="447" spans="1:28"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row>
    <row r="448" spans="1:28"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row>
    <row r="449" spans="1:28"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row>
    <row r="450" spans="1:28"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row>
    <row r="451" spans="1:28"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row>
    <row r="452" spans="1:28"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row>
    <row r="453" spans="1:28"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row>
    <row r="454" spans="1:28"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row>
    <row r="455" spans="1:28"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row>
    <row r="456" spans="1:28"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row>
    <row r="457" spans="1:28"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row>
    <row r="458" spans="1:28"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row>
    <row r="459" spans="1:28"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row>
    <row r="460" spans="1:28"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row>
    <row r="461" spans="1:28"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row>
    <row r="462" spans="1:28"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row>
    <row r="463" spans="1:28"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row>
    <row r="464" spans="1:28"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row>
    <row r="465" spans="1:28"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row>
    <row r="466" spans="1:28"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row>
    <row r="467" spans="1:28"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row>
    <row r="468" spans="1:28"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row>
    <row r="469" spans="1:28"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row>
    <row r="470" spans="1:28"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row>
    <row r="471" spans="1:28"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row>
    <row r="472" spans="1:28"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row>
    <row r="473" spans="1:28"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row>
    <row r="474" spans="1:28"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row>
    <row r="475" spans="1:28"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row>
    <row r="476" spans="1:28"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row>
    <row r="477" spans="1:28"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row>
    <row r="478" spans="1:28"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row>
    <row r="479" spans="1:28"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row>
    <row r="480" spans="1:28"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row>
    <row r="481" spans="1:28"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row>
    <row r="482" spans="1:28"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row>
    <row r="483" spans="1:28"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row>
    <row r="484" spans="1:28"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row>
    <row r="485" spans="1:28"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row>
    <row r="486" spans="1:28"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row>
    <row r="487" spans="1:28"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row>
    <row r="488" spans="1:28"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row>
    <row r="489" spans="1:28"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row>
    <row r="490" spans="1:28"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row>
    <row r="491" spans="1:28"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row>
    <row r="492" spans="1:28"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row>
    <row r="493" spans="1:28"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row>
    <row r="494" spans="1:28"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row>
    <row r="495" spans="1:28"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row>
    <row r="496" spans="1:28"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row>
    <row r="497" spans="1:28"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row>
    <row r="498" spans="1:28"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row>
    <row r="499" spans="1:28"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row>
    <row r="500" spans="1:28"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row>
    <row r="501" spans="1:28"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row>
    <row r="502" spans="1:28"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row>
    <row r="503" spans="1:28"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row>
    <row r="504" spans="1:28"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row>
    <row r="505" spans="1:28"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row>
    <row r="506" spans="1:28"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row>
    <row r="507" spans="1:28"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row>
    <row r="508" spans="1:28"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row>
    <row r="509" spans="1:28"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row>
    <row r="510" spans="1:28"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row>
    <row r="511" spans="1:28"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row>
    <row r="512" spans="1:28"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row>
    <row r="513" spans="1:28"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row>
    <row r="514" spans="1:28"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row>
    <row r="515" spans="1:28"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row>
    <row r="516" spans="1:28"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row>
    <row r="517" spans="1:28"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row>
    <row r="518" spans="1:28"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row>
    <row r="519" spans="1:28"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row>
    <row r="520" spans="1:28"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row>
    <row r="521" spans="1:28"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row>
    <row r="522" spans="1:28"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row>
    <row r="523" spans="1:28"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row>
    <row r="524" spans="1:28"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row>
    <row r="525" spans="1:28"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row>
    <row r="526" spans="1:28"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row>
    <row r="527" spans="1:28"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row>
    <row r="528" spans="1:28"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row>
    <row r="529" spans="1:28"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row>
    <row r="530" spans="1:28"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row>
    <row r="531" spans="1:28"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row>
    <row r="532" spans="1:28"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row>
    <row r="533" spans="1:28"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row>
    <row r="534" spans="1:28"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row>
    <row r="535" spans="1:28"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row>
    <row r="536" spans="1:28"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row>
    <row r="537" spans="1:28"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row>
    <row r="538" spans="1:28"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row>
    <row r="539" spans="1:28"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row>
    <row r="540" spans="1:28"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row>
    <row r="541" spans="1:28"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row>
    <row r="542" spans="1:28"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row>
    <row r="543" spans="1:28"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row>
    <row r="544" spans="1:28"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row>
    <row r="545" spans="1:28"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row>
    <row r="546" spans="1:28"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row>
    <row r="547" spans="1:28"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row>
    <row r="548" spans="1:28"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row>
    <row r="549" spans="1:28"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row>
    <row r="550" spans="1:28"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row>
    <row r="551" spans="1:28"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row>
    <row r="552" spans="1:28"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row>
    <row r="553" spans="1:28"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row>
    <row r="554" spans="1:28"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row>
    <row r="555" spans="1:28"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row>
    <row r="556" spans="1:28"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row>
    <row r="557" spans="1:28"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row>
    <row r="558" spans="1:28"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row>
    <row r="559" spans="1:28"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row>
    <row r="560" spans="1:28"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row>
    <row r="561" spans="1:28"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row>
    <row r="562" spans="1:28"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row>
    <row r="563" spans="1:28"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row>
    <row r="564" spans="1:28"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row>
    <row r="565" spans="1:28"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row>
    <row r="566" spans="1:28"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row>
    <row r="567" spans="1:28"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row>
    <row r="568" spans="1:28"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row>
    <row r="569" spans="1:28"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row>
    <row r="570" spans="1:28"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row>
    <row r="571" spans="1:28"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row>
    <row r="572" spans="1:28"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row>
    <row r="573" spans="1:28"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row>
    <row r="574" spans="1:28"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row>
    <row r="575" spans="1:28"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row>
    <row r="576" spans="1:28"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row>
    <row r="577" spans="1:28"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row>
    <row r="578" spans="1:28"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row>
    <row r="579" spans="1:28"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row>
    <row r="580" spans="1:28"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row>
    <row r="581" spans="1:28"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row>
    <row r="582" spans="1:28"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row>
    <row r="583" spans="1:28"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row>
    <row r="584" spans="1:28"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row>
    <row r="585" spans="1:28"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row>
    <row r="586" spans="1:28"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row>
    <row r="587" spans="1:28"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row>
    <row r="588" spans="1:28"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row>
    <row r="589" spans="1:28"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row>
    <row r="590" spans="1:28"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row>
    <row r="591" spans="1:28"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row>
    <row r="592" spans="1:28"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row>
    <row r="593" spans="1:28"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row>
    <row r="594" spans="1:28"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row>
    <row r="595" spans="1:28"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row>
    <row r="596" spans="1:28"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row>
    <row r="597" spans="1:28"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row>
    <row r="598" spans="1:28"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row>
    <row r="599" spans="1:28"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row>
    <row r="600" spans="1:28"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row>
    <row r="601" spans="1:28"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row>
    <row r="602" spans="1:28"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row>
    <row r="603" spans="1:28"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row>
    <row r="604" spans="1:28"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row>
    <row r="605" spans="1:28"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row>
    <row r="606" spans="1:28"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row>
    <row r="607" spans="1:28"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row>
    <row r="608" spans="1:28"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row>
    <row r="609" spans="1:28"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row>
    <row r="610" spans="1:28"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row>
    <row r="611" spans="1:28"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row>
    <row r="612" spans="1:28"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row>
    <row r="613" spans="1:28"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row>
    <row r="614" spans="1:28"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row>
    <row r="615" spans="1:28"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row>
    <row r="616" spans="1:28"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row>
    <row r="617" spans="1:28"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row>
    <row r="618" spans="1:28"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row>
    <row r="619" spans="1:28"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row>
    <row r="620" spans="1:28"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row>
    <row r="621" spans="1:28"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row>
    <row r="622" spans="1:28"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row>
    <row r="623" spans="1:28"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row>
    <row r="624" spans="1:28"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row>
    <row r="625" spans="1:28"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row>
    <row r="626" spans="1:28"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row>
    <row r="627" spans="1:28"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row>
    <row r="628" spans="1:28"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row>
    <row r="629" spans="1:28"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row>
    <row r="630" spans="1:28"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row>
    <row r="631" spans="1:28"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row>
    <row r="632" spans="1:28"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row>
    <row r="633" spans="1:28"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row>
    <row r="634" spans="1:28"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row>
    <row r="635" spans="1:28"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row>
    <row r="636" spans="1:28"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row>
    <row r="637" spans="1:28"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row>
    <row r="638" spans="1:28"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row>
    <row r="639" spans="1:28"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row>
    <row r="640" spans="1:28"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row>
    <row r="641" spans="1:28"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row>
    <row r="642" spans="1:28"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row>
    <row r="643" spans="1:28"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row>
    <row r="644" spans="1:28"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row>
    <row r="645" spans="1:28"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row>
    <row r="646" spans="1:28"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row>
    <row r="647" spans="1:28"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row>
    <row r="648" spans="1:28"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row>
    <row r="649" spans="1:28"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row>
    <row r="650" spans="1:28"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row>
    <row r="651" spans="1:28"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row>
    <row r="652" spans="1:28"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row>
    <row r="653" spans="1:28"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row>
    <row r="654" spans="1:28"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row>
    <row r="655" spans="1:28"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row>
    <row r="656" spans="1:28"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row>
    <row r="657" spans="1:28"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row>
    <row r="658" spans="1:28"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row>
    <row r="659" spans="1:28"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row>
    <row r="660" spans="1:28"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row>
    <row r="661" spans="1:28"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row>
    <row r="662" spans="1:28"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row>
    <row r="663" spans="1:28"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row>
    <row r="664" spans="1:28"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row>
    <row r="665" spans="1:28"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row>
    <row r="666" spans="1:28"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row>
    <row r="667" spans="1:28"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row>
    <row r="668" spans="1:28"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row>
    <row r="669" spans="1:28"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row>
    <row r="670" spans="1:28"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row>
    <row r="671" spans="1:28"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row>
    <row r="672" spans="1:28"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row>
    <row r="673" spans="1:28"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row>
    <row r="674" spans="1:28"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row>
    <row r="675" spans="1:28"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row>
    <row r="676" spans="1:28"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row>
    <row r="677" spans="1:28"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row>
    <row r="678" spans="1:28"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row>
    <row r="679" spans="1:28"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row>
    <row r="680" spans="1:28"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row>
    <row r="681" spans="1:28"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row>
    <row r="682" spans="1:28"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row>
    <row r="683" spans="1:28"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row>
    <row r="684" spans="1:28"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row>
    <row r="685" spans="1:28"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row>
    <row r="686" spans="1:28"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row>
    <row r="687" spans="1:28"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row>
    <row r="688" spans="1:28"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row>
    <row r="689" spans="1:28"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row>
    <row r="690" spans="1:28"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row>
    <row r="691" spans="1:28"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row>
    <row r="692" spans="1:28"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row>
    <row r="693" spans="1:28"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row>
    <row r="694" spans="1:28"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row>
    <row r="695" spans="1:28"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row>
    <row r="696" spans="1:28"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row>
    <row r="697" spans="1:28"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row>
    <row r="698" spans="1:28"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row>
    <row r="699" spans="1:28"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row>
    <row r="700" spans="1:28"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row>
    <row r="701" spans="1:28"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row>
    <row r="702" spans="1:28"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row>
    <row r="703" spans="1:28"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row>
    <row r="704" spans="1:28"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row>
    <row r="705" spans="1:28"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row>
    <row r="706" spans="1:28"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row>
    <row r="707" spans="1:28"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row>
    <row r="708" spans="1:28"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row>
    <row r="709" spans="1:28"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row>
    <row r="710" spans="1:28"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row>
    <row r="711" spans="1:28"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row>
    <row r="712" spans="1:28"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row>
    <row r="713" spans="1:28"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row>
    <row r="714" spans="1:28"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row>
    <row r="715" spans="1:28"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row>
    <row r="716" spans="1:28"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row>
    <row r="717" spans="1:28"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row>
    <row r="718" spans="1:28"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row>
    <row r="719" spans="1:28"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row>
    <row r="720" spans="1:28"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row>
    <row r="721" spans="1:28"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row>
    <row r="722" spans="1:28"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row>
    <row r="723" spans="1:28"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row>
    <row r="724" spans="1:28"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row>
    <row r="725" spans="1:28"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row>
    <row r="726" spans="1:28"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row>
    <row r="727" spans="1:28"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row>
    <row r="728" spans="1:28"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row>
    <row r="729" spans="1:28"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row>
    <row r="730" spans="1:28"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row>
    <row r="731" spans="1:28"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row>
    <row r="732" spans="1:28"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row>
    <row r="733" spans="1:28"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row>
    <row r="734" spans="1:28"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row>
    <row r="735" spans="1:28"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row>
    <row r="736" spans="1:28"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row>
    <row r="737" spans="1:28"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row>
    <row r="738" spans="1:28"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row>
    <row r="739" spans="1:28"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row>
    <row r="740" spans="1:28"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row>
    <row r="741" spans="1:28"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row>
    <row r="742" spans="1:28"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row>
    <row r="743" spans="1:28"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row>
    <row r="744" spans="1:28"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row>
    <row r="745" spans="1:28"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row>
    <row r="746" spans="1:28"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row>
    <row r="747" spans="1:28"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row>
    <row r="748" spans="1:28"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row>
    <row r="749" spans="1:28"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row>
    <row r="750" spans="1:28"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row>
    <row r="751" spans="1:28"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row>
    <row r="752" spans="1:28"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row>
    <row r="753" spans="1:28"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row>
    <row r="754" spans="1:28"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row>
    <row r="755" spans="1:28"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row>
    <row r="756" spans="1:28"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row>
    <row r="757" spans="1:28"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row>
    <row r="758" spans="1:28"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row>
    <row r="759" spans="1:28"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row>
    <row r="760" spans="1:28"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row>
    <row r="761" spans="1:28"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row>
    <row r="762" spans="1:28"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row>
    <row r="763" spans="1:28"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row>
    <row r="764" spans="1:28"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row>
    <row r="765" spans="1:28"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row>
    <row r="766" spans="1:28"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row>
    <row r="767" spans="1:28"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row>
    <row r="768" spans="1:28"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row>
    <row r="769" spans="1:28"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row>
    <row r="770" spans="1:28"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row>
    <row r="771" spans="1:28"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row>
    <row r="772" spans="1:28"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row>
    <row r="773" spans="1:28"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row>
    <row r="774" spans="1:28"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row>
    <row r="775" spans="1:28"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row>
    <row r="776" spans="1:28"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row>
    <row r="777" spans="1:28"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row>
    <row r="778" spans="1:28"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row>
    <row r="779" spans="1:28"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row>
    <row r="780" spans="1:28"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row>
    <row r="781" spans="1:28"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row>
    <row r="782" spans="1:28"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row>
    <row r="783" spans="1:28"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row>
    <row r="784" spans="1:28"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row>
    <row r="785" spans="1:28"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row>
    <row r="786" spans="1:28"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row>
    <row r="787" spans="1:28"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row>
    <row r="788" spans="1:28"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row>
    <row r="789" spans="1:28"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row>
    <row r="790" spans="1:28"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row>
    <row r="791" spans="1:28"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row>
    <row r="792" spans="1:28"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row>
    <row r="793" spans="1:28"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row>
    <row r="794" spans="1:28"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row>
    <row r="795" spans="1:28"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row>
    <row r="796" spans="1:28"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row>
    <row r="797" spans="1:28"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row>
    <row r="798" spans="1:28"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row>
    <row r="799" spans="1:28"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row>
    <row r="800" spans="1:28"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row>
    <row r="801" spans="1:28"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row>
    <row r="802" spans="1:28"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row>
    <row r="803" spans="1:28"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row>
    <row r="804" spans="1:28"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row>
    <row r="805" spans="1:28"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row>
    <row r="806" spans="1:28"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row>
    <row r="807" spans="1:28"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row>
    <row r="808" spans="1:28"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row>
    <row r="809" spans="1:28"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row>
    <row r="810" spans="1:28"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row>
    <row r="811" spans="1:28"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row>
    <row r="812" spans="1:28"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row>
    <row r="813" spans="1:28"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row>
    <row r="814" spans="1:28"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row>
    <row r="815" spans="1:28"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row>
    <row r="816" spans="1:28"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row>
    <row r="817" spans="1:28"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row>
    <row r="818" spans="1:28"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row>
    <row r="819" spans="1:28"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row>
    <row r="820" spans="1:28"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row>
    <row r="821" spans="1:28"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row>
    <row r="822" spans="1:28"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row>
    <row r="823" spans="1:28"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row>
    <row r="824" spans="1:28"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row>
    <row r="825" spans="1:28"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row>
    <row r="826" spans="1:28"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row>
    <row r="827" spans="1:28"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row>
    <row r="828" spans="1:28"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row>
    <row r="829" spans="1:28"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row>
    <row r="830" spans="1:28"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row>
    <row r="831" spans="1:28"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row>
    <row r="832" spans="1:28"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row>
    <row r="833" spans="1:28"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row>
    <row r="834" spans="1:28"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row>
    <row r="835" spans="1:28"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row>
    <row r="836" spans="1:28"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row>
    <row r="837" spans="1:28"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row>
    <row r="838" spans="1:28"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row>
    <row r="839" spans="1:28"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row>
    <row r="840" spans="1:28"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row>
    <row r="841" spans="1:28"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row>
    <row r="842" spans="1:28"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row>
    <row r="843" spans="1:28"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row>
    <row r="844" spans="1:28"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row>
    <row r="845" spans="1:28"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row>
    <row r="846" spans="1:28"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row>
    <row r="847" spans="1:28"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row>
    <row r="848" spans="1:28"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row>
    <row r="849" spans="1:28"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row>
    <row r="850" spans="1:28"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row>
    <row r="851" spans="1:28"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row>
    <row r="852" spans="1:28"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row>
    <row r="853" spans="1:28"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row>
    <row r="854" spans="1:28"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row>
    <row r="855" spans="1:28"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row>
    <row r="856" spans="1:28"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row>
    <row r="857" spans="1:28"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row>
    <row r="858" spans="1:28"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row>
    <row r="859" spans="1:28"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row>
    <row r="860" spans="1:28"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row>
    <row r="861" spans="1:28"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row>
    <row r="862" spans="1:28"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row>
    <row r="863" spans="1:28"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row>
    <row r="864" spans="1:28"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row>
    <row r="865" spans="1:28"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row>
    <row r="866" spans="1:28"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row>
    <row r="867" spans="1:28"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row>
    <row r="868" spans="1:28"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row>
    <row r="869" spans="1:28"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row>
    <row r="870" spans="1:28"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row>
    <row r="871" spans="1:28"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row>
    <row r="872" spans="1:28"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row>
    <row r="873" spans="1:28"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row>
    <row r="874" spans="1:28"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row>
    <row r="875" spans="1:28"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row>
    <row r="876" spans="1:28"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row>
    <row r="877" spans="1:28"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row>
    <row r="878" spans="1:28"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row>
    <row r="879" spans="1:28"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row>
    <row r="880" spans="1:28"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row>
    <row r="881" spans="1:28"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row>
    <row r="882" spans="1:28"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row>
    <row r="883" spans="1:28"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row>
    <row r="884" spans="1:28"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row>
    <row r="885" spans="1:28"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row>
    <row r="886" spans="1:28"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row>
    <row r="887" spans="1:28"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row>
    <row r="888" spans="1:28"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row>
    <row r="889" spans="1:28"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row>
    <row r="890" spans="1:28"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row>
    <row r="891" spans="1:28"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row>
    <row r="892" spans="1:28"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row>
    <row r="893" spans="1:28"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row>
    <row r="894" spans="1:28"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row>
    <row r="895" spans="1:28"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row>
    <row r="896" spans="1:28"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row>
    <row r="897" spans="1:28"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row>
    <row r="898" spans="1:28"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row>
    <row r="899" spans="1:28"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row>
    <row r="900" spans="1:28"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row>
    <row r="901" spans="1:28"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row>
    <row r="902" spans="1:28"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row>
    <row r="903" spans="1:28"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row>
    <row r="904" spans="1:28"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row>
    <row r="905" spans="1:28"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row>
    <row r="906" spans="1:28"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row>
    <row r="907" spans="1:28"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row>
    <row r="908" spans="1:28"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row>
    <row r="909" spans="1:28"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row>
    <row r="910" spans="1:28"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row>
    <row r="911" spans="1:28"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row>
    <row r="912" spans="1:28"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row>
    <row r="913" spans="1:28"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row>
    <row r="914" spans="1:28"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row>
    <row r="915" spans="1:28"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row>
    <row r="916" spans="1:28"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row>
    <row r="917" spans="1:28"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row>
    <row r="918" spans="1:28"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row>
    <row r="919" spans="1:28"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row>
    <row r="920" spans="1:28"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row>
    <row r="921" spans="1:28"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row>
    <row r="922" spans="1:28"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row>
    <row r="923" spans="1:28"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row>
    <row r="924" spans="1:28"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row>
    <row r="925" spans="1:28"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row>
    <row r="926" spans="1:28"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row>
    <row r="927" spans="1:28"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row>
    <row r="928" spans="1:28"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row>
    <row r="929" spans="1:28"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row>
    <row r="930" spans="1:28"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row>
    <row r="931" spans="1:28"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row>
    <row r="932" spans="1:28"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row>
    <row r="933" spans="1:28"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row>
    <row r="934" spans="1:28"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row>
    <row r="935" spans="1:28"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row>
    <row r="936" spans="1:28"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row>
    <row r="937" spans="1:28"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row>
    <row r="938" spans="1:28"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row>
    <row r="939" spans="1:28"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row>
    <row r="940" spans="1:28"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row>
    <row r="941" spans="1:28"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row>
    <row r="942" spans="1:28"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row>
    <row r="943" spans="1:28"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row>
    <row r="944" spans="1:28"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row>
    <row r="945" spans="1:28"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row>
    <row r="946" spans="1:28"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row>
    <row r="947" spans="1:28"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row>
    <row r="948" spans="1:28"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row>
    <row r="949" spans="1:28"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row>
    <row r="950" spans="1:28"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row>
    <row r="951" spans="1:28"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row>
    <row r="952" spans="1:28"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row>
    <row r="953" spans="1:28"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row>
    <row r="954" spans="1:28"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row>
    <row r="955" spans="1:28"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row>
    <row r="956" spans="1:28"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row>
    <row r="957" spans="1:28"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row>
    <row r="958" spans="1:28"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row>
    <row r="959" spans="1:28"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row>
    <row r="960" spans="1:28"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row>
    <row r="961" spans="1:28"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row>
    <row r="962" spans="1:28"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row>
    <row r="963" spans="1:28"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row>
    <row r="964" spans="1:28"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row>
    <row r="965" spans="1:28"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row>
    <row r="966" spans="1:28"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row>
    <row r="967" spans="1:28"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row>
    <row r="968" spans="1:28"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row>
    <row r="969" spans="1:28"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row>
    <row r="970" spans="1:28"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row>
    <row r="971" spans="1:28"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row>
    <row r="972" spans="1:28"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row>
    <row r="973" spans="1:28"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row>
    <row r="974" spans="1:28"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row>
    <row r="975" spans="1:28"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row>
    <row r="976" spans="1:28"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row>
    <row r="977" spans="1:28"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row>
    <row r="978" spans="1:28"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row>
    <row r="979" spans="1:28"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row>
    <row r="980" spans="1:28"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row>
    <row r="981" spans="1:28"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row>
    <row r="982" spans="1:28"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row>
    <row r="983" spans="1:28"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row>
    <row r="984" spans="1:28"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row>
    <row r="985" spans="1:28"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row>
    <row r="986" spans="1:28"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row>
    <row r="987" spans="1:28"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row>
    <row r="988" spans="1:28"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row>
    <row r="989" spans="1:28"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row>
    <row r="990" spans="1:28"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row>
    <row r="991" spans="1:28"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row>
    <row r="992" spans="1:28"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row>
    <row r="993" spans="1:28"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row>
    <row r="994" spans="1:28"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row>
    <row r="995" spans="1:28"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row>
    <row r="996" spans="1:28"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row>
    <row r="997" spans="1:28"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row>
    <row r="998" spans="1:28"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row>
    <row r="999" spans="1:28"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row>
    <row r="1000" spans="1:28"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row>
  </sheetData>
  <mergeCells count="7">
    <mergeCell ref="A8:I8"/>
    <mergeCell ref="A19:I19"/>
    <mergeCell ref="A2:I2"/>
    <mergeCell ref="A4:I4"/>
    <mergeCell ref="A5:I5"/>
    <mergeCell ref="A6:I6"/>
    <mergeCell ref="A7:I7"/>
  </mergeCells>
  <pageMargins left="0.75" right="0.75" top="1" bottom="1"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topLeftCell="A9" workbookViewId="0">
      <selection activeCell="I11" sqref="I11"/>
    </sheetView>
  </sheetViews>
  <sheetFormatPr defaultColWidth="14.3984375" defaultRowHeight="15" customHeight="1"/>
  <cols>
    <col min="1" max="1" width="23.73046875" customWidth="1"/>
    <col min="2" max="2" width="10.3984375" customWidth="1"/>
    <col min="3" max="3" width="23" customWidth="1"/>
    <col min="4" max="4" width="17" customWidth="1"/>
    <col min="5" max="5" width="16" customWidth="1"/>
    <col min="6" max="6" width="26.3984375" customWidth="1"/>
    <col min="7" max="7" width="9" customWidth="1"/>
    <col min="8" max="8" width="10.73046875" customWidth="1"/>
  </cols>
  <sheetData>
    <row r="1" spans="1:26" ht="14.25">
      <c r="A1" s="1"/>
      <c r="B1" s="1"/>
      <c r="C1" s="2"/>
      <c r="D1" s="2"/>
      <c r="E1" s="2"/>
      <c r="F1" s="2"/>
      <c r="G1" s="2"/>
      <c r="H1" s="3"/>
      <c r="I1" s="47"/>
      <c r="J1" s="47"/>
      <c r="K1" s="47"/>
      <c r="L1" s="47"/>
      <c r="M1" s="47"/>
      <c r="N1" s="47"/>
      <c r="O1" s="47"/>
      <c r="P1" s="47"/>
      <c r="Q1" s="47"/>
      <c r="R1" s="47"/>
      <c r="S1" s="47"/>
      <c r="T1" s="47"/>
      <c r="U1" s="47"/>
      <c r="V1" s="47"/>
      <c r="W1" s="47"/>
      <c r="X1" s="47"/>
      <c r="Y1" s="47"/>
      <c r="Z1" s="47"/>
    </row>
    <row r="2" spans="1:26" ht="15.75" customHeight="1">
      <c r="A2" s="1223" t="s">
        <v>372</v>
      </c>
      <c r="B2" s="1169"/>
      <c r="C2" s="1169"/>
      <c r="D2" s="1169"/>
      <c r="E2" s="1169"/>
      <c r="F2" s="1169"/>
      <c r="G2" s="1169"/>
      <c r="H2" s="1169"/>
      <c r="I2" s="47"/>
      <c r="J2" s="47"/>
      <c r="K2" s="47"/>
      <c r="L2" s="47"/>
      <c r="M2" s="47"/>
      <c r="N2" s="47"/>
      <c r="O2" s="47"/>
      <c r="P2" s="47"/>
      <c r="Q2" s="47"/>
      <c r="R2" s="47"/>
      <c r="S2" s="47"/>
      <c r="T2" s="47"/>
      <c r="U2" s="47"/>
      <c r="V2" s="47"/>
      <c r="W2" s="47"/>
      <c r="X2" s="47"/>
      <c r="Y2" s="47"/>
      <c r="Z2" s="47"/>
    </row>
    <row r="3" spans="1:26" ht="15.75" customHeight="1">
      <c r="A3" s="5"/>
      <c r="B3" s="5"/>
      <c r="C3" s="5"/>
      <c r="D3" s="5"/>
      <c r="E3" s="5"/>
      <c r="F3" s="5"/>
      <c r="G3" s="5"/>
      <c r="H3" s="5"/>
      <c r="I3" s="47"/>
      <c r="J3" s="47"/>
      <c r="K3" s="47"/>
      <c r="L3" s="47"/>
      <c r="M3" s="47"/>
      <c r="N3" s="47"/>
      <c r="O3" s="47"/>
      <c r="P3" s="47"/>
      <c r="Q3" s="47"/>
      <c r="R3" s="47"/>
      <c r="S3" s="47"/>
      <c r="T3" s="47"/>
      <c r="U3" s="47"/>
      <c r="V3" s="47"/>
      <c r="W3" s="47"/>
      <c r="X3" s="47"/>
      <c r="Y3" s="47"/>
      <c r="Z3" s="47"/>
    </row>
    <row r="4" spans="1:26" ht="14.25">
      <c r="A4" s="1177" t="s">
        <v>130</v>
      </c>
      <c r="B4" s="1169"/>
      <c r="C4" s="1169"/>
      <c r="D4" s="1169"/>
      <c r="E4" s="1169"/>
      <c r="F4" s="1169"/>
      <c r="G4" s="1169"/>
      <c r="H4" s="1169"/>
      <c r="I4" s="47"/>
      <c r="J4" s="47"/>
      <c r="K4" s="47"/>
      <c r="L4" s="47"/>
      <c r="M4" s="47"/>
      <c r="N4" s="47"/>
      <c r="O4" s="47"/>
      <c r="P4" s="47"/>
      <c r="Q4" s="47"/>
      <c r="R4" s="47"/>
      <c r="S4" s="47"/>
      <c r="T4" s="47"/>
      <c r="U4" s="47"/>
      <c r="V4" s="47"/>
      <c r="W4" s="47"/>
      <c r="X4" s="47"/>
      <c r="Y4" s="47"/>
      <c r="Z4" s="47"/>
    </row>
    <row r="5" spans="1:26" ht="13.9" customHeight="1">
      <c r="A5" s="1177" t="s">
        <v>224</v>
      </c>
      <c r="B5" s="1169"/>
      <c r="C5" s="1169"/>
      <c r="D5" s="1169"/>
      <c r="E5" s="1169"/>
      <c r="F5" s="1169"/>
      <c r="G5" s="1169"/>
      <c r="H5" s="1169"/>
      <c r="I5" s="47"/>
      <c r="J5" s="47"/>
      <c r="K5" s="47"/>
      <c r="L5" s="47"/>
      <c r="M5" s="47"/>
      <c r="N5" s="47"/>
      <c r="O5" s="47"/>
      <c r="P5" s="47"/>
      <c r="Q5" s="47"/>
      <c r="R5" s="47"/>
      <c r="S5" s="47"/>
      <c r="T5" s="47"/>
      <c r="U5" s="47"/>
      <c r="V5" s="47"/>
      <c r="W5" s="47"/>
      <c r="X5" s="47"/>
      <c r="Y5" s="47"/>
      <c r="Z5" s="47"/>
    </row>
    <row r="6" spans="1:26" ht="13.5" customHeight="1">
      <c r="A6" s="1177" t="s">
        <v>225</v>
      </c>
      <c r="B6" s="1169"/>
      <c r="C6" s="1169"/>
      <c r="D6" s="1169"/>
      <c r="E6" s="1169"/>
      <c r="F6" s="1169"/>
      <c r="G6" s="1169"/>
      <c r="H6" s="1169"/>
      <c r="I6" s="47"/>
      <c r="J6" s="47"/>
      <c r="K6" s="47"/>
      <c r="L6" s="47"/>
      <c r="M6" s="47"/>
      <c r="N6" s="47"/>
      <c r="O6" s="47"/>
      <c r="P6" s="47"/>
      <c r="Q6" s="47"/>
      <c r="R6" s="47"/>
      <c r="S6" s="47"/>
      <c r="T6" s="47"/>
      <c r="U6" s="47"/>
      <c r="V6" s="47"/>
      <c r="W6" s="47"/>
      <c r="X6" s="47"/>
      <c r="Y6" s="47"/>
      <c r="Z6" s="47"/>
    </row>
    <row r="7" spans="1:26" ht="13.15" customHeight="1">
      <c r="A7" s="1177" t="s">
        <v>226</v>
      </c>
      <c r="B7" s="1169"/>
      <c r="C7" s="1169"/>
      <c r="D7" s="1169"/>
      <c r="E7" s="1169"/>
      <c r="F7" s="1169"/>
      <c r="G7" s="1169"/>
      <c r="H7" s="1169"/>
      <c r="I7" s="47"/>
      <c r="J7" s="47"/>
      <c r="K7" s="47"/>
      <c r="L7" s="47"/>
      <c r="M7" s="47"/>
      <c r="N7" s="47"/>
      <c r="O7" s="47"/>
      <c r="P7" s="47"/>
      <c r="Q7" s="47"/>
      <c r="R7" s="47"/>
      <c r="S7" s="47"/>
      <c r="T7" s="47"/>
      <c r="U7" s="47"/>
      <c r="V7" s="47"/>
      <c r="W7" s="47"/>
      <c r="X7" s="47"/>
      <c r="Y7" s="47"/>
      <c r="Z7" s="47"/>
    </row>
    <row r="8" spans="1:26" ht="15.4" customHeight="1">
      <c r="A8" s="1177" t="s">
        <v>227</v>
      </c>
      <c r="B8" s="1169"/>
      <c r="C8" s="1169"/>
      <c r="D8" s="1169"/>
      <c r="E8" s="1169"/>
      <c r="F8" s="1169"/>
      <c r="G8" s="1169"/>
      <c r="H8" s="1169"/>
      <c r="I8" s="47"/>
      <c r="J8" s="47"/>
      <c r="K8" s="47"/>
      <c r="L8" s="47"/>
      <c r="M8" s="47"/>
      <c r="N8" s="47"/>
      <c r="O8" s="47"/>
      <c r="P8" s="47"/>
      <c r="Q8" s="47"/>
      <c r="R8" s="47"/>
      <c r="S8" s="47"/>
      <c r="T8" s="47"/>
      <c r="U8" s="47"/>
      <c r="V8" s="47"/>
      <c r="W8" s="47"/>
      <c r="X8" s="47"/>
      <c r="Y8" s="47"/>
      <c r="Z8" s="47"/>
    </row>
    <row r="9" spans="1:26" ht="372.75" customHeight="1">
      <c r="A9" s="1177" t="s">
        <v>228</v>
      </c>
      <c r="B9" s="1169"/>
      <c r="C9" s="1169"/>
      <c r="D9" s="1169"/>
      <c r="E9" s="1169"/>
      <c r="F9" s="1169"/>
      <c r="G9" s="1169"/>
      <c r="H9" s="1169"/>
      <c r="I9" s="47"/>
      <c r="J9" s="47"/>
      <c r="K9" s="47"/>
      <c r="L9" s="47"/>
      <c r="M9" s="47"/>
      <c r="N9" s="47"/>
      <c r="O9" s="47"/>
      <c r="P9" s="47"/>
      <c r="Q9" s="47"/>
      <c r="R9" s="47"/>
      <c r="S9" s="47"/>
      <c r="T9" s="47"/>
      <c r="U9" s="47"/>
      <c r="V9" s="47"/>
      <c r="W9" s="47"/>
      <c r="X9" s="47"/>
      <c r="Y9" s="47"/>
      <c r="Z9" s="47"/>
    </row>
    <row r="10" spans="1:26" ht="14.25">
      <c r="A10" s="7"/>
      <c r="B10" s="7"/>
      <c r="C10" s="8"/>
      <c r="D10" s="8"/>
      <c r="E10" s="8"/>
      <c r="F10" s="8"/>
      <c r="G10" s="8"/>
      <c r="H10" s="8"/>
      <c r="I10" s="47"/>
      <c r="J10" s="47"/>
      <c r="K10" s="47"/>
      <c r="L10" s="47"/>
      <c r="M10" s="47"/>
      <c r="N10" s="47"/>
      <c r="O10" s="47"/>
      <c r="P10" s="47"/>
      <c r="Q10" s="47"/>
      <c r="R10" s="47"/>
      <c r="S10" s="47"/>
      <c r="T10" s="47"/>
      <c r="U10" s="47"/>
      <c r="V10" s="47"/>
      <c r="W10" s="47"/>
      <c r="X10" s="47"/>
      <c r="Y10" s="47"/>
      <c r="Z10" s="47"/>
    </row>
    <row r="11" spans="1:26" ht="38.25" customHeight="1">
      <c r="A11" s="33" t="s">
        <v>135</v>
      </c>
      <c r="B11" s="33" t="s">
        <v>85</v>
      </c>
      <c r="C11" s="33" t="s">
        <v>136</v>
      </c>
      <c r="D11" s="33" t="s">
        <v>137</v>
      </c>
      <c r="E11" s="33" t="s">
        <v>138</v>
      </c>
      <c r="F11" s="33" t="s">
        <v>139</v>
      </c>
      <c r="G11" s="11" t="s">
        <v>71</v>
      </c>
      <c r="H11" s="11" t="s">
        <v>57</v>
      </c>
      <c r="I11" s="140" t="s">
        <v>393</v>
      </c>
      <c r="J11" s="47"/>
      <c r="K11" s="47"/>
      <c r="L11" s="47"/>
      <c r="M11" s="47"/>
      <c r="N11" s="47"/>
      <c r="O11" s="47"/>
      <c r="P11" s="47"/>
      <c r="Q11" s="47"/>
      <c r="R11" s="47"/>
      <c r="S11" s="47"/>
      <c r="T11" s="47"/>
      <c r="U11" s="47"/>
      <c r="V11" s="47"/>
      <c r="W11" s="47"/>
      <c r="X11" s="47"/>
      <c r="Y11" s="47"/>
      <c r="Z11" s="47"/>
    </row>
    <row r="12" spans="1:26" ht="14.25">
      <c r="A12" s="12"/>
      <c r="B12" s="12"/>
      <c r="C12" s="12"/>
      <c r="D12" s="12"/>
      <c r="E12" s="58"/>
      <c r="F12" s="21"/>
      <c r="G12" s="21"/>
      <c r="H12" s="59"/>
      <c r="I12" s="47"/>
      <c r="J12" s="47"/>
      <c r="K12" s="47"/>
      <c r="L12" s="47"/>
      <c r="M12" s="47"/>
      <c r="N12" s="47"/>
      <c r="O12" s="47"/>
      <c r="P12" s="47"/>
      <c r="Q12" s="47"/>
      <c r="R12" s="47"/>
      <c r="S12" s="47"/>
      <c r="T12" s="47"/>
      <c r="U12" s="47"/>
      <c r="V12" s="47"/>
      <c r="W12" s="47"/>
      <c r="X12" s="47"/>
      <c r="Y12" s="47"/>
      <c r="Z12" s="47"/>
    </row>
    <row r="13" spans="1:26" ht="14.25">
      <c r="A13" s="12"/>
      <c r="B13" s="21"/>
      <c r="C13" s="13"/>
      <c r="D13" s="13"/>
      <c r="E13" s="60"/>
      <c r="F13" s="21"/>
      <c r="G13" s="21"/>
      <c r="H13" s="45"/>
      <c r="I13" s="47"/>
      <c r="J13" s="47"/>
      <c r="K13" s="47"/>
      <c r="L13" s="47"/>
      <c r="M13" s="47"/>
      <c r="N13" s="47"/>
      <c r="O13" s="47"/>
      <c r="P13" s="47"/>
      <c r="Q13" s="47"/>
      <c r="R13" s="47"/>
      <c r="S13" s="47"/>
      <c r="T13" s="47"/>
      <c r="U13" s="47"/>
      <c r="V13" s="47"/>
      <c r="W13" s="47"/>
      <c r="X13" s="47"/>
      <c r="Y13" s="47"/>
      <c r="Z13" s="47"/>
    </row>
    <row r="14" spans="1:26" ht="14.25">
      <c r="A14" s="12"/>
      <c r="B14" s="21"/>
      <c r="C14" s="13"/>
      <c r="D14" s="13"/>
      <c r="E14" s="60"/>
      <c r="F14" s="21"/>
      <c r="G14" s="21"/>
      <c r="H14" s="45"/>
      <c r="I14" s="47"/>
      <c r="J14" s="47"/>
      <c r="K14" s="47"/>
      <c r="L14" s="47"/>
      <c r="M14" s="47"/>
      <c r="N14" s="47"/>
      <c r="O14" s="47"/>
      <c r="P14" s="47"/>
      <c r="Q14" s="47"/>
      <c r="R14" s="47"/>
      <c r="S14" s="47"/>
      <c r="T14" s="47"/>
      <c r="U14" s="47"/>
      <c r="V14" s="47"/>
      <c r="W14" s="47"/>
      <c r="X14" s="47"/>
      <c r="Y14" s="47"/>
      <c r="Z14" s="47"/>
    </row>
    <row r="15" spans="1:26" ht="14.25">
      <c r="A15" s="12"/>
      <c r="B15" s="21"/>
      <c r="C15" s="13"/>
      <c r="D15" s="13"/>
      <c r="E15" s="21"/>
      <c r="F15" s="21"/>
      <c r="G15" s="21"/>
      <c r="H15" s="45"/>
      <c r="I15" s="47"/>
      <c r="J15" s="47"/>
      <c r="K15" s="47"/>
      <c r="L15" s="47"/>
      <c r="M15" s="47"/>
      <c r="N15" s="47"/>
      <c r="O15" s="47"/>
      <c r="P15" s="47"/>
      <c r="Q15" s="47"/>
      <c r="R15" s="47"/>
      <c r="S15" s="47"/>
      <c r="T15" s="47"/>
      <c r="U15" s="47"/>
      <c r="V15" s="47"/>
      <c r="W15" s="47"/>
      <c r="X15" s="47"/>
      <c r="Y15" s="47"/>
      <c r="Z15" s="47"/>
    </row>
    <row r="16" spans="1:26" ht="14.25">
      <c r="A16" s="12"/>
      <c r="B16" s="21"/>
      <c r="C16" s="13"/>
      <c r="D16" s="13"/>
      <c r="E16" s="21"/>
      <c r="F16" s="21"/>
      <c r="G16" s="21"/>
      <c r="H16" s="45"/>
      <c r="I16" s="47"/>
      <c r="J16" s="47"/>
      <c r="K16" s="47"/>
      <c r="L16" s="47"/>
      <c r="M16" s="47"/>
      <c r="N16" s="47"/>
      <c r="O16" s="47"/>
      <c r="P16" s="47"/>
      <c r="Q16" s="47"/>
      <c r="R16" s="47"/>
      <c r="S16" s="47"/>
      <c r="T16" s="47"/>
      <c r="U16" s="47"/>
      <c r="V16" s="47"/>
      <c r="W16" s="47"/>
      <c r="X16" s="47"/>
      <c r="Y16" s="47"/>
      <c r="Z16" s="47"/>
    </row>
    <row r="17" spans="1:26" ht="14.25">
      <c r="A17" s="29" t="s">
        <v>58</v>
      </c>
      <c r="B17" s="29"/>
      <c r="C17" s="2"/>
      <c r="D17" s="2"/>
      <c r="E17" s="2"/>
      <c r="F17" s="2"/>
      <c r="G17" s="2"/>
      <c r="H17" s="61">
        <f>SUM(H12:H16)</f>
        <v>0</v>
      </c>
      <c r="I17" s="47"/>
      <c r="J17" s="47"/>
      <c r="K17" s="47"/>
      <c r="L17" s="47"/>
      <c r="M17" s="47"/>
      <c r="N17" s="47"/>
      <c r="O17" s="47"/>
      <c r="P17" s="47"/>
      <c r="Q17" s="47"/>
      <c r="R17" s="47"/>
      <c r="S17" s="47"/>
      <c r="T17" s="47"/>
      <c r="U17" s="47"/>
      <c r="V17" s="47"/>
      <c r="W17" s="47"/>
      <c r="X17" s="47"/>
      <c r="Y17" s="47"/>
      <c r="Z17" s="47"/>
    </row>
    <row r="18" spans="1:26" ht="14.25">
      <c r="A18" s="1"/>
      <c r="B18" s="1"/>
      <c r="C18" s="2"/>
      <c r="D18" s="2"/>
      <c r="E18" s="2"/>
      <c r="F18" s="2"/>
      <c r="G18" s="2"/>
      <c r="H18" s="3"/>
      <c r="I18" s="47"/>
      <c r="J18" s="47"/>
      <c r="K18" s="47"/>
      <c r="L18" s="47"/>
      <c r="M18" s="47"/>
      <c r="N18" s="47"/>
      <c r="O18" s="47"/>
      <c r="P18" s="47"/>
      <c r="Q18" s="47"/>
      <c r="R18" s="47"/>
      <c r="S18" s="47"/>
      <c r="T18" s="47"/>
      <c r="U18" s="47"/>
      <c r="V18" s="47"/>
      <c r="W18" s="47"/>
      <c r="X18" s="47"/>
      <c r="Y18" s="47"/>
      <c r="Z18" s="47"/>
    </row>
    <row r="19" spans="1:26" ht="14.25">
      <c r="A19" s="1"/>
      <c r="B19" s="2"/>
      <c r="C19" s="2"/>
      <c r="D19" s="2"/>
      <c r="E19" s="2"/>
      <c r="F19" s="2"/>
      <c r="G19" s="3"/>
      <c r="H19" s="47"/>
      <c r="I19" s="47"/>
      <c r="J19" s="47"/>
      <c r="K19" s="47"/>
      <c r="L19" s="47"/>
      <c r="M19" s="47"/>
      <c r="N19" s="47"/>
      <c r="O19" s="47"/>
      <c r="P19" s="47"/>
      <c r="Q19" s="47"/>
      <c r="R19" s="47"/>
      <c r="S19" s="47"/>
      <c r="T19" s="47"/>
      <c r="U19" s="47"/>
      <c r="V19" s="47"/>
      <c r="W19" s="47"/>
      <c r="X19" s="47"/>
      <c r="Y19" s="47"/>
      <c r="Z19" s="47"/>
    </row>
    <row r="20" spans="1:26" ht="14.25">
      <c r="A20" s="1202" t="s">
        <v>59</v>
      </c>
      <c r="B20" s="1165"/>
      <c r="C20" s="1165"/>
      <c r="D20" s="1165"/>
      <c r="E20" s="1165"/>
      <c r="F20" s="1165"/>
      <c r="G20" s="1165"/>
      <c r="H20" s="1165"/>
      <c r="I20" s="47"/>
      <c r="J20" s="47"/>
      <c r="K20" s="47"/>
      <c r="L20" s="47"/>
      <c r="M20" s="47"/>
      <c r="N20" s="47"/>
      <c r="O20" s="47"/>
      <c r="P20" s="47"/>
      <c r="Q20" s="47"/>
      <c r="R20" s="47"/>
      <c r="S20" s="47"/>
      <c r="T20" s="47"/>
      <c r="U20" s="47"/>
      <c r="V20" s="47"/>
      <c r="W20" s="47"/>
      <c r="X20" s="47"/>
      <c r="Y20" s="47"/>
      <c r="Z20" s="47"/>
    </row>
    <row r="21" spans="1:26" ht="15.75" customHeight="1">
      <c r="A21" s="1"/>
      <c r="B21" s="1"/>
      <c r="C21" s="2"/>
      <c r="D21" s="2"/>
      <c r="E21" s="2"/>
      <c r="F21" s="2"/>
      <c r="G21" s="2"/>
      <c r="H21" s="3"/>
      <c r="I21" s="47"/>
      <c r="J21" s="47"/>
      <c r="K21" s="47"/>
      <c r="L21" s="47"/>
      <c r="M21" s="47"/>
      <c r="N21" s="47"/>
      <c r="O21" s="47"/>
      <c r="P21" s="47"/>
      <c r="Q21" s="47"/>
      <c r="R21" s="47"/>
      <c r="S21" s="47"/>
      <c r="T21" s="47"/>
      <c r="U21" s="47"/>
      <c r="V21" s="47"/>
      <c r="W21" s="47"/>
      <c r="X21" s="47"/>
      <c r="Y21" s="47"/>
      <c r="Z21" s="47"/>
    </row>
    <row r="22" spans="1:26" ht="15.75" customHeight="1">
      <c r="A22" s="1"/>
      <c r="B22" s="1"/>
      <c r="C22" s="2"/>
      <c r="D22" s="2"/>
      <c r="E22" s="2"/>
      <c r="F22" s="2"/>
      <c r="G22" s="2"/>
      <c r="H22" s="3"/>
      <c r="I22" s="47"/>
      <c r="J22" s="47"/>
      <c r="K22" s="47"/>
      <c r="L22" s="47"/>
      <c r="M22" s="47"/>
      <c r="N22" s="47"/>
      <c r="O22" s="47"/>
      <c r="P22" s="47"/>
      <c r="Q22" s="47"/>
      <c r="R22" s="47"/>
      <c r="S22" s="47"/>
      <c r="T22" s="47"/>
      <c r="U22" s="47"/>
      <c r="V22" s="47"/>
      <c r="W22" s="47"/>
      <c r="X22" s="47"/>
      <c r="Y22" s="47"/>
      <c r="Z22" s="47"/>
    </row>
    <row r="23" spans="1:26" ht="15.75" customHeight="1">
      <c r="A23" s="1"/>
      <c r="B23" s="1"/>
      <c r="C23" s="2"/>
      <c r="D23" s="2"/>
      <c r="E23" s="2"/>
      <c r="F23" s="2"/>
      <c r="G23" s="2"/>
      <c r="H23" s="3"/>
      <c r="I23" s="47"/>
      <c r="J23" s="47"/>
      <c r="K23" s="47"/>
      <c r="L23" s="47"/>
      <c r="M23" s="47"/>
      <c r="N23" s="47"/>
      <c r="O23" s="47"/>
      <c r="P23" s="47"/>
      <c r="Q23" s="47"/>
      <c r="R23" s="47"/>
      <c r="S23" s="47"/>
      <c r="T23" s="47"/>
      <c r="U23" s="47"/>
      <c r="V23" s="47"/>
      <c r="W23" s="47"/>
      <c r="X23" s="47"/>
      <c r="Y23" s="47"/>
      <c r="Z23" s="47"/>
    </row>
    <row r="24" spans="1:26" ht="15.75" customHeight="1">
      <c r="A24" s="1"/>
      <c r="B24" s="1"/>
      <c r="C24" s="2"/>
      <c r="D24" s="2"/>
      <c r="E24" s="2"/>
      <c r="F24" s="2"/>
      <c r="G24" s="2"/>
      <c r="H24" s="3"/>
      <c r="I24" s="47"/>
      <c r="J24" s="47"/>
      <c r="K24" s="47"/>
      <c r="L24" s="47"/>
      <c r="M24" s="47"/>
      <c r="N24" s="47"/>
      <c r="O24" s="47"/>
      <c r="P24" s="47"/>
      <c r="Q24" s="47"/>
      <c r="R24" s="47"/>
      <c r="S24" s="47"/>
      <c r="T24" s="47"/>
      <c r="U24" s="47"/>
      <c r="V24" s="47"/>
      <c r="W24" s="47"/>
      <c r="X24" s="47"/>
      <c r="Y24" s="47"/>
      <c r="Z24" s="47"/>
    </row>
    <row r="25" spans="1:26" ht="15.75" customHeight="1">
      <c r="A25" s="1"/>
      <c r="B25" s="1"/>
      <c r="C25" s="2"/>
      <c r="D25" s="2"/>
      <c r="E25" s="2"/>
      <c r="F25" s="2"/>
      <c r="G25" s="2"/>
      <c r="H25" s="3"/>
      <c r="I25" s="47"/>
      <c r="J25" s="47"/>
      <c r="K25" s="47"/>
      <c r="L25" s="47"/>
      <c r="M25" s="47"/>
      <c r="N25" s="47"/>
      <c r="O25" s="47"/>
      <c r="P25" s="47"/>
      <c r="Q25" s="47"/>
      <c r="R25" s="47"/>
      <c r="S25" s="47"/>
      <c r="T25" s="47"/>
      <c r="U25" s="47"/>
      <c r="V25" s="47"/>
      <c r="W25" s="47"/>
      <c r="X25" s="47"/>
      <c r="Y25" s="47"/>
      <c r="Z25" s="47"/>
    </row>
    <row r="26" spans="1:26" ht="15.75" customHeight="1">
      <c r="A26" s="1"/>
      <c r="B26" s="1"/>
      <c r="C26" s="2"/>
      <c r="D26" s="2"/>
      <c r="E26" s="2"/>
      <c r="F26" s="2"/>
      <c r="G26" s="2"/>
      <c r="H26" s="3"/>
      <c r="I26" s="47"/>
      <c r="J26" s="47"/>
      <c r="K26" s="47"/>
      <c r="L26" s="47"/>
      <c r="M26" s="47"/>
      <c r="N26" s="47"/>
      <c r="O26" s="47"/>
      <c r="P26" s="47"/>
      <c r="Q26" s="47"/>
      <c r="R26" s="47"/>
      <c r="S26" s="47"/>
      <c r="T26" s="47"/>
      <c r="U26" s="47"/>
      <c r="V26" s="47"/>
      <c r="W26" s="47"/>
      <c r="X26" s="47"/>
      <c r="Y26" s="47"/>
      <c r="Z26" s="47"/>
    </row>
    <row r="27" spans="1:26" ht="15.75" customHeight="1">
      <c r="A27" s="1"/>
      <c r="B27" s="1"/>
      <c r="C27" s="2"/>
      <c r="D27" s="2"/>
      <c r="E27" s="2"/>
      <c r="F27" s="2"/>
      <c r="G27" s="2"/>
      <c r="H27" s="3"/>
      <c r="I27" s="47"/>
      <c r="J27" s="47"/>
      <c r="K27" s="47"/>
      <c r="L27" s="47"/>
      <c r="M27" s="47"/>
      <c r="N27" s="47"/>
      <c r="O27" s="47"/>
      <c r="P27" s="47"/>
      <c r="Q27" s="47"/>
      <c r="R27" s="47"/>
      <c r="S27" s="47"/>
      <c r="T27" s="47"/>
      <c r="U27" s="47"/>
      <c r="V27" s="47"/>
      <c r="W27" s="47"/>
      <c r="X27" s="47"/>
      <c r="Y27" s="47"/>
      <c r="Z27" s="47"/>
    </row>
    <row r="28" spans="1:26" ht="15.75" customHeight="1">
      <c r="A28" s="1"/>
      <c r="B28" s="1"/>
      <c r="C28" s="2"/>
      <c r="D28" s="2"/>
      <c r="E28" s="2"/>
      <c r="F28" s="2"/>
      <c r="G28" s="2"/>
      <c r="H28" s="3"/>
      <c r="I28" s="47"/>
      <c r="J28" s="47"/>
      <c r="K28" s="47"/>
      <c r="L28" s="47"/>
      <c r="M28" s="47"/>
      <c r="N28" s="47"/>
      <c r="O28" s="47"/>
      <c r="P28" s="47"/>
      <c r="Q28" s="47"/>
      <c r="R28" s="47"/>
      <c r="S28" s="47"/>
      <c r="T28" s="47"/>
      <c r="U28" s="47"/>
      <c r="V28" s="47"/>
      <c r="W28" s="47"/>
      <c r="X28" s="47"/>
      <c r="Y28" s="47"/>
      <c r="Z28" s="47"/>
    </row>
    <row r="29" spans="1:26" ht="15.75" customHeight="1">
      <c r="A29" s="1"/>
      <c r="B29" s="1"/>
      <c r="C29" s="2"/>
      <c r="D29" s="2"/>
      <c r="E29" s="2"/>
      <c r="F29" s="2"/>
      <c r="G29" s="2"/>
      <c r="H29" s="3"/>
      <c r="I29" s="47"/>
      <c r="J29" s="47"/>
      <c r="K29" s="47"/>
      <c r="L29" s="47"/>
      <c r="M29" s="47"/>
      <c r="N29" s="47"/>
      <c r="O29" s="47"/>
      <c r="P29" s="47"/>
      <c r="Q29" s="47"/>
      <c r="R29" s="47"/>
      <c r="S29" s="47"/>
      <c r="T29" s="47"/>
      <c r="U29" s="47"/>
      <c r="V29" s="47"/>
      <c r="W29" s="47"/>
      <c r="X29" s="47"/>
      <c r="Y29" s="47"/>
      <c r="Z29" s="47"/>
    </row>
    <row r="30" spans="1:26" ht="15.75" customHeight="1">
      <c r="A30" s="1"/>
      <c r="B30" s="1"/>
      <c r="C30" s="2"/>
      <c r="D30" s="2"/>
      <c r="E30" s="2"/>
      <c r="F30" s="2"/>
      <c r="G30" s="2"/>
      <c r="H30" s="3"/>
      <c r="I30" s="47"/>
      <c r="J30" s="47"/>
      <c r="K30" s="47"/>
      <c r="L30" s="47"/>
      <c r="M30" s="47"/>
      <c r="N30" s="47"/>
      <c r="O30" s="47"/>
      <c r="P30" s="47"/>
      <c r="Q30" s="47"/>
      <c r="R30" s="47"/>
      <c r="S30" s="47"/>
      <c r="T30" s="47"/>
      <c r="U30" s="47"/>
      <c r="V30" s="47"/>
      <c r="W30" s="47"/>
      <c r="X30" s="47"/>
      <c r="Y30" s="47"/>
      <c r="Z30" s="47"/>
    </row>
    <row r="31" spans="1:26" ht="15.75" customHeight="1">
      <c r="A31" s="1"/>
      <c r="B31" s="1"/>
      <c r="C31" s="2"/>
      <c r="D31" s="2"/>
      <c r="E31" s="2"/>
      <c r="F31" s="2"/>
      <c r="G31" s="2"/>
      <c r="H31" s="3"/>
      <c r="I31" s="47"/>
      <c r="J31" s="47"/>
      <c r="K31" s="47"/>
      <c r="L31" s="47"/>
      <c r="M31" s="47"/>
      <c r="N31" s="47"/>
      <c r="O31" s="47"/>
      <c r="P31" s="47"/>
      <c r="Q31" s="47"/>
      <c r="R31" s="47"/>
      <c r="S31" s="47"/>
      <c r="T31" s="47"/>
      <c r="U31" s="47"/>
      <c r="V31" s="47"/>
      <c r="W31" s="47"/>
      <c r="X31" s="47"/>
      <c r="Y31" s="47"/>
      <c r="Z31" s="47"/>
    </row>
    <row r="32" spans="1:26" ht="15.75" customHeight="1">
      <c r="A32" s="1"/>
      <c r="B32" s="1"/>
      <c r="C32" s="2"/>
      <c r="D32" s="2"/>
      <c r="E32" s="2"/>
      <c r="F32" s="2"/>
      <c r="G32" s="2"/>
      <c r="H32" s="3"/>
      <c r="I32" s="47"/>
      <c r="J32" s="47"/>
      <c r="K32" s="47"/>
      <c r="L32" s="47"/>
      <c r="M32" s="47"/>
      <c r="N32" s="47"/>
      <c r="O32" s="47"/>
      <c r="P32" s="47"/>
      <c r="Q32" s="47"/>
      <c r="R32" s="47"/>
      <c r="S32" s="47"/>
      <c r="T32" s="47"/>
      <c r="U32" s="47"/>
      <c r="V32" s="47"/>
      <c r="W32" s="47"/>
      <c r="X32" s="47"/>
      <c r="Y32" s="47"/>
      <c r="Z32" s="47"/>
    </row>
    <row r="33" spans="1:26" ht="15.75" customHeight="1">
      <c r="A33" s="1"/>
      <c r="B33" s="1"/>
      <c r="C33" s="2"/>
      <c r="D33" s="2"/>
      <c r="E33" s="2"/>
      <c r="F33" s="2"/>
      <c r="G33" s="2"/>
      <c r="H33" s="3"/>
      <c r="I33" s="47"/>
      <c r="J33" s="47"/>
      <c r="K33" s="47"/>
      <c r="L33" s="47"/>
      <c r="M33" s="47"/>
      <c r="N33" s="47"/>
      <c r="O33" s="47"/>
      <c r="P33" s="47"/>
      <c r="Q33" s="47"/>
      <c r="R33" s="47"/>
      <c r="S33" s="47"/>
      <c r="T33" s="47"/>
      <c r="U33" s="47"/>
      <c r="V33" s="47"/>
      <c r="W33" s="47"/>
      <c r="X33" s="47"/>
      <c r="Y33" s="47"/>
      <c r="Z33" s="47"/>
    </row>
    <row r="34" spans="1:26" ht="15.75" customHeight="1">
      <c r="A34" s="1"/>
      <c r="B34" s="1"/>
      <c r="C34" s="2"/>
      <c r="D34" s="2"/>
      <c r="E34" s="2"/>
      <c r="F34" s="2"/>
      <c r="G34" s="2"/>
      <c r="H34" s="3"/>
      <c r="I34" s="47"/>
      <c r="J34" s="47"/>
      <c r="K34" s="47"/>
      <c r="L34" s="47"/>
      <c r="M34" s="47"/>
      <c r="N34" s="47"/>
      <c r="O34" s="47"/>
      <c r="P34" s="47"/>
      <c r="Q34" s="47"/>
      <c r="R34" s="47"/>
      <c r="S34" s="47"/>
      <c r="T34" s="47"/>
      <c r="U34" s="47"/>
      <c r="V34" s="47"/>
      <c r="W34" s="47"/>
      <c r="X34" s="47"/>
      <c r="Y34" s="47"/>
      <c r="Z34" s="47"/>
    </row>
    <row r="35" spans="1:26" ht="15.75" customHeight="1">
      <c r="A35" s="1"/>
      <c r="B35" s="1"/>
      <c r="C35" s="2"/>
      <c r="D35" s="2"/>
      <c r="E35" s="2"/>
      <c r="F35" s="2"/>
      <c r="G35" s="2"/>
      <c r="H35" s="3"/>
      <c r="I35" s="47"/>
      <c r="J35" s="47"/>
      <c r="K35" s="47"/>
      <c r="L35" s="47"/>
      <c r="M35" s="47"/>
      <c r="N35" s="47"/>
      <c r="O35" s="47"/>
      <c r="P35" s="47"/>
      <c r="Q35" s="47"/>
      <c r="R35" s="47"/>
      <c r="S35" s="47"/>
      <c r="T35" s="47"/>
      <c r="U35" s="47"/>
      <c r="V35" s="47"/>
      <c r="W35" s="47"/>
      <c r="X35" s="47"/>
      <c r="Y35" s="47"/>
      <c r="Z35" s="47"/>
    </row>
    <row r="36" spans="1:26" ht="15.75" customHeight="1">
      <c r="A36" s="1"/>
      <c r="B36" s="1"/>
      <c r="C36" s="2"/>
      <c r="D36" s="2"/>
      <c r="E36" s="2"/>
      <c r="F36" s="2"/>
      <c r="G36" s="2"/>
      <c r="H36" s="3"/>
      <c r="I36" s="47"/>
      <c r="J36" s="47"/>
      <c r="K36" s="47"/>
      <c r="L36" s="47"/>
      <c r="M36" s="47"/>
      <c r="N36" s="47"/>
      <c r="O36" s="47"/>
      <c r="P36" s="47"/>
      <c r="Q36" s="47"/>
      <c r="R36" s="47"/>
      <c r="S36" s="47"/>
      <c r="T36" s="47"/>
      <c r="U36" s="47"/>
      <c r="V36" s="47"/>
      <c r="W36" s="47"/>
      <c r="X36" s="47"/>
      <c r="Y36" s="47"/>
      <c r="Z36" s="47"/>
    </row>
    <row r="37" spans="1:26" ht="15.75" customHeight="1">
      <c r="A37" s="1"/>
      <c r="B37" s="1"/>
      <c r="C37" s="2"/>
      <c r="D37" s="2"/>
      <c r="E37" s="2"/>
      <c r="F37" s="2"/>
      <c r="G37" s="2"/>
      <c r="H37" s="3"/>
      <c r="I37" s="47"/>
      <c r="J37" s="47"/>
      <c r="K37" s="47"/>
      <c r="L37" s="47"/>
      <c r="M37" s="47"/>
      <c r="N37" s="47"/>
      <c r="O37" s="47"/>
      <c r="P37" s="47"/>
      <c r="Q37" s="47"/>
      <c r="R37" s="47"/>
      <c r="S37" s="47"/>
      <c r="T37" s="47"/>
      <c r="U37" s="47"/>
      <c r="V37" s="47"/>
      <c r="W37" s="47"/>
      <c r="X37" s="47"/>
      <c r="Y37" s="47"/>
      <c r="Z37" s="47"/>
    </row>
    <row r="38" spans="1:26" ht="15.75" customHeight="1">
      <c r="A38" s="1"/>
      <c r="B38" s="1"/>
      <c r="C38" s="2"/>
      <c r="D38" s="2"/>
      <c r="E38" s="2"/>
      <c r="F38" s="2"/>
      <c r="G38" s="2"/>
      <c r="H38" s="3"/>
      <c r="I38" s="47"/>
      <c r="J38" s="47"/>
      <c r="K38" s="47"/>
      <c r="L38" s="47"/>
      <c r="M38" s="47"/>
      <c r="N38" s="47"/>
      <c r="O38" s="47"/>
      <c r="P38" s="47"/>
      <c r="Q38" s="47"/>
      <c r="R38" s="47"/>
      <c r="S38" s="47"/>
      <c r="T38" s="47"/>
      <c r="U38" s="47"/>
      <c r="V38" s="47"/>
      <c r="W38" s="47"/>
      <c r="X38" s="47"/>
      <c r="Y38" s="47"/>
      <c r="Z38" s="47"/>
    </row>
    <row r="39" spans="1:26" ht="15.75" customHeight="1">
      <c r="A39" s="1"/>
      <c r="B39" s="1"/>
      <c r="C39" s="2"/>
      <c r="D39" s="2"/>
      <c r="E39" s="2"/>
      <c r="F39" s="2"/>
      <c r="G39" s="2"/>
      <c r="H39" s="3"/>
      <c r="I39" s="47"/>
      <c r="J39" s="47"/>
      <c r="K39" s="47"/>
      <c r="L39" s="47"/>
      <c r="M39" s="47"/>
      <c r="N39" s="47"/>
      <c r="O39" s="47"/>
      <c r="P39" s="47"/>
      <c r="Q39" s="47"/>
      <c r="R39" s="47"/>
      <c r="S39" s="47"/>
      <c r="T39" s="47"/>
      <c r="U39" s="47"/>
      <c r="V39" s="47"/>
      <c r="W39" s="47"/>
      <c r="X39" s="47"/>
      <c r="Y39" s="47"/>
      <c r="Z39" s="47"/>
    </row>
    <row r="40" spans="1:26" ht="15.75" customHeight="1">
      <c r="A40" s="1"/>
      <c r="B40" s="1"/>
      <c r="C40" s="2"/>
      <c r="D40" s="2"/>
      <c r="E40" s="2"/>
      <c r="F40" s="2"/>
      <c r="G40" s="2"/>
      <c r="H40" s="3"/>
      <c r="I40" s="47"/>
      <c r="J40" s="47"/>
      <c r="K40" s="47"/>
      <c r="L40" s="47"/>
      <c r="M40" s="47"/>
      <c r="N40" s="47"/>
      <c r="O40" s="47"/>
      <c r="P40" s="47"/>
      <c r="Q40" s="47"/>
      <c r="R40" s="47"/>
      <c r="S40" s="47"/>
      <c r="T40" s="47"/>
      <c r="U40" s="47"/>
      <c r="V40" s="47"/>
      <c r="W40" s="47"/>
      <c r="X40" s="47"/>
      <c r="Y40" s="47"/>
      <c r="Z40" s="47"/>
    </row>
    <row r="41" spans="1:26" ht="15.75" customHeight="1">
      <c r="A41" s="1"/>
      <c r="B41" s="1"/>
      <c r="C41" s="2"/>
      <c r="D41" s="2"/>
      <c r="E41" s="2"/>
      <c r="F41" s="2"/>
      <c r="G41" s="2"/>
      <c r="H41" s="3"/>
      <c r="I41" s="47"/>
      <c r="J41" s="47"/>
      <c r="K41" s="47"/>
      <c r="L41" s="47"/>
      <c r="M41" s="47"/>
      <c r="N41" s="47"/>
      <c r="O41" s="47"/>
      <c r="P41" s="47"/>
      <c r="Q41" s="47"/>
      <c r="R41" s="47"/>
      <c r="S41" s="47"/>
      <c r="T41" s="47"/>
      <c r="U41" s="47"/>
      <c r="V41" s="47"/>
      <c r="W41" s="47"/>
      <c r="X41" s="47"/>
      <c r="Y41" s="47"/>
      <c r="Z41" s="47"/>
    </row>
    <row r="42" spans="1:26" ht="15.75" customHeight="1">
      <c r="A42" s="1"/>
      <c r="B42" s="1"/>
      <c r="C42" s="2"/>
      <c r="D42" s="2"/>
      <c r="E42" s="2"/>
      <c r="F42" s="2"/>
      <c r="G42" s="2"/>
      <c r="H42" s="3"/>
      <c r="I42" s="47"/>
      <c r="J42" s="47"/>
      <c r="K42" s="47"/>
      <c r="L42" s="47"/>
      <c r="M42" s="47"/>
      <c r="N42" s="47"/>
      <c r="O42" s="47"/>
      <c r="P42" s="47"/>
      <c r="Q42" s="47"/>
      <c r="R42" s="47"/>
      <c r="S42" s="47"/>
      <c r="T42" s="47"/>
      <c r="U42" s="47"/>
      <c r="V42" s="47"/>
      <c r="W42" s="47"/>
      <c r="X42" s="47"/>
      <c r="Y42" s="47"/>
      <c r="Z42" s="47"/>
    </row>
    <row r="43" spans="1:26" ht="15.75" customHeight="1">
      <c r="A43" s="1"/>
      <c r="B43" s="1"/>
      <c r="C43" s="2"/>
      <c r="D43" s="2"/>
      <c r="E43" s="2"/>
      <c r="F43" s="2"/>
      <c r="G43" s="2"/>
      <c r="H43" s="3"/>
      <c r="I43" s="47"/>
      <c r="J43" s="47"/>
      <c r="K43" s="47"/>
      <c r="L43" s="47"/>
      <c r="M43" s="47"/>
      <c r="N43" s="47"/>
      <c r="O43" s="47"/>
      <c r="P43" s="47"/>
      <c r="Q43" s="47"/>
      <c r="R43" s="47"/>
      <c r="S43" s="47"/>
      <c r="T43" s="47"/>
      <c r="U43" s="47"/>
      <c r="V43" s="47"/>
      <c r="W43" s="47"/>
      <c r="X43" s="47"/>
      <c r="Y43" s="47"/>
      <c r="Z43" s="47"/>
    </row>
    <row r="44" spans="1:26" ht="15.75" customHeight="1">
      <c r="A44" s="1"/>
      <c r="B44" s="1"/>
      <c r="C44" s="2"/>
      <c r="D44" s="2"/>
      <c r="E44" s="2"/>
      <c r="F44" s="2"/>
      <c r="G44" s="2"/>
      <c r="H44" s="3"/>
      <c r="I44" s="47"/>
      <c r="J44" s="47"/>
      <c r="K44" s="47"/>
      <c r="L44" s="47"/>
      <c r="M44" s="47"/>
      <c r="N44" s="47"/>
      <c r="O44" s="47"/>
      <c r="P44" s="47"/>
      <c r="Q44" s="47"/>
      <c r="R44" s="47"/>
      <c r="S44" s="47"/>
      <c r="T44" s="47"/>
      <c r="U44" s="47"/>
      <c r="V44" s="47"/>
      <c r="W44" s="47"/>
      <c r="X44" s="47"/>
      <c r="Y44" s="47"/>
      <c r="Z44" s="47"/>
    </row>
    <row r="45" spans="1:26" ht="15.75" customHeight="1">
      <c r="A45" s="1"/>
      <c r="B45" s="1"/>
      <c r="C45" s="2"/>
      <c r="D45" s="2"/>
      <c r="E45" s="2"/>
      <c r="F45" s="2"/>
      <c r="G45" s="2"/>
      <c r="H45" s="3"/>
      <c r="I45" s="47"/>
      <c r="J45" s="47"/>
      <c r="K45" s="47"/>
      <c r="L45" s="47"/>
      <c r="M45" s="47"/>
      <c r="N45" s="47"/>
      <c r="O45" s="47"/>
      <c r="P45" s="47"/>
      <c r="Q45" s="47"/>
      <c r="R45" s="47"/>
      <c r="S45" s="47"/>
      <c r="T45" s="47"/>
      <c r="U45" s="47"/>
      <c r="V45" s="47"/>
      <c r="W45" s="47"/>
      <c r="X45" s="47"/>
      <c r="Y45" s="47"/>
      <c r="Z45" s="47"/>
    </row>
    <row r="46" spans="1:26" ht="15.75" customHeight="1">
      <c r="A46" s="1"/>
      <c r="B46" s="1"/>
      <c r="C46" s="2"/>
      <c r="D46" s="2"/>
      <c r="E46" s="2"/>
      <c r="F46" s="2"/>
      <c r="G46" s="2"/>
      <c r="H46" s="3"/>
      <c r="I46" s="47"/>
      <c r="J46" s="47"/>
      <c r="K46" s="47"/>
      <c r="L46" s="47"/>
      <c r="M46" s="47"/>
      <c r="N46" s="47"/>
      <c r="O46" s="47"/>
      <c r="P46" s="47"/>
      <c r="Q46" s="47"/>
      <c r="R46" s="47"/>
      <c r="S46" s="47"/>
      <c r="T46" s="47"/>
      <c r="U46" s="47"/>
      <c r="V46" s="47"/>
      <c r="W46" s="47"/>
      <c r="X46" s="47"/>
      <c r="Y46" s="47"/>
      <c r="Z46" s="47"/>
    </row>
    <row r="47" spans="1:26" ht="15.75" customHeight="1">
      <c r="A47" s="1"/>
      <c r="B47" s="1"/>
      <c r="C47" s="2"/>
      <c r="D47" s="2"/>
      <c r="E47" s="2"/>
      <c r="F47" s="2"/>
      <c r="G47" s="2"/>
      <c r="H47" s="3"/>
      <c r="I47" s="47"/>
      <c r="J47" s="47"/>
      <c r="K47" s="47"/>
      <c r="L47" s="47"/>
      <c r="M47" s="47"/>
      <c r="N47" s="47"/>
      <c r="O47" s="47"/>
      <c r="P47" s="47"/>
      <c r="Q47" s="47"/>
      <c r="R47" s="47"/>
      <c r="S47" s="47"/>
      <c r="T47" s="47"/>
      <c r="U47" s="47"/>
      <c r="V47" s="47"/>
      <c r="W47" s="47"/>
      <c r="X47" s="47"/>
      <c r="Y47" s="47"/>
      <c r="Z47" s="47"/>
    </row>
    <row r="48" spans="1:26" ht="15.75" customHeight="1">
      <c r="A48" s="1"/>
      <c r="B48" s="1"/>
      <c r="C48" s="2"/>
      <c r="D48" s="2"/>
      <c r="E48" s="2"/>
      <c r="F48" s="2"/>
      <c r="G48" s="2"/>
      <c r="H48" s="3"/>
      <c r="I48" s="47"/>
      <c r="J48" s="47"/>
      <c r="K48" s="47"/>
      <c r="L48" s="47"/>
      <c r="M48" s="47"/>
      <c r="N48" s="47"/>
      <c r="O48" s="47"/>
      <c r="P48" s="47"/>
      <c r="Q48" s="47"/>
      <c r="R48" s="47"/>
      <c r="S48" s="47"/>
      <c r="T48" s="47"/>
      <c r="U48" s="47"/>
      <c r="V48" s="47"/>
      <c r="W48" s="47"/>
      <c r="X48" s="47"/>
      <c r="Y48" s="47"/>
      <c r="Z48" s="47"/>
    </row>
    <row r="49" spans="1:26" ht="15.75" customHeight="1">
      <c r="A49" s="1"/>
      <c r="B49" s="1"/>
      <c r="C49" s="2"/>
      <c r="D49" s="2"/>
      <c r="E49" s="2"/>
      <c r="F49" s="2"/>
      <c r="G49" s="2"/>
      <c r="H49" s="3"/>
      <c r="I49" s="47"/>
      <c r="J49" s="47"/>
      <c r="K49" s="47"/>
      <c r="L49" s="47"/>
      <c r="M49" s="47"/>
      <c r="N49" s="47"/>
      <c r="O49" s="47"/>
      <c r="P49" s="47"/>
      <c r="Q49" s="47"/>
      <c r="R49" s="47"/>
      <c r="S49" s="47"/>
      <c r="T49" s="47"/>
      <c r="U49" s="47"/>
      <c r="V49" s="47"/>
      <c r="W49" s="47"/>
      <c r="X49" s="47"/>
      <c r="Y49" s="47"/>
      <c r="Z49" s="47"/>
    </row>
    <row r="50" spans="1:26" ht="15.75" customHeight="1">
      <c r="A50" s="1"/>
      <c r="B50" s="1"/>
      <c r="C50" s="2"/>
      <c r="D50" s="2"/>
      <c r="E50" s="2"/>
      <c r="F50" s="2"/>
      <c r="G50" s="2"/>
      <c r="H50" s="3"/>
      <c r="I50" s="47"/>
      <c r="J50" s="47"/>
      <c r="K50" s="47"/>
      <c r="L50" s="47"/>
      <c r="M50" s="47"/>
      <c r="N50" s="47"/>
      <c r="O50" s="47"/>
      <c r="P50" s="47"/>
      <c r="Q50" s="47"/>
      <c r="R50" s="47"/>
      <c r="S50" s="47"/>
      <c r="T50" s="47"/>
      <c r="U50" s="47"/>
      <c r="V50" s="47"/>
      <c r="W50" s="47"/>
      <c r="X50" s="47"/>
      <c r="Y50" s="47"/>
      <c r="Z50" s="47"/>
    </row>
    <row r="51" spans="1:26" ht="15.75" customHeight="1">
      <c r="A51" s="1"/>
      <c r="B51" s="1"/>
      <c r="C51" s="2"/>
      <c r="D51" s="2"/>
      <c r="E51" s="2"/>
      <c r="F51" s="2"/>
      <c r="G51" s="2"/>
      <c r="H51" s="3"/>
      <c r="I51" s="47"/>
      <c r="J51" s="47"/>
      <c r="K51" s="47"/>
      <c r="L51" s="47"/>
      <c r="M51" s="47"/>
      <c r="N51" s="47"/>
      <c r="O51" s="47"/>
      <c r="P51" s="47"/>
      <c r="Q51" s="47"/>
      <c r="R51" s="47"/>
      <c r="S51" s="47"/>
      <c r="T51" s="47"/>
      <c r="U51" s="47"/>
      <c r="V51" s="47"/>
      <c r="W51" s="47"/>
      <c r="X51" s="47"/>
      <c r="Y51" s="47"/>
      <c r="Z51" s="47"/>
    </row>
    <row r="52" spans="1:26" ht="15.75" customHeight="1">
      <c r="A52" s="1"/>
      <c r="B52" s="1"/>
      <c r="C52" s="2"/>
      <c r="D52" s="2"/>
      <c r="E52" s="2"/>
      <c r="F52" s="2"/>
      <c r="G52" s="2"/>
      <c r="H52" s="3"/>
      <c r="I52" s="47"/>
      <c r="J52" s="47"/>
      <c r="K52" s="47"/>
      <c r="L52" s="47"/>
      <c r="M52" s="47"/>
      <c r="N52" s="47"/>
      <c r="O52" s="47"/>
      <c r="P52" s="47"/>
      <c r="Q52" s="47"/>
      <c r="R52" s="47"/>
      <c r="S52" s="47"/>
      <c r="T52" s="47"/>
      <c r="U52" s="47"/>
      <c r="V52" s="47"/>
      <c r="W52" s="47"/>
      <c r="X52" s="47"/>
      <c r="Y52" s="47"/>
      <c r="Z52" s="47"/>
    </row>
    <row r="53" spans="1:26" ht="15.75" customHeight="1">
      <c r="A53" s="1"/>
      <c r="B53" s="1"/>
      <c r="C53" s="2"/>
      <c r="D53" s="2"/>
      <c r="E53" s="2"/>
      <c r="F53" s="2"/>
      <c r="G53" s="2"/>
      <c r="H53" s="3"/>
      <c r="I53" s="47"/>
      <c r="J53" s="47"/>
      <c r="K53" s="47"/>
      <c r="L53" s="47"/>
      <c r="M53" s="47"/>
      <c r="N53" s="47"/>
      <c r="O53" s="47"/>
      <c r="P53" s="47"/>
      <c r="Q53" s="47"/>
      <c r="R53" s="47"/>
      <c r="S53" s="47"/>
      <c r="T53" s="47"/>
      <c r="U53" s="47"/>
      <c r="V53" s="47"/>
      <c r="W53" s="47"/>
      <c r="X53" s="47"/>
      <c r="Y53" s="47"/>
      <c r="Z53" s="47"/>
    </row>
    <row r="54" spans="1:26" ht="15.75" customHeight="1">
      <c r="A54" s="1"/>
      <c r="B54" s="1"/>
      <c r="C54" s="2"/>
      <c r="D54" s="2"/>
      <c r="E54" s="2"/>
      <c r="F54" s="2"/>
      <c r="G54" s="2"/>
      <c r="H54" s="3"/>
      <c r="I54" s="47"/>
      <c r="J54" s="47"/>
      <c r="K54" s="47"/>
      <c r="L54" s="47"/>
      <c r="M54" s="47"/>
      <c r="N54" s="47"/>
      <c r="O54" s="47"/>
      <c r="P54" s="47"/>
      <c r="Q54" s="47"/>
      <c r="R54" s="47"/>
      <c r="S54" s="47"/>
      <c r="T54" s="47"/>
      <c r="U54" s="47"/>
      <c r="V54" s="47"/>
      <c r="W54" s="47"/>
      <c r="X54" s="47"/>
      <c r="Y54" s="47"/>
      <c r="Z54" s="47"/>
    </row>
    <row r="55" spans="1:26" ht="15.75" customHeight="1">
      <c r="A55" s="1"/>
      <c r="B55" s="1"/>
      <c r="C55" s="2"/>
      <c r="D55" s="2"/>
      <c r="E55" s="2"/>
      <c r="F55" s="2"/>
      <c r="G55" s="2"/>
      <c r="H55" s="3"/>
      <c r="I55" s="47"/>
      <c r="J55" s="47"/>
      <c r="K55" s="47"/>
      <c r="L55" s="47"/>
      <c r="M55" s="47"/>
      <c r="N55" s="47"/>
      <c r="O55" s="47"/>
      <c r="P55" s="47"/>
      <c r="Q55" s="47"/>
      <c r="R55" s="47"/>
      <c r="S55" s="47"/>
      <c r="T55" s="47"/>
      <c r="U55" s="47"/>
      <c r="V55" s="47"/>
      <c r="W55" s="47"/>
      <c r="X55" s="47"/>
      <c r="Y55" s="47"/>
      <c r="Z55" s="47"/>
    </row>
    <row r="56" spans="1:26" ht="15.75" customHeight="1">
      <c r="A56" s="1"/>
      <c r="B56" s="1"/>
      <c r="C56" s="2"/>
      <c r="D56" s="2"/>
      <c r="E56" s="2"/>
      <c r="F56" s="2"/>
      <c r="G56" s="2"/>
      <c r="H56" s="3"/>
      <c r="I56" s="47"/>
      <c r="J56" s="47"/>
      <c r="K56" s="47"/>
      <c r="L56" s="47"/>
      <c r="M56" s="47"/>
      <c r="N56" s="47"/>
      <c r="O56" s="47"/>
      <c r="P56" s="47"/>
      <c r="Q56" s="47"/>
      <c r="R56" s="47"/>
      <c r="S56" s="47"/>
      <c r="T56" s="47"/>
      <c r="U56" s="47"/>
      <c r="V56" s="47"/>
      <c r="W56" s="47"/>
      <c r="X56" s="47"/>
      <c r="Y56" s="47"/>
      <c r="Z56" s="47"/>
    </row>
    <row r="57" spans="1:26" ht="15.75" customHeight="1">
      <c r="A57" s="1"/>
      <c r="B57" s="1"/>
      <c r="C57" s="2"/>
      <c r="D57" s="2"/>
      <c r="E57" s="2"/>
      <c r="F57" s="2"/>
      <c r="G57" s="2"/>
      <c r="H57" s="3"/>
      <c r="I57" s="47"/>
      <c r="J57" s="47"/>
      <c r="K57" s="47"/>
      <c r="L57" s="47"/>
      <c r="M57" s="47"/>
      <c r="N57" s="47"/>
      <c r="O57" s="47"/>
      <c r="P57" s="47"/>
      <c r="Q57" s="47"/>
      <c r="R57" s="47"/>
      <c r="S57" s="47"/>
      <c r="T57" s="47"/>
      <c r="U57" s="47"/>
      <c r="V57" s="47"/>
      <c r="W57" s="47"/>
      <c r="X57" s="47"/>
      <c r="Y57" s="47"/>
      <c r="Z57" s="47"/>
    </row>
    <row r="58" spans="1:26" ht="15.75" customHeight="1">
      <c r="A58" s="1"/>
      <c r="B58" s="1"/>
      <c r="C58" s="2"/>
      <c r="D58" s="2"/>
      <c r="E58" s="2"/>
      <c r="F58" s="2"/>
      <c r="G58" s="2"/>
      <c r="H58" s="3"/>
      <c r="I58" s="47"/>
      <c r="J58" s="47"/>
      <c r="K58" s="47"/>
      <c r="L58" s="47"/>
      <c r="M58" s="47"/>
      <c r="N58" s="47"/>
      <c r="O58" s="47"/>
      <c r="P58" s="47"/>
      <c r="Q58" s="47"/>
      <c r="R58" s="47"/>
      <c r="S58" s="47"/>
      <c r="T58" s="47"/>
      <c r="U58" s="47"/>
      <c r="V58" s="47"/>
      <c r="W58" s="47"/>
      <c r="X58" s="47"/>
      <c r="Y58" s="47"/>
      <c r="Z58" s="47"/>
    </row>
    <row r="59" spans="1:26" ht="15.75" customHeight="1">
      <c r="A59" s="1"/>
      <c r="B59" s="1"/>
      <c r="C59" s="2"/>
      <c r="D59" s="2"/>
      <c r="E59" s="2"/>
      <c r="F59" s="2"/>
      <c r="G59" s="2"/>
      <c r="H59" s="3"/>
      <c r="I59" s="47"/>
      <c r="J59" s="47"/>
      <c r="K59" s="47"/>
      <c r="L59" s="47"/>
      <c r="M59" s="47"/>
      <c r="N59" s="47"/>
      <c r="O59" s="47"/>
      <c r="P59" s="47"/>
      <c r="Q59" s="47"/>
      <c r="R59" s="47"/>
      <c r="S59" s="47"/>
      <c r="T59" s="47"/>
      <c r="U59" s="47"/>
      <c r="V59" s="47"/>
      <c r="W59" s="47"/>
      <c r="X59" s="47"/>
      <c r="Y59" s="47"/>
      <c r="Z59" s="47"/>
    </row>
    <row r="60" spans="1:26" ht="15.75" customHeight="1">
      <c r="A60" s="1"/>
      <c r="B60" s="1"/>
      <c r="C60" s="2"/>
      <c r="D60" s="2"/>
      <c r="E60" s="2"/>
      <c r="F60" s="2"/>
      <c r="G60" s="2"/>
      <c r="H60" s="3"/>
      <c r="I60" s="47"/>
      <c r="J60" s="47"/>
      <c r="K60" s="47"/>
      <c r="L60" s="47"/>
      <c r="M60" s="47"/>
      <c r="N60" s="47"/>
      <c r="O60" s="47"/>
      <c r="P60" s="47"/>
      <c r="Q60" s="47"/>
      <c r="R60" s="47"/>
      <c r="S60" s="47"/>
      <c r="T60" s="47"/>
      <c r="U60" s="47"/>
      <c r="V60" s="47"/>
      <c r="W60" s="47"/>
      <c r="X60" s="47"/>
      <c r="Y60" s="47"/>
      <c r="Z60" s="47"/>
    </row>
    <row r="61" spans="1:26" ht="15.75" customHeight="1">
      <c r="A61" s="1"/>
      <c r="B61" s="1"/>
      <c r="C61" s="2"/>
      <c r="D61" s="2"/>
      <c r="E61" s="2"/>
      <c r="F61" s="2"/>
      <c r="G61" s="2"/>
      <c r="H61" s="3"/>
      <c r="I61" s="47"/>
      <c r="J61" s="47"/>
      <c r="K61" s="47"/>
      <c r="L61" s="47"/>
      <c r="M61" s="47"/>
      <c r="N61" s="47"/>
      <c r="O61" s="47"/>
      <c r="P61" s="47"/>
      <c r="Q61" s="47"/>
      <c r="R61" s="47"/>
      <c r="S61" s="47"/>
      <c r="T61" s="47"/>
      <c r="U61" s="47"/>
      <c r="V61" s="47"/>
      <c r="W61" s="47"/>
      <c r="X61" s="47"/>
      <c r="Y61" s="47"/>
      <c r="Z61" s="47"/>
    </row>
    <row r="62" spans="1:26" ht="15.75" customHeight="1">
      <c r="A62" s="1"/>
      <c r="B62" s="1"/>
      <c r="C62" s="2"/>
      <c r="D62" s="2"/>
      <c r="E62" s="2"/>
      <c r="F62" s="2"/>
      <c r="G62" s="2"/>
      <c r="H62" s="3"/>
      <c r="I62" s="47"/>
      <c r="J62" s="47"/>
      <c r="K62" s="47"/>
      <c r="L62" s="47"/>
      <c r="M62" s="47"/>
      <c r="N62" s="47"/>
      <c r="O62" s="47"/>
      <c r="P62" s="47"/>
      <c r="Q62" s="47"/>
      <c r="R62" s="47"/>
      <c r="S62" s="47"/>
      <c r="T62" s="47"/>
      <c r="U62" s="47"/>
      <c r="V62" s="47"/>
      <c r="W62" s="47"/>
      <c r="X62" s="47"/>
      <c r="Y62" s="47"/>
      <c r="Z62" s="47"/>
    </row>
    <row r="63" spans="1:26" ht="15.75" customHeight="1">
      <c r="A63" s="1"/>
      <c r="B63" s="1"/>
      <c r="C63" s="2"/>
      <c r="D63" s="2"/>
      <c r="E63" s="2"/>
      <c r="F63" s="2"/>
      <c r="G63" s="2"/>
      <c r="H63" s="3"/>
      <c r="I63" s="47"/>
      <c r="J63" s="47"/>
      <c r="K63" s="47"/>
      <c r="L63" s="47"/>
      <c r="M63" s="47"/>
      <c r="N63" s="47"/>
      <c r="O63" s="47"/>
      <c r="P63" s="47"/>
      <c r="Q63" s="47"/>
      <c r="R63" s="47"/>
      <c r="S63" s="47"/>
      <c r="T63" s="47"/>
      <c r="U63" s="47"/>
      <c r="V63" s="47"/>
      <c r="W63" s="47"/>
      <c r="X63" s="47"/>
      <c r="Y63" s="47"/>
      <c r="Z63" s="47"/>
    </row>
    <row r="64" spans="1:26" ht="15.75" customHeight="1">
      <c r="A64" s="1"/>
      <c r="B64" s="1"/>
      <c r="C64" s="2"/>
      <c r="D64" s="2"/>
      <c r="E64" s="2"/>
      <c r="F64" s="2"/>
      <c r="G64" s="2"/>
      <c r="H64" s="3"/>
      <c r="I64" s="47"/>
      <c r="J64" s="47"/>
      <c r="K64" s="47"/>
      <c r="L64" s="47"/>
      <c r="M64" s="47"/>
      <c r="N64" s="47"/>
      <c r="O64" s="47"/>
      <c r="P64" s="47"/>
      <c r="Q64" s="47"/>
      <c r="R64" s="47"/>
      <c r="S64" s="47"/>
      <c r="T64" s="47"/>
      <c r="U64" s="47"/>
      <c r="V64" s="47"/>
      <c r="W64" s="47"/>
      <c r="X64" s="47"/>
      <c r="Y64" s="47"/>
      <c r="Z64" s="47"/>
    </row>
    <row r="65" spans="1:26" ht="15.75" customHeight="1">
      <c r="A65" s="1"/>
      <c r="B65" s="1"/>
      <c r="C65" s="2"/>
      <c r="D65" s="2"/>
      <c r="E65" s="2"/>
      <c r="F65" s="2"/>
      <c r="G65" s="2"/>
      <c r="H65" s="3"/>
      <c r="I65" s="47"/>
      <c r="J65" s="47"/>
      <c r="K65" s="47"/>
      <c r="L65" s="47"/>
      <c r="M65" s="47"/>
      <c r="N65" s="47"/>
      <c r="O65" s="47"/>
      <c r="P65" s="47"/>
      <c r="Q65" s="47"/>
      <c r="R65" s="47"/>
      <c r="S65" s="47"/>
      <c r="T65" s="47"/>
      <c r="U65" s="47"/>
      <c r="V65" s="47"/>
      <c r="W65" s="47"/>
      <c r="X65" s="47"/>
      <c r="Y65" s="47"/>
      <c r="Z65" s="47"/>
    </row>
    <row r="66" spans="1:26" ht="15.75" customHeight="1">
      <c r="A66" s="1"/>
      <c r="B66" s="1"/>
      <c r="C66" s="2"/>
      <c r="D66" s="2"/>
      <c r="E66" s="2"/>
      <c r="F66" s="2"/>
      <c r="G66" s="2"/>
      <c r="H66" s="3"/>
      <c r="I66" s="47"/>
      <c r="J66" s="47"/>
      <c r="K66" s="47"/>
      <c r="L66" s="47"/>
      <c r="M66" s="47"/>
      <c r="N66" s="47"/>
      <c r="O66" s="47"/>
      <c r="P66" s="47"/>
      <c r="Q66" s="47"/>
      <c r="R66" s="47"/>
      <c r="S66" s="47"/>
      <c r="T66" s="47"/>
      <c r="U66" s="47"/>
      <c r="V66" s="47"/>
      <c r="W66" s="47"/>
      <c r="X66" s="47"/>
      <c r="Y66" s="47"/>
      <c r="Z66" s="47"/>
    </row>
    <row r="67" spans="1:26" ht="15.75" customHeight="1">
      <c r="A67" s="1"/>
      <c r="B67" s="1"/>
      <c r="C67" s="2"/>
      <c r="D67" s="2"/>
      <c r="E67" s="2"/>
      <c r="F67" s="2"/>
      <c r="G67" s="2"/>
      <c r="H67" s="3"/>
      <c r="I67" s="47"/>
      <c r="J67" s="47"/>
      <c r="K67" s="47"/>
      <c r="L67" s="47"/>
      <c r="M67" s="47"/>
      <c r="N67" s="47"/>
      <c r="O67" s="47"/>
      <c r="P67" s="47"/>
      <c r="Q67" s="47"/>
      <c r="R67" s="47"/>
      <c r="S67" s="47"/>
      <c r="T67" s="47"/>
      <c r="U67" s="47"/>
      <c r="V67" s="47"/>
      <c r="W67" s="47"/>
      <c r="X67" s="47"/>
      <c r="Y67" s="47"/>
      <c r="Z67" s="47"/>
    </row>
    <row r="68" spans="1:26" ht="15.75" customHeight="1">
      <c r="A68" s="1"/>
      <c r="B68" s="1"/>
      <c r="C68" s="2"/>
      <c r="D68" s="2"/>
      <c r="E68" s="2"/>
      <c r="F68" s="2"/>
      <c r="G68" s="2"/>
      <c r="H68" s="3"/>
      <c r="I68" s="47"/>
      <c r="J68" s="47"/>
      <c r="K68" s="47"/>
      <c r="L68" s="47"/>
      <c r="M68" s="47"/>
      <c r="N68" s="47"/>
      <c r="O68" s="47"/>
      <c r="P68" s="47"/>
      <c r="Q68" s="47"/>
      <c r="R68" s="47"/>
      <c r="S68" s="47"/>
      <c r="T68" s="47"/>
      <c r="U68" s="47"/>
      <c r="V68" s="47"/>
      <c r="W68" s="47"/>
      <c r="X68" s="47"/>
      <c r="Y68" s="47"/>
      <c r="Z68" s="47"/>
    </row>
    <row r="69" spans="1:26" ht="15.75" customHeight="1">
      <c r="A69" s="1"/>
      <c r="B69" s="1"/>
      <c r="C69" s="2"/>
      <c r="D69" s="2"/>
      <c r="E69" s="2"/>
      <c r="F69" s="2"/>
      <c r="G69" s="2"/>
      <c r="H69" s="3"/>
      <c r="I69" s="47"/>
      <c r="J69" s="47"/>
      <c r="K69" s="47"/>
      <c r="L69" s="47"/>
      <c r="M69" s="47"/>
      <c r="N69" s="47"/>
      <c r="O69" s="47"/>
      <c r="P69" s="47"/>
      <c r="Q69" s="47"/>
      <c r="R69" s="47"/>
      <c r="S69" s="47"/>
      <c r="T69" s="47"/>
      <c r="U69" s="47"/>
      <c r="V69" s="47"/>
      <c r="W69" s="47"/>
      <c r="X69" s="47"/>
      <c r="Y69" s="47"/>
      <c r="Z69" s="47"/>
    </row>
    <row r="70" spans="1:26" ht="15.75" customHeight="1">
      <c r="A70" s="1"/>
      <c r="B70" s="1"/>
      <c r="C70" s="2"/>
      <c r="D70" s="2"/>
      <c r="E70" s="2"/>
      <c r="F70" s="2"/>
      <c r="G70" s="2"/>
      <c r="H70" s="3"/>
      <c r="I70" s="47"/>
      <c r="J70" s="47"/>
      <c r="K70" s="47"/>
      <c r="L70" s="47"/>
      <c r="M70" s="47"/>
      <c r="N70" s="47"/>
      <c r="O70" s="47"/>
      <c r="P70" s="47"/>
      <c r="Q70" s="47"/>
      <c r="R70" s="47"/>
      <c r="S70" s="47"/>
      <c r="T70" s="47"/>
      <c r="U70" s="47"/>
      <c r="V70" s="47"/>
      <c r="W70" s="47"/>
      <c r="X70" s="47"/>
      <c r="Y70" s="47"/>
      <c r="Z70" s="47"/>
    </row>
    <row r="71" spans="1:26" ht="15.75" customHeight="1">
      <c r="A71" s="1"/>
      <c r="B71" s="1"/>
      <c r="C71" s="2"/>
      <c r="D71" s="2"/>
      <c r="E71" s="2"/>
      <c r="F71" s="2"/>
      <c r="G71" s="2"/>
      <c r="H71" s="3"/>
      <c r="I71" s="47"/>
      <c r="J71" s="47"/>
      <c r="K71" s="47"/>
      <c r="L71" s="47"/>
      <c r="M71" s="47"/>
      <c r="N71" s="47"/>
      <c r="O71" s="47"/>
      <c r="P71" s="47"/>
      <c r="Q71" s="47"/>
      <c r="R71" s="47"/>
      <c r="S71" s="47"/>
      <c r="T71" s="47"/>
      <c r="U71" s="47"/>
      <c r="V71" s="47"/>
      <c r="W71" s="47"/>
      <c r="X71" s="47"/>
      <c r="Y71" s="47"/>
      <c r="Z71" s="47"/>
    </row>
    <row r="72" spans="1:26" ht="15.75" customHeight="1">
      <c r="A72" s="1"/>
      <c r="B72" s="1"/>
      <c r="C72" s="2"/>
      <c r="D72" s="2"/>
      <c r="E72" s="2"/>
      <c r="F72" s="2"/>
      <c r="G72" s="2"/>
      <c r="H72" s="3"/>
      <c r="I72" s="47"/>
      <c r="J72" s="47"/>
      <c r="K72" s="47"/>
      <c r="L72" s="47"/>
      <c r="M72" s="47"/>
      <c r="N72" s="47"/>
      <c r="O72" s="47"/>
      <c r="P72" s="47"/>
      <c r="Q72" s="47"/>
      <c r="R72" s="47"/>
      <c r="S72" s="47"/>
      <c r="T72" s="47"/>
      <c r="U72" s="47"/>
      <c r="V72" s="47"/>
      <c r="W72" s="47"/>
      <c r="X72" s="47"/>
      <c r="Y72" s="47"/>
      <c r="Z72" s="47"/>
    </row>
    <row r="73" spans="1:26" ht="15.75" customHeight="1">
      <c r="A73" s="1"/>
      <c r="B73" s="1"/>
      <c r="C73" s="2"/>
      <c r="D73" s="2"/>
      <c r="E73" s="2"/>
      <c r="F73" s="2"/>
      <c r="G73" s="2"/>
      <c r="H73" s="3"/>
      <c r="I73" s="47"/>
      <c r="J73" s="47"/>
      <c r="K73" s="47"/>
      <c r="L73" s="47"/>
      <c r="M73" s="47"/>
      <c r="N73" s="47"/>
      <c r="O73" s="47"/>
      <c r="P73" s="47"/>
      <c r="Q73" s="47"/>
      <c r="R73" s="47"/>
      <c r="S73" s="47"/>
      <c r="T73" s="47"/>
      <c r="U73" s="47"/>
      <c r="V73" s="47"/>
      <c r="W73" s="47"/>
      <c r="X73" s="47"/>
      <c r="Y73" s="47"/>
      <c r="Z73" s="47"/>
    </row>
    <row r="74" spans="1:26" ht="15.75" customHeight="1">
      <c r="A74" s="1"/>
      <c r="B74" s="1"/>
      <c r="C74" s="2"/>
      <c r="D74" s="2"/>
      <c r="E74" s="2"/>
      <c r="F74" s="2"/>
      <c r="G74" s="2"/>
      <c r="H74" s="3"/>
      <c r="I74" s="47"/>
      <c r="J74" s="47"/>
      <c r="K74" s="47"/>
      <c r="L74" s="47"/>
      <c r="M74" s="47"/>
      <c r="N74" s="47"/>
      <c r="O74" s="47"/>
      <c r="P74" s="47"/>
      <c r="Q74" s="47"/>
      <c r="R74" s="47"/>
      <c r="S74" s="47"/>
      <c r="T74" s="47"/>
      <c r="U74" s="47"/>
      <c r="V74" s="47"/>
      <c r="W74" s="47"/>
      <c r="X74" s="47"/>
      <c r="Y74" s="47"/>
      <c r="Z74" s="47"/>
    </row>
    <row r="75" spans="1:26" ht="15.75" customHeight="1">
      <c r="A75" s="1"/>
      <c r="B75" s="1"/>
      <c r="C75" s="2"/>
      <c r="D75" s="2"/>
      <c r="E75" s="2"/>
      <c r="F75" s="2"/>
      <c r="G75" s="2"/>
      <c r="H75" s="3"/>
      <c r="I75" s="47"/>
      <c r="J75" s="47"/>
      <c r="K75" s="47"/>
      <c r="L75" s="47"/>
      <c r="M75" s="47"/>
      <c r="N75" s="47"/>
      <c r="O75" s="47"/>
      <c r="P75" s="47"/>
      <c r="Q75" s="47"/>
      <c r="R75" s="47"/>
      <c r="S75" s="47"/>
      <c r="T75" s="47"/>
      <c r="U75" s="47"/>
      <c r="V75" s="47"/>
      <c r="W75" s="47"/>
      <c r="X75" s="47"/>
      <c r="Y75" s="47"/>
      <c r="Z75" s="47"/>
    </row>
    <row r="76" spans="1:26" ht="15.75" customHeight="1">
      <c r="A76" s="1"/>
      <c r="B76" s="1"/>
      <c r="C76" s="2"/>
      <c r="D76" s="2"/>
      <c r="E76" s="2"/>
      <c r="F76" s="2"/>
      <c r="G76" s="2"/>
      <c r="H76" s="3"/>
      <c r="I76" s="47"/>
      <c r="J76" s="47"/>
      <c r="K76" s="47"/>
      <c r="L76" s="47"/>
      <c r="M76" s="47"/>
      <c r="N76" s="47"/>
      <c r="O76" s="47"/>
      <c r="P76" s="47"/>
      <c r="Q76" s="47"/>
      <c r="R76" s="47"/>
      <c r="S76" s="47"/>
      <c r="T76" s="47"/>
      <c r="U76" s="47"/>
      <c r="V76" s="47"/>
      <c r="W76" s="47"/>
      <c r="X76" s="47"/>
      <c r="Y76" s="47"/>
      <c r="Z76" s="47"/>
    </row>
    <row r="77" spans="1:26" ht="15.75" customHeight="1">
      <c r="A77" s="1"/>
      <c r="B77" s="1"/>
      <c r="C77" s="2"/>
      <c r="D77" s="2"/>
      <c r="E77" s="2"/>
      <c r="F77" s="2"/>
      <c r="G77" s="2"/>
      <c r="H77" s="3"/>
      <c r="I77" s="47"/>
      <c r="J77" s="47"/>
      <c r="K77" s="47"/>
      <c r="L77" s="47"/>
      <c r="M77" s="47"/>
      <c r="N77" s="47"/>
      <c r="O77" s="47"/>
      <c r="P77" s="47"/>
      <c r="Q77" s="47"/>
      <c r="R77" s="47"/>
      <c r="S77" s="47"/>
      <c r="T77" s="47"/>
      <c r="U77" s="47"/>
      <c r="V77" s="47"/>
      <c r="W77" s="47"/>
      <c r="X77" s="47"/>
      <c r="Y77" s="47"/>
      <c r="Z77" s="47"/>
    </row>
    <row r="78" spans="1:26" ht="15.75" customHeight="1">
      <c r="A78" s="1"/>
      <c r="B78" s="1"/>
      <c r="C78" s="2"/>
      <c r="D78" s="2"/>
      <c r="E78" s="2"/>
      <c r="F78" s="2"/>
      <c r="G78" s="2"/>
      <c r="H78" s="3"/>
      <c r="I78" s="47"/>
      <c r="J78" s="47"/>
      <c r="K78" s="47"/>
      <c r="L78" s="47"/>
      <c r="M78" s="47"/>
      <c r="N78" s="47"/>
      <c r="O78" s="47"/>
      <c r="P78" s="47"/>
      <c r="Q78" s="47"/>
      <c r="R78" s="47"/>
      <c r="S78" s="47"/>
      <c r="T78" s="47"/>
      <c r="U78" s="47"/>
      <c r="V78" s="47"/>
      <c r="W78" s="47"/>
      <c r="X78" s="47"/>
      <c r="Y78" s="47"/>
      <c r="Z78" s="47"/>
    </row>
    <row r="79" spans="1:26" ht="15.75" customHeight="1">
      <c r="A79" s="1"/>
      <c r="B79" s="1"/>
      <c r="C79" s="2"/>
      <c r="D79" s="2"/>
      <c r="E79" s="2"/>
      <c r="F79" s="2"/>
      <c r="G79" s="2"/>
      <c r="H79" s="3"/>
      <c r="I79" s="47"/>
      <c r="J79" s="47"/>
      <c r="K79" s="47"/>
      <c r="L79" s="47"/>
      <c r="M79" s="47"/>
      <c r="N79" s="47"/>
      <c r="O79" s="47"/>
      <c r="P79" s="47"/>
      <c r="Q79" s="47"/>
      <c r="R79" s="47"/>
      <c r="S79" s="47"/>
      <c r="T79" s="47"/>
      <c r="U79" s="47"/>
      <c r="V79" s="47"/>
      <c r="W79" s="47"/>
      <c r="X79" s="47"/>
      <c r="Y79" s="47"/>
      <c r="Z79" s="47"/>
    </row>
    <row r="80" spans="1:26" ht="15.75" customHeight="1">
      <c r="A80" s="1"/>
      <c r="B80" s="1"/>
      <c r="C80" s="2"/>
      <c r="D80" s="2"/>
      <c r="E80" s="2"/>
      <c r="F80" s="2"/>
      <c r="G80" s="2"/>
      <c r="H80" s="3"/>
      <c r="I80" s="47"/>
      <c r="J80" s="47"/>
      <c r="K80" s="47"/>
      <c r="L80" s="47"/>
      <c r="M80" s="47"/>
      <c r="N80" s="47"/>
      <c r="O80" s="47"/>
      <c r="P80" s="47"/>
      <c r="Q80" s="47"/>
      <c r="R80" s="47"/>
      <c r="S80" s="47"/>
      <c r="T80" s="47"/>
      <c r="U80" s="47"/>
      <c r="V80" s="47"/>
      <c r="W80" s="47"/>
      <c r="X80" s="47"/>
      <c r="Y80" s="47"/>
      <c r="Z80" s="47"/>
    </row>
    <row r="81" spans="1:26" ht="15.75" customHeight="1">
      <c r="A81" s="1"/>
      <c r="B81" s="1"/>
      <c r="C81" s="2"/>
      <c r="D81" s="2"/>
      <c r="E81" s="2"/>
      <c r="F81" s="2"/>
      <c r="G81" s="2"/>
      <c r="H81" s="3"/>
      <c r="I81" s="47"/>
      <c r="J81" s="47"/>
      <c r="K81" s="47"/>
      <c r="L81" s="47"/>
      <c r="M81" s="47"/>
      <c r="N81" s="47"/>
      <c r="O81" s="47"/>
      <c r="P81" s="47"/>
      <c r="Q81" s="47"/>
      <c r="R81" s="47"/>
      <c r="S81" s="47"/>
      <c r="T81" s="47"/>
      <c r="U81" s="47"/>
      <c r="V81" s="47"/>
      <c r="W81" s="47"/>
      <c r="X81" s="47"/>
      <c r="Y81" s="47"/>
      <c r="Z81" s="47"/>
    </row>
    <row r="82" spans="1:26" ht="15.75" customHeight="1">
      <c r="A82" s="1"/>
      <c r="B82" s="1"/>
      <c r="C82" s="2"/>
      <c r="D82" s="2"/>
      <c r="E82" s="2"/>
      <c r="F82" s="2"/>
      <c r="G82" s="2"/>
      <c r="H82" s="3"/>
      <c r="I82" s="47"/>
      <c r="J82" s="47"/>
      <c r="K82" s="47"/>
      <c r="L82" s="47"/>
      <c r="M82" s="47"/>
      <c r="N82" s="47"/>
      <c r="O82" s="47"/>
      <c r="P82" s="47"/>
      <c r="Q82" s="47"/>
      <c r="R82" s="47"/>
      <c r="S82" s="47"/>
      <c r="T82" s="47"/>
      <c r="U82" s="47"/>
      <c r="V82" s="47"/>
      <c r="W82" s="47"/>
      <c r="X82" s="47"/>
      <c r="Y82" s="47"/>
      <c r="Z82" s="47"/>
    </row>
    <row r="83" spans="1:26" ht="15.75" customHeight="1">
      <c r="A83" s="1"/>
      <c r="B83" s="1"/>
      <c r="C83" s="2"/>
      <c r="D83" s="2"/>
      <c r="E83" s="2"/>
      <c r="F83" s="2"/>
      <c r="G83" s="2"/>
      <c r="H83" s="3"/>
      <c r="I83" s="47"/>
      <c r="J83" s="47"/>
      <c r="K83" s="47"/>
      <c r="L83" s="47"/>
      <c r="M83" s="47"/>
      <c r="N83" s="47"/>
      <c r="O83" s="47"/>
      <c r="P83" s="47"/>
      <c r="Q83" s="47"/>
      <c r="R83" s="47"/>
      <c r="S83" s="47"/>
      <c r="T83" s="47"/>
      <c r="U83" s="47"/>
      <c r="V83" s="47"/>
      <c r="W83" s="47"/>
      <c r="X83" s="47"/>
      <c r="Y83" s="47"/>
      <c r="Z83" s="47"/>
    </row>
    <row r="84" spans="1:26" ht="15.75" customHeight="1">
      <c r="A84" s="1"/>
      <c r="B84" s="1"/>
      <c r="C84" s="2"/>
      <c r="D84" s="2"/>
      <c r="E84" s="2"/>
      <c r="F84" s="2"/>
      <c r="G84" s="2"/>
      <c r="H84" s="3"/>
      <c r="I84" s="47"/>
      <c r="J84" s="47"/>
      <c r="K84" s="47"/>
      <c r="L84" s="47"/>
      <c r="M84" s="47"/>
      <c r="N84" s="47"/>
      <c r="O84" s="47"/>
      <c r="P84" s="47"/>
      <c r="Q84" s="47"/>
      <c r="R84" s="47"/>
      <c r="S84" s="47"/>
      <c r="T84" s="47"/>
      <c r="U84" s="47"/>
      <c r="V84" s="47"/>
      <c r="W84" s="47"/>
      <c r="X84" s="47"/>
      <c r="Y84" s="47"/>
      <c r="Z84" s="47"/>
    </row>
    <row r="85" spans="1:26" ht="15.75" customHeight="1">
      <c r="A85" s="1"/>
      <c r="B85" s="1"/>
      <c r="C85" s="2"/>
      <c r="D85" s="2"/>
      <c r="E85" s="2"/>
      <c r="F85" s="2"/>
      <c r="G85" s="2"/>
      <c r="H85" s="3"/>
      <c r="I85" s="47"/>
      <c r="J85" s="47"/>
      <c r="K85" s="47"/>
      <c r="L85" s="47"/>
      <c r="M85" s="47"/>
      <c r="N85" s="47"/>
      <c r="O85" s="47"/>
      <c r="P85" s="47"/>
      <c r="Q85" s="47"/>
      <c r="R85" s="47"/>
      <c r="S85" s="47"/>
      <c r="T85" s="47"/>
      <c r="U85" s="47"/>
      <c r="V85" s="47"/>
      <c r="W85" s="47"/>
      <c r="X85" s="47"/>
      <c r="Y85" s="47"/>
      <c r="Z85" s="47"/>
    </row>
    <row r="86" spans="1:26" ht="15.75" customHeight="1">
      <c r="A86" s="1"/>
      <c r="B86" s="1"/>
      <c r="C86" s="2"/>
      <c r="D86" s="2"/>
      <c r="E86" s="2"/>
      <c r="F86" s="2"/>
      <c r="G86" s="2"/>
      <c r="H86" s="3"/>
      <c r="I86" s="47"/>
      <c r="J86" s="47"/>
      <c r="K86" s="47"/>
      <c r="L86" s="47"/>
      <c r="M86" s="47"/>
      <c r="N86" s="47"/>
      <c r="O86" s="47"/>
      <c r="P86" s="47"/>
      <c r="Q86" s="47"/>
      <c r="R86" s="47"/>
      <c r="S86" s="47"/>
      <c r="T86" s="47"/>
      <c r="U86" s="47"/>
      <c r="V86" s="47"/>
      <c r="W86" s="47"/>
      <c r="X86" s="47"/>
      <c r="Y86" s="47"/>
      <c r="Z86" s="47"/>
    </row>
    <row r="87" spans="1:26" ht="15.75" customHeight="1">
      <c r="A87" s="1"/>
      <c r="B87" s="1"/>
      <c r="C87" s="2"/>
      <c r="D87" s="2"/>
      <c r="E87" s="2"/>
      <c r="F87" s="2"/>
      <c r="G87" s="2"/>
      <c r="H87" s="3"/>
      <c r="I87" s="47"/>
      <c r="J87" s="47"/>
      <c r="K87" s="47"/>
      <c r="L87" s="47"/>
      <c r="M87" s="47"/>
      <c r="N87" s="47"/>
      <c r="O87" s="47"/>
      <c r="P87" s="47"/>
      <c r="Q87" s="47"/>
      <c r="R87" s="47"/>
      <c r="S87" s="47"/>
      <c r="T87" s="47"/>
      <c r="U87" s="47"/>
      <c r="V87" s="47"/>
      <c r="W87" s="47"/>
      <c r="X87" s="47"/>
      <c r="Y87" s="47"/>
      <c r="Z87" s="47"/>
    </row>
    <row r="88" spans="1:26" ht="15.75" customHeight="1">
      <c r="A88" s="1"/>
      <c r="B88" s="1"/>
      <c r="C88" s="2"/>
      <c r="D88" s="2"/>
      <c r="E88" s="2"/>
      <c r="F88" s="2"/>
      <c r="G88" s="2"/>
      <c r="H88" s="3"/>
      <c r="I88" s="47"/>
      <c r="J88" s="47"/>
      <c r="K88" s="47"/>
      <c r="L88" s="47"/>
      <c r="M88" s="47"/>
      <c r="N88" s="47"/>
      <c r="O88" s="47"/>
      <c r="P88" s="47"/>
      <c r="Q88" s="47"/>
      <c r="R88" s="47"/>
      <c r="S88" s="47"/>
      <c r="T88" s="47"/>
      <c r="U88" s="47"/>
      <c r="V88" s="47"/>
      <c r="W88" s="47"/>
      <c r="X88" s="47"/>
      <c r="Y88" s="47"/>
      <c r="Z88" s="47"/>
    </row>
    <row r="89" spans="1:26" ht="15.75" customHeight="1">
      <c r="A89" s="1"/>
      <c r="B89" s="1"/>
      <c r="C89" s="2"/>
      <c r="D89" s="2"/>
      <c r="E89" s="2"/>
      <c r="F89" s="2"/>
      <c r="G89" s="2"/>
      <c r="H89" s="3"/>
      <c r="I89" s="47"/>
      <c r="J89" s="47"/>
      <c r="K89" s="47"/>
      <c r="L89" s="47"/>
      <c r="M89" s="47"/>
      <c r="N89" s="47"/>
      <c r="O89" s="47"/>
      <c r="P89" s="47"/>
      <c r="Q89" s="47"/>
      <c r="R89" s="47"/>
      <c r="S89" s="47"/>
      <c r="T89" s="47"/>
      <c r="U89" s="47"/>
      <c r="V89" s="47"/>
      <c r="W89" s="47"/>
      <c r="X89" s="47"/>
      <c r="Y89" s="47"/>
      <c r="Z89" s="47"/>
    </row>
    <row r="90" spans="1:26" ht="15.75" customHeight="1">
      <c r="A90" s="1"/>
      <c r="B90" s="1"/>
      <c r="C90" s="2"/>
      <c r="D90" s="2"/>
      <c r="E90" s="2"/>
      <c r="F90" s="2"/>
      <c r="G90" s="2"/>
      <c r="H90" s="3"/>
      <c r="I90" s="47"/>
      <c r="J90" s="47"/>
      <c r="K90" s="47"/>
      <c r="L90" s="47"/>
      <c r="M90" s="47"/>
      <c r="N90" s="47"/>
      <c r="O90" s="47"/>
      <c r="P90" s="47"/>
      <c r="Q90" s="47"/>
      <c r="R90" s="47"/>
      <c r="S90" s="47"/>
      <c r="T90" s="47"/>
      <c r="U90" s="47"/>
      <c r="V90" s="47"/>
      <c r="W90" s="47"/>
      <c r="X90" s="47"/>
      <c r="Y90" s="47"/>
      <c r="Z90" s="47"/>
    </row>
    <row r="91" spans="1:26" ht="15.75" customHeight="1">
      <c r="A91" s="1"/>
      <c r="B91" s="1"/>
      <c r="C91" s="2"/>
      <c r="D91" s="2"/>
      <c r="E91" s="2"/>
      <c r="F91" s="2"/>
      <c r="G91" s="2"/>
      <c r="H91" s="3"/>
      <c r="I91" s="47"/>
      <c r="J91" s="47"/>
      <c r="K91" s="47"/>
      <c r="L91" s="47"/>
      <c r="M91" s="47"/>
      <c r="N91" s="47"/>
      <c r="O91" s="47"/>
      <c r="P91" s="47"/>
      <c r="Q91" s="47"/>
      <c r="R91" s="47"/>
      <c r="S91" s="47"/>
      <c r="T91" s="47"/>
      <c r="U91" s="47"/>
      <c r="V91" s="47"/>
      <c r="W91" s="47"/>
      <c r="X91" s="47"/>
      <c r="Y91" s="47"/>
      <c r="Z91" s="47"/>
    </row>
    <row r="92" spans="1:26" ht="15.75" customHeight="1">
      <c r="A92" s="1"/>
      <c r="B92" s="1"/>
      <c r="C92" s="2"/>
      <c r="D92" s="2"/>
      <c r="E92" s="2"/>
      <c r="F92" s="2"/>
      <c r="G92" s="2"/>
      <c r="H92" s="3"/>
      <c r="I92" s="47"/>
      <c r="J92" s="47"/>
      <c r="K92" s="47"/>
      <c r="L92" s="47"/>
      <c r="M92" s="47"/>
      <c r="N92" s="47"/>
      <c r="O92" s="47"/>
      <c r="P92" s="47"/>
      <c r="Q92" s="47"/>
      <c r="R92" s="47"/>
      <c r="S92" s="47"/>
      <c r="T92" s="47"/>
      <c r="U92" s="47"/>
      <c r="V92" s="47"/>
      <c r="W92" s="47"/>
      <c r="X92" s="47"/>
      <c r="Y92" s="47"/>
      <c r="Z92" s="47"/>
    </row>
    <row r="93" spans="1:26" ht="15.75" customHeight="1">
      <c r="A93" s="1"/>
      <c r="B93" s="1"/>
      <c r="C93" s="2"/>
      <c r="D93" s="2"/>
      <c r="E93" s="2"/>
      <c r="F93" s="2"/>
      <c r="G93" s="2"/>
      <c r="H93" s="3"/>
      <c r="I93" s="47"/>
      <c r="J93" s="47"/>
      <c r="K93" s="47"/>
      <c r="L93" s="47"/>
      <c r="M93" s="47"/>
      <c r="N93" s="47"/>
      <c r="O93" s="47"/>
      <c r="P93" s="47"/>
      <c r="Q93" s="47"/>
      <c r="R93" s="47"/>
      <c r="S93" s="47"/>
      <c r="T93" s="47"/>
      <c r="U93" s="47"/>
      <c r="V93" s="47"/>
      <c r="W93" s="47"/>
      <c r="X93" s="47"/>
      <c r="Y93" s="47"/>
      <c r="Z93" s="47"/>
    </row>
    <row r="94" spans="1:26" ht="15.75" customHeight="1">
      <c r="A94" s="1"/>
      <c r="B94" s="1"/>
      <c r="C94" s="2"/>
      <c r="D94" s="2"/>
      <c r="E94" s="2"/>
      <c r="F94" s="2"/>
      <c r="G94" s="2"/>
      <c r="H94" s="3"/>
      <c r="I94" s="47"/>
      <c r="J94" s="47"/>
      <c r="K94" s="47"/>
      <c r="L94" s="47"/>
      <c r="M94" s="47"/>
      <c r="N94" s="47"/>
      <c r="O94" s="47"/>
      <c r="P94" s="47"/>
      <c r="Q94" s="47"/>
      <c r="R94" s="47"/>
      <c r="S94" s="47"/>
      <c r="T94" s="47"/>
      <c r="U94" s="47"/>
      <c r="V94" s="47"/>
      <c r="W94" s="47"/>
      <c r="X94" s="47"/>
      <c r="Y94" s="47"/>
      <c r="Z94" s="47"/>
    </row>
    <row r="95" spans="1:26" ht="15.75" customHeight="1">
      <c r="A95" s="1"/>
      <c r="B95" s="1"/>
      <c r="C95" s="2"/>
      <c r="D95" s="2"/>
      <c r="E95" s="2"/>
      <c r="F95" s="2"/>
      <c r="G95" s="2"/>
      <c r="H95" s="3"/>
      <c r="I95" s="47"/>
      <c r="J95" s="47"/>
      <c r="K95" s="47"/>
      <c r="L95" s="47"/>
      <c r="M95" s="47"/>
      <c r="N95" s="47"/>
      <c r="O95" s="47"/>
      <c r="P95" s="47"/>
      <c r="Q95" s="47"/>
      <c r="R95" s="47"/>
      <c r="S95" s="47"/>
      <c r="T95" s="47"/>
      <c r="U95" s="47"/>
      <c r="V95" s="47"/>
      <c r="W95" s="47"/>
      <c r="X95" s="47"/>
      <c r="Y95" s="47"/>
      <c r="Z95" s="47"/>
    </row>
    <row r="96" spans="1:26" ht="15.75" customHeight="1">
      <c r="A96" s="1"/>
      <c r="B96" s="1"/>
      <c r="C96" s="2"/>
      <c r="D96" s="2"/>
      <c r="E96" s="2"/>
      <c r="F96" s="2"/>
      <c r="G96" s="2"/>
      <c r="H96" s="3"/>
      <c r="I96" s="47"/>
      <c r="J96" s="47"/>
      <c r="K96" s="47"/>
      <c r="L96" s="47"/>
      <c r="M96" s="47"/>
      <c r="N96" s="47"/>
      <c r="O96" s="47"/>
      <c r="P96" s="47"/>
      <c r="Q96" s="47"/>
      <c r="R96" s="47"/>
      <c r="S96" s="47"/>
      <c r="T96" s="47"/>
      <c r="U96" s="47"/>
      <c r="V96" s="47"/>
      <c r="W96" s="47"/>
      <c r="X96" s="47"/>
      <c r="Y96" s="47"/>
      <c r="Z96" s="47"/>
    </row>
    <row r="97" spans="1:26" ht="15.75" customHeight="1">
      <c r="A97" s="1"/>
      <c r="B97" s="1"/>
      <c r="C97" s="2"/>
      <c r="D97" s="2"/>
      <c r="E97" s="2"/>
      <c r="F97" s="2"/>
      <c r="G97" s="2"/>
      <c r="H97" s="3"/>
      <c r="I97" s="47"/>
      <c r="J97" s="47"/>
      <c r="K97" s="47"/>
      <c r="L97" s="47"/>
      <c r="M97" s="47"/>
      <c r="N97" s="47"/>
      <c r="O97" s="47"/>
      <c r="P97" s="47"/>
      <c r="Q97" s="47"/>
      <c r="R97" s="47"/>
      <c r="S97" s="47"/>
      <c r="T97" s="47"/>
      <c r="U97" s="47"/>
      <c r="V97" s="47"/>
      <c r="W97" s="47"/>
      <c r="X97" s="47"/>
      <c r="Y97" s="47"/>
      <c r="Z97" s="47"/>
    </row>
    <row r="98" spans="1:26" ht="15.75" customHeight="1">
      <c r="A98" s="1"/>
      <c r="B98" s="1"/>
      <c r="C98" s="2"/>
      <c r="D98" s="2"/>
      <c r="E98" s="2"/>
      <c r="F98" s="2"/>
      <c r="G98" s="2"/>
      <c r="H98" s="3"/>
      <c r="I98" s="47"/>
      <c r="J98" s="47"/>
      <c r="K98" s="47"/>
      <c r="L98" s="47"/>
      <c r="M98" s="47"/>
      <c r="N98" s="47"/>
      <c r="O98" s="47"/>
      <c r="P98" s="47"/>
      <c r="Q98" s="47"/>
      <c r="R98" s="47"/>
      <c r="S98" s="47"/>
      <c r="T98" s="47"/>
      <c r="U98" s="47"/>
      <c r="V98" s="47"/>
      <c r="W98" s="47"/>
      <c r="X98" s="47"/>
      <c r="Y98" s="47"/>
      <c r="Z98" s="47"/>
    </row>
    <row r="99" spans="1:26" ht="15.75" customHeight="1">
      <c r="A99" s="1"/>
      <c r="B99" s="1"/>
      <c r="C99" s="2"/>
      <c r="D99" s="2"/>
      <c r="E99" s="2"/>
      <c r="F99" s="2"/>
      <c r="G99" s="2"/>
      <c r="H99" s="3"/>
      <c r="I99" s="47"/>
      <c r="J99" s="47"/>
      <c r="K99" s="47"/>
      <c r="L99" s="47"/>
      <c r="M99" s="47"/>
      <c r="N99" s="47"/>
      <c r="O99" s="47"/>
      <c r="P99" s="47"/>
      <c r="Q99" s="47"/>
      <c r="R99" s="47"/>
      <c r="S99" s="47"/>
      <c r="T99" s="47"/>
      <c r="U99" s="47"/>
      <c r="V99" s="47"/>
      <c r="W99" s="47"/>
      <c r="X99" s="47"/>
      <c r="Y99" s="47"/>
      <c r="Z99" s="47"/>
    </row>
    <row r="100" spans="1:26" ht="15.75" customHeight="1">
      <c r="A100" s="1"/>
      <c r="B100" s="1"/>
      <c r="C100" s="2"/>
      <c r="D100" s="2"/>
      <c r="E100" s="2"/>
      <c r="F100" s="2"/>
      <c r="G100" s="2"/>
      <c r="H100" s="3"/>
      <c r="I100" s="47"/>
      <c r="J100" s="47"/>
      <c r="K100" s="47"/>
      <c r="L100" s="47"/>
      <c r="M100" s="47"/>
      <c r="N100" s="47"/>
      <c r="O100" s="47"/>
      <c r="P100" s="47"/>
      <c r="Q100" s="47"/>
      <c r="R100" s="47"/>
      <c r="S100" s="47"/>
      <c r="T100" s="47"/>
      <c r="U100" s="47"/>
      <c r="V100" s="47"/>
      <c r="W100" s="47"/>
      <c r="X100" s="47"/>
      <c r="Y100" s="47"/>
      <c r="Z100" s="47"/>
    </row>
    <row r="101" spans="1:26" ht="15.75" customHeight="1">
      <c r="A101" s="1"/>
      <c r="B101" s="1"/>
      <c r="C101" s="2"/>
      <c r="D101" s="2"/>
      <c r="E101" s="2"/>
      <c r="F101" s="2"/>
      <c r="G101" s="2"/>
      <c r="H101" s="3"/>
      <c r="I101" s="47"/>
      <c r="J101" s="47"/>
      <c r="K101" s="47"/>
      <c r="L101" s="47"/>
      <c r="M101" s="47"/>
      <c r="N101" s="47"/>
      <c r="O101" s="47"/>
      <c r="P101" s="47"/>
      <c r="Q101" s="47"/>
      <c r="R101" s="47"/>
      <c r="S101" s="47"/>
      <c r="T101" s="47"/>
      <c r="U101" s="47"/>
      <c r="V101" s="47"/>
      <c r="W101" s="47"/>
      <c r="X101" s="47"/>
      <c r="Y101" s="47"/>
      <c r="Z101" s="47"/>
    </row>
    <row r="102" spans="1:26" ht="15.75" customHeight="1">
      <c r="A102" s="1"/>
      <c r="B102" s="1"/>
      <c r="C102" s="2"/>
      <c r="D102" s="2"/>
      <c r="E102" s="2"/>
      <c r="F102" s="2"/>
      <c r="G102" s="2"/>
      <c r="H102" s="3"/>
      <c r="I102" s="47"/>
      <c r="J102" s="47"/>
      <c r="K102" s="47"/>
      <c r="L102" s="47"/>
      <c r="M102" s="47"/>
      <c r="N102" s="47"/>
      <c r="O102" s="47"/>
      <c r="P102" s="47"/>
      <c r="Q102" s="47"/>
      <c r="R102" s="47"/>
      <c r="S102" s="47"/>
      <c r="T102" s="47"/>
      <c r="U102" s="47"/>
      <c r="V102" s="47"/>
      <c r="W102" s="47"/>
      <c r="X102" s="47"/>
      <c r="Y102" s="47"/>
      <c r="Z102" s="47"/>
    </row>
    <row r="103" spans="1:26" ht="15.75" customHeight="1">
      <c r="A103" s="1"/>
      <c r="B103" s="1"/>
      <c r="C103" s="2"/>
      <c r="D103" s="2"/>
      <c r="E103" s="2"/>
      <c r="F103" s="2"/>
      <c r="G103" s="2"/>
      <c r="H103" s="3"/>
      <c r="I103" s="47"/>
      <c r="J103" s="47"/>
      <c r="K103" s="47"/>
      <c r="L103" s="47"/>
      <c r="M103" s="47"/>
      <c r="N103" s="47"/>
      <c r="O103" s="47"/>
      <c r="P103" s="47"/>
      <c r="Q103" s="47"/>
      <c r="R103" s="47"/>
      <c r="S103" s="47"/>
      <c r="T103" s="47"/>
      <c r="U103" s="47"/>
      <c r="V103" s="47"/>
      <c r="W103" s="47"/>
      <c r="X103" s="47"/>
      <c r="Y103" s="47"/>
      <c r="Z103" s="47"/>
    </row>
    <row r="104" spans="1:26" ht="15.75" customHeight="1">
      <c r="A104" s="1"/>
      <c r="B104" s="1"/>
      <c r="C104" s="2"/>
      <c r="D104" s="2"/>
      <c r="E104" s="2"/>
      <c r="F104" s="2"/>
      <c r="G104" s="2"/>
      <c r="H104" s="3"/>
      <c r="I104" s="47"/>
      <c r="J104" s="47"/>
      <c r="K104" s="47"/>
      <c r="L104" s="47"/>
      <c r="M104" s="47"/>
      <c r="N104" s="47"/>
      <c r="O104" s="47"/>
      <c r="P104" s="47"/>
      <c r="Q104" s="47"/>
      <c r="R104" s="47"/>
      <c r="S104" s="47"/>
      <c r="T104" s="47"/>
      <c r="U104" s="47"/>
      <c r="V104" s="47"/>
      <c r="W104" s="47"/>
      <c r="X104" s="47"/>
      <c r="Y104" s="47"/>
      <c r="Z104" s="47"/>
    </row>
    <row r="105" spans="1:26" ht="15.75" customHeight="1">
      <c r="A105" s="1"/>
      <c r="B105" s="1"/>
      <c r="C105" s="2"/>
      <c r="D105" s="2"/>
      <c r="E105" s="2"/>
      <c r="F105" s="2"/>
      <c r="G105" s="2"/>
      <c r="H105" s="3"/>
      <c r="I105" s="47"/>
      <c r="J105" s="47"/>
      <c r="K105" s="47"/>
      <c r="L105" s="47"/>
      <c r="M105" s="47"/>
      <c r="N105" s="47"/>
      <c r="O105" s="47"/>
      <c r="P105" s="47"/>
      <c r="Q105" s="47"/>
      <c r="R105" s="47"/>
      <c r="S105" s="47"/>
      <c r="T105" s="47"/>
      <c r="U105" s="47"/>
      <c r="V105" s="47"/>
      <c r="W105" s="47"/>
      <c r="X105" s="47"/>
      <c r="Y105" s="47"/>
      <c r="Z105" s="47"/>
    </row>
    <row r="106" spans="1:26" ht="15.75" customHeight="1">
      <c r="A106" s="1"/>
      <c r="B106" s="1"/>
      <c r="C106" s="2"/>
      <c r="D106" s="2"/>
      <c r="E106" s="2"/>
      <c r="F106" s="2"/>
      <c r="G106" s="2"/>
      <c r="H106" s="3"/>
      <c r="I106" s="47"/>
      <c r="J106" s="47"/>
      <c r="K106" s="47"/>
      <c r="L106" s="47"/>
      <c r="M106" s="47"/>
      <c r="N106" s="47"/>
      <c r="O106" s="47"/>
      <c r="P106" s="47"/>
      <c r="Q106" s="47"/>
      <c r="R106" s="47"/>
      <c r="S106" s="47"/>
      <c r="T106" s="47"/>
      <c r="U106" s="47"/>
      <c r="V106" s="47"/>
      <c r="W106" s="47"/>
      <c r="X106" s="47"/>
      <c r="Y106" s="47"/>
      <c r="Z106" s="47"/>
    </row>
    <row r="107" spans="1:26" ht="15.75" customHeight="1">
      <c r="A107" s="1"/>
      <c r="B107" s="1"/>
      <c r="C107" s="2"/>
      <c r="D107" s="2"/>
      <c r="E107" s="2"/>
      <c r="F107" s="2"/>
      <c r="G107" s="2"/>
      <c r="H107" s="3"/>
      <c r="I107" s="47"/>
      <c r="J107" s="47"/>
      <c r="K107" s="47"/>
      <c r="L107" s="47"/>
      <c r="M107" s="47"/>
      <c r="N107" s="47"/>
      <c r="O107" s="47"/>
      <c r="P107" s="47"/>
      <c r="Q107" s="47"/>
      <c r="R107" s="47"/>
      <c r="S107" s="47"/>
      <c r="T107" s="47"/>
      <c r="U107" s="47"/>
      <c r="V107" s="47"/>
      <c r="W107" s="47"/>
      <c r="X107" s="47"/>
      <c r="Y107" s="47"/>
      <c r="Z107" s="47"/>
    </row>
    <row r="108" spans="1:26" ht="15.75" customHeight="1">
      <c r="A108" s="1"/>
      <c r="B108" s="1"/>
      <c r="C108" s="2"/>
      <c r="D108" s="2"/>
      <c r="E108" s="2"/>
      <c r="F108" s="2"/>
      <c r="G108" s="2"/>
      <c r="H108" s="3"/>
      <c r="I108" s="47"/>
      <c r="J108" s="47"/>
      <c r="K108" s="47"/>
      <c r="L108" s="47"/>
      <c r="M108" s="47"/>
      <c r="N108" s="47"/>
      <c r="O108" s="47"/>
      <c r="P108" s="47"/>
      <c r="Q108" s="47"/>
      <c r="R108" s="47"/>
      <c r="S108" s="47"/>
      <c r="T108" s="47"/>
      <c r="U108" s="47"/>
      <c r="V108" s="47"/>
      <c r="W108" s="47"/>
      <c r="X108" s="47"/>
      <c r="Y108" s="47"/>
      <c r="Z108" s="47"/>
    </row>
    <row r="109" spans="1:26" ht="15.75" customHeight="1">
      <c r="A109" s="1"/>
      <c r="B109" s="1"/>
      <c r="C109" s="2"/>
      <c r="D109" s="2"/>
      <c r="E109" s="2"/>
      <c r="F109" s="2"/>
      <c r="G109" s="2"/>
      <c r="H109" s="3"/>
      <c r="I109" s="47"/>
      <c r="J109" s="47"/>
      <c r="K109" s="47"/>
      <c r="L109" s="47"/>
      <c r="M109" s="47"/>
      <c r="N109" s="47"/>
      <c r="O109" s="47"/>
      <c r="P109" s="47"/>
      <c r="Q109" s="47"/>
      <c r="R109" s="47"/>
      <c r="S109" s="47"/>
      <c r="T109" s="47"/>
      <c r="U109" s="47"/>
      <c r="V109" s="47"/>
      <c r="W109" s="47"/>
      <c r="X109" s="47"/>
      <c r="Y109" s="47"/>
      <c r="Z109" s="47"/>
    </row>
    <row r="110" spans="1:26" ht="15.75" customHeight="1">
      <c r="A110" s="1"/>
      <c r="B110" s="1"/>
      <c r="C110" s="2"/>
      <c r="D110" s="2"/>
      <c r="E110" s="2"/>
      <c r="F110" s="2"/>
      <c r="G110" s="2"/>
      <c r="H110" s="3"/>
      <c r="I110" s="47"/>
      <c r="J110" s="47"/>
      <c r="K110" s="47"/>
      <c r="L110" s="47"/>
      <c r="M110" s="47"/>
      <c r="N110" s="47"/>
      <c r="O110" s="47"/>
      <c r="P110" s="47"/>
      <c r="Q110" s="47"/>
      <c r="R110" s="47"/>
      <c r="S110" s="47"/>
      <c r="T110" s="47"/>
      <c r="U110" s="47"/>
      <c r="V110" s="47"/>
      <c r="W110" s="47"/>
      <c r="X110" s="47"/>
      <c r="Y110" s="47"/>
      <c r="Z110" s="47"/>
    </row>
    <row r="111" spans="1:26" ht="15.75" customHeight="1">
      <c r="A111" s="1"/>
      <c r="B111" s="1"/>
      <c r="C111" s="2"/>
      <c r="D111" s="2"/>
      <c r="E111" s="2"/>
      <c r="F111" s="2"/>
      <c r="G111" s="2"/>
      <c r="H111" s="3"/>
      <c r="I111" s="47"/>
      <c r="J111" s="47"/>
      <c r="K111" s="47"/>
      <c r="L111" s="47"/>
      <c r="M111" s="47"/>
      <c r="N111" s="47"/>
      <c r="O111" s="47"/>
      <c r="P111" s="47"/>
      <c r="Q111" s="47"/>
      <c r="R111" s="47"/>
      <c r="S111" s="47"/>
      <c r="T111" s="47"/>
      <c r="U111" s="47"/>
      <c r="V111" s="47"/>
      <c r="W111" s="47"/>
      <c r="X111" s="47"/>
      <c r="Y111" s="47"/>
      <c r="Z111" s="47"/>
    </row>
    <row r="112" spans="1:26" ht="15.75" customHeight="1">
      <c r="A112" s="1"/>
      <c r="B112" s="1"/>
      <c r="C112" s="2"/>
      <c r="D112" s="2"/>
      <c r="E112" s="2"/>
      <c r="F112" s="2"/>
      <c r="G112" s="2"/>
      <c r="H112" s="3"/>
      <c r="I112" s="47"/>
      <c r="J112" s="47"/>
      <c r="K112" s="47"/>
      <c r="L112" s="47"/>
      <c r="M112" s="47"/>
      <c r="N112" s="47"/>
      <c r="O112" s="47"/>
      <c r="P112" s="47"/>
      <c r="Q112" s="47"/>
      <c r="R112" s="47"/>
      <c r="S112" s="47"/>
      <c r="T112" s="47"/>
      <c r="U112" s="47"/>
      <c r="V112" s="47"/>
      <c r="W112" s="47"/>
      <c r="X112" s="47"/>
      <c r="Y112" s="47"/>
      <c r="Z112" s="47"/>
    </row>
    <row r="113" spans="1:26" ht="15.75" customHeight="1">
      <c r="A113" s="1"/>
      <c r="B113" s="1"/>
      <c r="C113" s="2"/>
      <c r="D113" s="2"/>
      <c r="E113" s="2"/>
      <c r="F113" s="2"/>
      <c r="G113" s="2"/>
      <c r="H113" s="3"/>
      <c r="I113" s="47"/>
      <c r="J113" s="47"/>
      <c r="K113" s="47"/>
      <c r="L113" s="47"/>
      <c r="M113" s="47"/>
      <c r="N113" s="47"/>
      <c r="O113" s="47"/>
      <c r="P113" s="47"/>
      <c r="Q113" s="47"/>
      <c r="R113" s="47"/>
      <c r="S113" s="47"/>
      <c r="T113" s="47"/>
      <c r="U113" s="47"/>
      <c r="V113" s="47"/>
      <c r="W113" s="47"/>
      <c r="X113" s="47"/>
      <c r="Y113" s="47"/>
      <c r="Z113" s="47"/>
    </row>
    <row r="114" spans="1:26" ht="15.75" customHeight="1">
      <c r="A114" s="1"/>
      <c r="B114" s="1"/>
      <c r="C114" s="2"/>
      <c r="D114" s="2"/>
      <c r="E114" s="2"/>
      <c r="F114" s="2"/>
      <c r="G114" s="2"/>
      <c r="H114" s="3"/>
      <c r="I114" s="47"/>
      <c r="J114" s="47"/>
      <c r="K114" s="47"/>
      <c r="L114" s="47"/>
      <c r="M114" s="47"/>
      <c r="N114" s="47"/>
      <c r="O114" s="47"/>
      <c r="P114" s="47"/>
      <c r="Q114" s="47"/>
      <c r="R114" s="47"/>
      <c r="S114" s="47"/>
      <c r="T114" s="47"/>
      <c r="U114" s="47"/>
      <c r="V114" s="47"/>
      <c r="W114" s="47"/>
      <c r="X114" s="47"/>
      <c r="Y114" s="47"/>
      <c r="Z114" s="47"/>
    </row>
    <row r="115" spans="1:26" ht="15.75" customHeight="1">
      <c r="A115" s="1"/>
      <c r="B115" s="1"/>
      <c r="C115" s="2"/>
      <c r="D115" s="2"/>
      <c r="E115" s="2"/>
      <c r="F115" s="2"/>
      <c r="G115" s="2"/>
      <c r="H115" s="3"/>
      <c r="I115" s="47"/>
      <c r="J115" s="47"/>
      <c r="K115" s="47"/>
      <c r="L115" s="47"/>
      <c r="M115" s="47"/>
      <c r="N115" s="47"/>
      <c r="O115" s="47"/>
      <c r="P115" s="47"/>
      <c r="Q115" s="47"/>
      <c r="R115" s="47"/>
      <c r="S115" s="47"/>
      <c r="T115" s="47"/>
      <c r="U115" s="47"/>
      <c r="V115" s="47"/>
      <c r="W115" s="47"/>
      <c r="X115" s="47"/>
      <c r="Y115" s="47"/>
      <c r="Z115" s="47"/>
    </row>
    <row r="116" spans="1:26" ht="15.75" customHeight="1">
      <c r="A116" s="1"/>
      <c r="B116" s="1"/>
      <c r="C116" s="2"/>
      <c r="D116" s="2"/>
      <c r="E116" s="2"/>
      <c r="F116" s="2"/>
      <c r="G116" s="2"/>
      <c r="H116" s="3"/>
      <c r="I116" s="47"/>
      <c r="J116" s="47"/>
      <c r="K116" s="47"/>
      <c r="L116" s="47"/>
      <c r="M116" s="47"/>
      <c r="N116" s="47"/>
      <c r="O116" s="47"/>
      <c r="P116" s="47"/>
      <c r="Q116" s="47"/>
      <c r="R116" s="47"/>
      <c r="S116" s="47"/>
      <c r="T116" s="47"/>
      <c r="U116" s="47"/>
      <c r="V116" s="47"/>
      <c r="W116" s="47"/>
      <c r="X116" s="47"/>
      <c r="Y116" s="47"/>
      <c r="Z116" s="47"/>
    </row>
    <row r="117" spans="1:26" ht="15.75" customHeight="1">
      <c r="A117" s="1"/>
      <c r="B117" s="1"/>
      <c r="C117" s="2"/>
      <c r="D117" s="2"/>
      <c r="E117" s="2"/>
      <c r="F117" s="2"/>
      <c r="G117" s="2"/>
      <c r="H117" s="3"/>
      <c r="I117" s="47"/>
      <c r="J117" s="47"/>
      <c r="K117" s="47"/>
      <c r="L117" s="47"/>
      <c r="M117" s="47"/>
      <c r="N117" s="47"/>
      <c r="O117" s="47"/>
      <c r="P117" s="47"/>
      <c r="Q117" s="47"/>
      <c r="R117" s="47"/>
      <c r="S117" s="47"/>
      <c r="T117" s="47"/>
      <c r="U117" s="47"/>
      <c r="V117" s="47"/>
      <c r="W117" s="47"/>
      <c r="X117" s="47"/>
      <c r="Y117" s="47"/>
      <c r="Z117" s="47"/>
    </row>
    <row r="118" spans="1:26" ht="15.75" customHeight="1">
      <c r="A118" s="1"/>
      <c r="B118" s="1"/>
      <c r="C118" s="2"/>
      <c r="D118" s="2"/>
      <c r="E118" s="2"/>
      <c r="F118" s="2"/>
      <c r="G118" s="2"/>
      <c r="H118" s="3"/>
      <c r="I118" s="47"/>
      <c r="J118" s="47"/>
      <c r="K118" s="47"/>
      <c r="L118" s="47"/>
      <c r="M118" s="47"/>
      <c r="N118" s="47"/>
      <c r="O118" s="47"/>
      <c r="P118" s="47"/>
      <c r="Q118" s="47"/>
      <c r="R118" s="47"/>
      <c r="S118" s="47"/>
      <c r="T118" s="47"/>
      <c r="U118" s="47"/>
      <c r="V118" s="47"/>
      <c r="W118" s="47"/>
      <c r="X118" s="47"/>
      <c r="Y118" s="47"/>
      <c r="Z118" s="47"/>
    </row>
    <row r="119" spans="1:26" ht="15.75" customHeight="1">
      <c r="A119" s="1"/>
      <c r="B119" s="1"/>
      <c r="C119" s="2"/>
      <c r="D119" s="2"/>
      <c r="E119" s="2"/>
      <c r="F119" s="2"/>
      <c r="G119" s="2"/>
      <c r="H119" s="3"/>
      <c r="I119" s="47"/>
      <c r="J119" s="47"/>
      <c r="K119" s="47"/>
      <c r="L119" s="47"/>
      <c r="M119" s="47"/>
      <c r="N119" s="47"/>
      <c r="O119" s="47"/>
      <c r="P119" s="47"/>
      <c r="Q119" s="47"/>
      <c r="R119" s="47"/>
      <c r="S119" s="47"/>
      <c r="T119" s="47"/>
      <c r="U119" s="47"/>
      <c r="V119" s="47"/>
      <c r="W119" s="47"/>
      <c r="X119" s="47"/>
      <c r="Y119" s="47"/>
      <c r="Z119" s="47"/>
    </row>
    <row r="120" spans="1:26" ht="15.75" customHeight="1">
      <c r="A120" s="1"/>
      <c r="B120" s="1"/>
      <c r="C120" s="2"/>
      <c r="D120" s="2"/>
      <c r="E120" s="2"/>
      <c r="F120" s="2"/>
      <c r="G120" s="2"/>
      <c r="H120" s="3"/>
      <c r="I120" s="47"/>
      <c r="J120" s="47"/>
      <c r="K120" s="47"/>
      <c r="L120" s="47"/>
      <c r="M120" s="47"/>
      <c r="N120" s="47"/>
      <c r="O120" s="47"/>
      <c r="P120" s="47"/>
      <c r="Q120" s="47"/>
      <c r="R120" s="47"/>
      <c r="S120" s="47"/>
      <c r="T120" s="47"/>
      <c r="U120" s="47"/>
      <c r="V120" s="47"/>
      <c r="W120" s="47"/>
      <c r="X120" s="47"/>
      <c r="Y120" s="47"/>
      <c r="Z120" s="47"/>
    </row>
    <row r="121" spans="1:26" ht="15.75" customHeight="1">
      <c r="A121" s="1"/>
      <c r="B121" s="1"/>
      <c r="C121" s="2"/>
      <c r="D121" s="2"/>
      <c r="E121" s="2"/>
      <c r="F121" s="2"/>
      <c r="G121" s="2"/>
      <c r="H121" s="3"/>
      <c r="I121" s="47"/>
      <c r="J121" s="47"/>
      <c r="K121" s="47"/>
      <c r="L121" s="47"/>
      <c r="M121" s="47"/>
      <c r="N121" s="47"/>
      <c r="O121" s="47"/>
      <c r="P121" s="47"/>
      <c r="Q121" s="47"/>
      <c r="R121" s="47"/>
      <c r="S121" s="47"/>
      <c r="T121" s="47"/>
      <c r="U121" s="47"/>
      <c r="V121" s="47"/>
      <c r="W121" s="47"/>
      <c r="X121" s="47"/>
      <c r="Y121" s="47"/>
      <c r="Z121" s="47"/>
    </row>
    <row r="122" spans="1:26" ht="15.75" customHeight="1">
      <c r="A122" s="1"/>
      <c r="B122" s="1"/>
      <c r="C122" s="2"/>
      <c r="D122" s="2"/>
      <c r="E122" s="2"/>
      <c r="F122" s="2"/>
      <c r="G122" s="2"/>
      <c r="H122" s="3"/>
      <c r="I122" s="47"/>
      <c r="J122" s="47"/>
      <c r="K122" s="47"/>
      <c r="L122" s="47"/>
      <c r="M122" s="47"/>
      <c r="N122" s="47"/>
      <c r="O122" s="47"/>
      <c r="P122" s="47"/>
      <c r="Q122" s="47"/>
      <c r="R122" s="47"/>
      <c r="S122" s="47"/>
      <c r="T122" s="47"/>
      <c r="U122" s="47"/>
      <c r="V122" s="47"/>
      <c r="W122" s="47"/>
      <c r="X122" s="47"/>
      <c r="Y122" s="47"/>
      <c r="Z122" s="47"/>
    </row>
    <row r="123" spans="1:26" ht="15.75" customHeight="1">
      <c r="A123" s="1"/>
      <c r="B123" s="1"/>
      <c r="C123" s="2"/>
      <c r="D123" s="2"/>
      <c r="E123" s="2"/>
      <c r="F123" s="2"/>
      <c r="G123" s="2"/>
      <c r="H123" s="3"/>
      <c r="I123" s="47"/>
      <c r="J123" s="47"/>
      <c r="K123" s="47"/>
      <c r="L123" s="47"/>
      <c r="M123" s="47"/>
      <c r="N123" s="47"/>
      <c r="O123" s="47"/>
      <c r="P123" s="47"/>
      <c r="Q123" s="47"/>
      <c r="R123" s="47"/>
      <c r="S123" s="47"/>
      <c r="T123" s="47"/>
      <c r="U123" s="47"/>
      <c r="V123" s="47"/>
      <c r="W123" s="47"/>
      <c r="X123" s="47"/>
      <c r="Y123" s="47"/>
      <c r="Z123" s="47"/>
    </row>
    <row r="124" spans="1:26" ht="15.75" customHeight="1">
      <c r="A124" s="1"/>
      <c r="B124" s="1"/>
      <c r="C124" s="2"/>
      <c r="D124" s="2"/>
      <c r="E124" s="2"/>
      <c r="F124" s="2"/>
      <c r="G124" s="2"/>
      <c r="H124" s="3"/>
      <c r="I124" s="47"/>
      <c r="J124" s="47"/>
      <c r="K124" s="47"/>
      <c r="L124" s="47"/>
      <c r="M124" s="47"/>
      <c r="N124" s="47"/>
      <c r="O124" s="47"/>
      <c r="P124" s="47"/>
      <c r="Q124" s="47"/>
      <c r="R124" s="47"/>
      <c r="S124" s="47"/>
      <c r="T124" s="47"/>
      <c r="U124" s="47"/>
      <c r="V124" s="47"/>
      <c r="W124" s="47"/>
      <c r="X124" s="47"/>
      <c r="Y124" s="47"/>
      <c r="Z124" s="47"/>
    </row>
    <row r="125" spans="1:26" ht="15.75" customHeight="1">
      <c r="A125" s="1"/>
      <c r="B125" s="1"/>
      <c r="C125" s="2"/>
      <c r="D125" s="2"/>
      <c r="E125" s="2"/>
      <c r="F125" s="2"/>
      <c r="G125" s="2"/>
      <c r="H125" s="3"/>
      <c r="I125" s="47"/>
      <c r="J125" s="47"/>
      <c r="K125" s="47"/>
      <c r="L125" s="47"/>
      <c r="M125" s="47"/>
      <c r="N125" s="47"/>
      <c r="O125" s="47"/>
      <c r="P125" s="47"/>
      <c r="Q125" s="47"/>
      <c r="R125" s="47"/>
      <c r="S125" s="47"/>
      <c r="T125" s="47"/>
      <c r="U125" s="47"/>
      <c r="V125" s="47"/>
      <c r="W125" s="47"/>
      <c r="X125" s="47"/>
      <c r="Y125" s="47"/>
      <c r="Z125" s="47"/>
    </row>
    <row r="126" spans="1:26" ht="15.75" customHeight="1">
      <c r="A126" s="1"/>
      <c r="B126" s="1"/>
      <c r="C126" s="2"/>
      <c r="D126" s="2"/>
      <c r="E126" s="2"/>
      <c r="F126" s="2"/>
      <c r="G126" s="2"/>
      <c r="H126" s="3"/>
      <c r="I126" s="47"/>
      <c r="J126" s="47"/>
      <c r="K126" s="47"/>
      <c r="L126" s="47"/>
      <c r="M126" s="47"/>
      <c r="N126" s="47"/>
      <c r="O126" s="47"/>
      <c r="P126" s="47"/>
      <c r="Q126" s="47"/>
      <c r="R126" s="47"/>
      <c r="S126" s="47"/>
      <c r="T126" s="47"/>
      <c r="U126" s="47"/>
      <c r="V126" s="47"/>
      <c r="W126" s="47"/>
      <c r="X126" s="47"/>
      <c r="Y126" s="47"/>
      <c r="Z126" s="47"/>
    </row>
    <row r="127" spans="1:26" ht="15.75" customHeight="1">
      <c r="A127" s="1"/>
      <c r="B127" s="1"/>
      <c r="C127" s="2"/>
      <c r="D127" s="2"/>
      <c r="E127" s="2"/>
      <c r="F127" s="2"/>
      <c r="G127" s="2"/>
      <c r="H127" s="3"/>
      <c r="I127" s="47"/>
      <c r="J127" s="47"/>
      <c r="K127" s="47"/>
      <c r="L127" s="47"/>
      <c r="M127" s="47"/>
      <c r="N127" s="47"/>
      <c r="O127" s="47"/>
      <c r="P127" s="47"/>
      <c r="Q127" s="47"/>
      <c r="R127" s="47"/>
      <c r="S127" s="47"/>
      <c r="T127" s="47"/>
      <c r="U127" s="47"/>
      <c r="V127" s="47"/>
      <c r="W127" s="47"/>
      <c r="X127" s="47"/>
      <c r="Y127" s="47"/>
      <c r="Z127" s="47"/>
    </row>
    <row r="128" spans="1:26" ht="15.75" customHeight="1">
      <c r="A128" s="1"/>
      <c r="B128" s="1"/>
      <c r="C128" s="2"/>
      <c r="D128" s="2"/>
      <c r="E128" s="2"/>
      <c r="F128" s="2"/>
      <c r="G128" s="2"/>
      <c r="H128" s="3"/>
      <c r="I128" s="47"/>
      <c r="J128" s="47"/>
      <c r="K128" s="47"/>
      <c r="L128" s="47"/>
      <c r="M128" s="47"/>
      <c r="N128" s="47"/>
      <c r="O128" s="47"/>
      <c r="P128" s="47"/>
      <c r="Q128" s="47"/>
      <c r="R128" s="47"/>
      <c r="S128" s="47"/>
      <c r="T128" s="47"/>
      <c r="U128" s="47"/>
      <c r="V128" s="47"/>
      <c r="W128" s="47"/>
      <c r="X128" s="47"/>
      <c r="Y128" s="47"/>
      <c r="Z128" s="47"/>
    </row>
    <row r="129" spans="1:26" ht="15.75" customHeight="1">
      <c r="A129" s="1"/>
      <c r="B129" s="1"/>
      <c r="C129" s="2"/>
      <c r="D129" s="2"/>
      <c r="E129" s="2"/>
      <c r="F129" s="2"/>
      <c r="G129" s="2"/>
      <c r="H129" s="3"/>
      <c r="I129" s="47"/>
      <c r="J129" s="47"/>
      <c r="K129" s="47"/>
      <c r="L129" s="47"/>
      <c r="M129" s="47"/>
      <c r="N129" s="47"/>
      <c r="O129" s="47"/>
      <c r="P129" s="47"/>
      <c r="Q129" s="47"/>
      <c r="R129" s="47"/>
      <c r="S129" s="47"/>
      <c r="T129" s="47"/>
      <c r="U129" s="47"/>
      <c r="V129" s="47"/>
      <c r="W129" s="47"/>
      <c r="X129" s="47"/>
      <c r="Y129" s="47"/>
      <c r="Z129" s="47"/>
    </row>
    <row r="130" spans="1:26" ht="15.75" customHeight="1">
      <c r="A130" s="1"/>
      <c r="B130" s="1"/>
      <c r="C130" s="2"/>
      <c r="D130" s="2"/>
      <c r="E130" s="2"/>
      <c r="F130" s="2"/>
      <c r="G130" s="2"/>
      <c r="H130" s="3"/>
      <c r="I130" s="47"/>
      <c r="J130" s="47"/>
      <c r="K130" s="47"/>
      <c r="L130" s="47"/>
      <c r="M130" s="47"/>
      <c r="N130" s="47"/>
      <c r="O130" s="47"/>
      <c r="P130" s="47"/>
      <c r="Q130" s="47"/>
      <c r="R130" s="47"/>
      <c r="S130" s="47"/>
      <c r="T130" s="47"/>
      <c r="U130" s="47"/>
      <c r="V130" s="47"/>
      <c r="W130" s="47"/>
      <c r="X130" s="47"/>
      <c r="Y130" s="47"/>
      <c r="Z130" s="47"/>
    </row>
    <row r="131" spans="1:26" ht="15.75" customHeight="1">
      <c r="A131" s="1"/>
      <c r="B131" s="1"/>
      <c r="C131" s="2"/>
      <c r="D131" s="2"/>
      <c r="E131" s="2"/>
      <c r="F131" s="2"/>
      <c r="G131" s="2"/>
      <c r="H131" s="3"/>
      <c r="I131" s="47"/>
      <c r="J131" s="47"/>
      <c r="K131" s="47"/>
      <c r="L131" s="47"/>
      <c r="M131" s="47"/>
      <c r="N131" s="47"/>
      <c r="O131" s="47"/>
      <c r="P131" s="47"/>
      <c r="Q131" s="47"/>
      <c r="R131" s="47"/>
      <c r="S131" s="47"/>
      <c r="T131" s="47"/>
      <c r="U131" s="47"/>
      <c r="V131" s="47"/>
      <c r="W131" s="47"/>
      <c r="X131" s="47"/>
      <c r="Y131" s="47"/>
      <c r="Z131" s="47"/>
    </row>
    <row r="132" spans="1:26" ht="15.75" customHeight="1">
      <c r="A132" s="1"/>
      <c r="B132" s="1"/>
      <c r="C132" s="2"/>
      <c r="D132" s="2"/>
      <c r="E132" s="2"/>
      <c r="F132" s="2"/>
      <c r="G132" s="2"/>
      <c r="H132" s="3"/>
      <c r="I132" s="47"/>
      <c r="J132" s="47"/>
      <c r="K132" s="47"/>
      <c r="L132" s="47"/>
      <c r="M132" s="47"/>
      <c r="N132" s="47"/>
      <c r="O132" s="47"/>
      <c r="P132" s="47"/>
      <c r="Q132" s="47"/>
      <c r="R132" s="47"/>
      <c r="S132" s="47"/>
      <c r="T132" s="47"/>
      <c r="U132" s="47"/>
      <c r="V132" s="47"/>
      <c r="W132" s="47"/>
      <c r="X132" s="47"/>
      <c r="Y132" s="47"/>
      <c r="Z132" s="47"/>
    </row>
    <row r="133" spans="1:26" ht="15.75" customHeight="1">
      <c r="A133" s="1"/>
      <c r="B133" s="1"/>
      <c r="C133" s="2"/>
      <c r="D133" s="2"/>
      <c r="E133" s="2"/>
      <c r="F133" s="2"/>
      <c r="G133" s="2"/>
      <c r="H133" s="3"/>
      <c r="I133" s="47"/>
      <c r="J133" s="47"/>
      <c r="K133" s="47"/>
      <c r="L133" s="47"/>
      <c r="M133" s="47"/>
      <c r="N133" s="47"/>
      <c r="O133" s="47"/>
      <c r="P133" s="47"/>
      <c r="Q133" s="47"/>
      <c r="R133" s="47"/>
      <c r="S133" s="47"/>
      <c r="T133" s="47"/>
      <c r="U133" s="47"/>
      <c r="V133" s="47"/>
      <c r="W133" s="47"/>
      <c r="X133" s="47"/>
      <c r="Y133" s="47"/>
      <c r="Z133" s="47"/>
    </row>
    <row r="134" spans="1:26" ht="15.75" customHeight="1">
      <c r="A134" s="1"/>
      <c r="B134" s="1"/>
      <c r="C134" s="2"/>
      <c r="D134" s="2"/>
      <c r="E134" s="2"/>
      <c r="F134" s="2"/>
      <c r="G134" s="2"/>
      <c r="H134" s="3"/>
      <c r="I134" s="47"/>
      <c r="J134" s="47"/>
      <c r="K134" s="47"/>
      <c r="L134" s="47"/>
      <c r="M134" s="47"/>
      <c r="N134" s="47"/>
      <c r="O134" s="47"/>
      <c r="P134" s="47"/>
      <c r="Q134" s="47"/>
      <c r="R134" s="47"/>
      <c r="S134" s="47"/>
      <c r="T134" s="47"/>
      <c r="U134" s="47"/>
      <c r="V134" s="47"/>
      <c r="W134" s="47"/>
      <c r="X134" s="47"/>
      <c r="Y134" s="47"/>
      <c r="Z134" s="47"/>
    </row>
    <row r="135" spans="1:26" ht="15.75" customHeight="1">
      <c r="A135" s="1"/>
      <c r="B135" s="1"/>
      <c r="C135" s="2"/>
      <c r="D135" s="2"/>
      <c r="E135" s="2"/>
      <c r="F135" s="2"/>
      <c r="G135" s="2"/>
      <c r="H135" s="3"/>
      <c r="I135" s="47"/>
      <c r="J135" s="47"/>
      <c r="K135" s="47"/>
      <c r="L135" s="47"/>
      <c r="M135" s="47"/>
      <c r="N135" s="47"/>
      <c r="O135" s="47"/>
      <c r="P135" s="47"/>
      <c r="Q135" s="47"/>
      <c r="R135" s="47"/>
      <c r="S135" s="47"/>
      <c r="T135" s="47"/>
      <c r="U135" s="47"/>
      <c r="V135" s="47"/>
      <c r="W135" s="47"/>
      <c r="X135" s="47"/>
      <c r="Y135" s="47"/>
      <c r="Z135" s="47"/>
    </row>
    <row r="136" spans="1:26" ht="15.75" customHeight="1">
      <c r="A136" s="1"/>
      <c r="B136" s="1"/>
      <c r="C136" s="2"/>
      <c r="D136" s="2"/>
      <c r="E136" s="2"/>
      <c r="F136" s="2"/>
      <c r="G136" s="2"/>
      <c r="H136" s="3"/>
      <c r="I136" s="47"/>
      <c r="J136" s="47"/>
      <c r="K136" s="47"/>
      <c r="L136" s="47"/>
      <c r="M136" s="47"/>
      <c r="N136" s="47"/>
      <c r="O136" s="47"/>
      <c r="P136" s="47"/>
      <c r="Q136" s="47"/>
      <c r="R136" s="47"/>
      <c r="S136" s="47"/>
      <c r="T136" s="47"/>
      <c r="U136" s="47"/>
      <c r="V136" s="47"/>
      <c r="W136" s="47"/>
      <c r="X136" s="47"/>
      <c r="Y136" s="47"/>
      <c r="Z136" s="47"/>
    </row>
    <row r="137" spans="1:26" ht="15.75" customHeight="1">
      <c r="A137" s="1"/>
      <c r="B137" s="1"/>
      <c r="C137" s="2"/>
      <c r="D137" s="2"/>
      <c r="E137" s="2"/>
      <c r="F137" s="2"/>
      <c r="G137" s="2"/>
      <c r="H137" s="3"/>
      <c r="I137" s="47"/>
      <c r="J137" s="47"/>
      <c r="K137" s="47"/>
      <c r="L137" s="47"/>
      <c r="M137" s="47"/>
      <c r="N137" s="47"/>
      <c r="O137" s="47"/>
      <c r="P137" s="47"/>
      <c r="Q137" s="47"/>
      <c r="R137" s="47"/>
      <c r="S137" s="47"/>
      <c r="T137" s="47"/>
      <c r="U137" s="47"/>
      <c r="V137" s="47"/>
      <c r="W137" s="47"/>
      <c r="X137" s="47"/>
      <c r="Y137" s="47"/>
      <c r="Z137" s="47"/>
    </row>
    <row r="138" spans="1:26" ht="15.75" customHeight="1">
      <c r="A138" s="1"/>
      <c r="B138" s="1"/>
      <c r="C138" s="2"/>
      <c r="D138" s="2"/>
      <c r="E138" s="2"/>
      <c r="F138" s="2"/>
      <c r="G138" s="2"/>
      <c r="H138" s="3"/>
      <c r="I138" s="47"/>
      <c r="J138" s="47"/>
      <c r="K138" s="47"/>
      <c r="L138" s="47"/>
      <c r="M138" s="47"/>
      <c r="N138" s="47"/>
      <c r="O138" s="47"/>
      <c r="P138" s="47"/>
      <c r="Q138" s="47"/>
      <c r="R138" s="47"/>
      <c r="S138" s="47"/>
      <c r="T138" s="47"/>
      <c r="U138" s="47"/>
      <c r="V138" s="47"/>
      <c r="W138" s="47"/>
      <c r="X138" s="47"/>
      <c r="Y138" s="47"/>
      <c r="Z138" s="47"/>
    </row>
    <row r="139" spans="1:26" ht="15.75" customHeight="1">
      <c r="A139" s="1"/>
      <c r="B139" s="1"/>
      <c r="C139" s="2"/>
      <c r="D139" s="2"/>
      <c r="E139" s="2"/>
      <c r="F139" s="2"/>
      <c r="G139" s="2"/>
      <c r="H139" s="3"/>
      <c r="I139" s="47"/>
      <c r="J139" s="47"/>
      <c r="K139" s="47"/>
      <c r="L139" s="47"/>
      <c r="M139" s="47"/>
      <c r="N139" s="47"/>
      <c r="O139" s="47"/>
      <c r="P139" s="47"/>
      <c r="Q139" s="47"/>
      <c r="R139" s="47"/>
      <c r="S139" s="47"/>
      <c r="T139" s="47"/>
      <c r="U139" s="47"/>
      <c r="V139" s="47"/>
      <c r="W139" s="47"/>
      <c r="X139" s="47"/>
      <c r="Y139" s="47"/>
      <c r="Z139" s="47"/>
    </row>
    <row r="140" spans="1:26" ht="15.75" customHeight="1">
      <c r="A140" s="1"/>
      <c r="B140" s="1"/>
      <c r="C140" s="2"/>
      <c r="D140" s="2"/>
      <c r="E140" s="2"/>
      <c r="F140" s="2"/>
      <c r="G140" s="2"/>
      <c r="H140" s="3"/>
      <c r="I140" s="47"/>
      <c r="J140" s="47"/>
      <c r="K140" s="47"/>
      <c r="L140" s="47"/>
      <c r="M140" s="47"/>
      <c r="N140" s="47"/>
      <c r="O140" s="47"/>
      <c r="P140" s="47"/>
      <c r="Q140" s="47"/>
      <c r="R140" s="47"/>
      <c r="S140" s="47"/>
      <c r="T140" s="47"/>
      <c r="U140" s="47"/>
      <c r="V140" s="47"/>
      <c r="W140" s="47"/>
      <c r="X140" s="47"/>
      <c r="Y140" s="47"/>
      <c r="Z140" s="47"/>
    </row>
    <row r="141" spans="1:26" ht="15.75" customHeight="1">
      <c r="A141" s="1"/>
      <c r="B141" s="1"/>
      <c r="C141" s="2"/>
      <c r="D141" s="2"/>
      <c r="E141" s="2"/>
      <c r="F141" s="2"/>
      <c r="G141" s="2"/>
      <c r="H141" s="3"/>
      <c r="I141" s="47"/>
      <c r="J141" s="47"/>
      <c r="K141" s="47"/>
      <c r="L141" s="47"/>
      <c r="M141" s="47"/>
      <c r="N141" s="47"/>
      <c r="O141" s="47"/>
      <c r="P141" s="47"/>
      <c r="Q141" s="47"/>
      <c r="R141" s="47"/>
      <c r="S141" s="47"/>
      <c r="T141" s="47"/>
      <c r="U141" s="47"/>
      <c r="V141" s="47"/>
      <c r="W141" s="47"/>
      <c r="X141" s="47"/>
      <c r="Y141" s="47"/>
      <c r="Z141" s="47"/>
    </row>
    <row r="142" spans="1:26" ht="15.75" customHeight="1">
      <c r="A142" s="1"/>
      <c r="B142" s="1"/>
      <c r="C142" s="2"/>
      <c r="D142" s="2"/>
      <c r="E142" s="2"/>
      <c r="F142" s="2"/>
      <c r="G142" s="2"/>
      <c r="H142" s="3"/>
      <c r="I142" s="47"/>
      <c r="J142" s="47"/>
      <c r="K142" s="47"/>
      <c r="L142" s="47"/>
      <c r="M142" s="47"/>
      <c r="N142" s="47"/>
      <c r="O142" s="47"/>
      <c r="P142" s="47"/>
      <c r="Q142" s="47"/>
      <c r="R142" s="47"/>
      <c r="S142" s="47"/>
      <c r="T142" s="47"/>
      <c r="U142" s="47"/>
      <c r="V142" s="47"/>
      <c r="W142" s="47"/>
      <c r="X142" s="47"/>
      <c r="Y142" s="47"/>
      <c r="Z142" s="47"/>
    </row>
    <row r="143" spans="1:26" ht="15.75" customHeight="1">
      <c r="A143" s="1"/>
      <c r="B143" s="1"/>
      <c r="C143" s="2"/>
      <c r="D143" s="2"/>
      <c r="E143" s="2"/>
      <c r="F143" s="2"/>
      <c r="G143" s="2"/>
      <c r="H143" s="3"/>
      <c r="I143" s="47"/>
      <c r="J143" s="47"/>
      <c r="K143" s="47"/>
      <c r="L143" s="47"/>
      <c r="M143" s="47"/>
      <c r="N143" s="47"/>
      <c r="O143" s="47"/>
      <c r="P143" s="47"/>
      <c r="Q143" s="47"/>
      <c r="R143" s="47"/>
      <c r="S143" s="47"/>
      <c r="T143" s="47"/>
      <c r="U143" s="47"/>
      <c r="V143" s="47"/>
      <c r="W143" s="47"/>
      <c r="X143" s="47"/>
      <c r="Y143" s="47"/>
      <c r="Z143" s="47"/>
    </row>
    <row r="144" spans="1:26" ht="15.75" customHeight="1">
      <c r="A144" s="1"/>
      <c r="B144" s="1"/>
      <c r="C144" s="2"/>
      <c r="D144" s="2"/>
      <c r="E144" s="2"/>
      <c r="F144" s="2"/>
      <c r="G144" s="2"/>
      <c r="H144" s="3"/>
      <c r="I144" s="47"/>
      <c r="J144" s="47"/>
      <c r="K144" s="47"/>
      <c r="L144" s="47"/>
      <c r="M144" s="47"/>
      <c r="N144" s="47"/>
      <c r="O144" s="47"/>
      <c r="P144" s="47"/>
      <c r="Q144" s="47"/>
      <c r="R144" s="47"/>
      <c r="S144" s="47"/>
      <c r="T144" s="47"/>
      <c r="U144" s="47"/>
      <c r="V144" s="47"/>
      <c r="W144" s="47"/>
      <c r="X144" s="47"/>
      <c r="Y144" s="47"/>
      <c r="Z144" s="47"/>
    </row>
    <row r="145" spans="1:26" ht="15.75" customHeight="1">
      <c r="A145" s="1"/>
      <c r="B145" s="1"/>
      <c r="C145" s="2"/>
      <c r="D145" s="2"/>
      <c r="E145" s="2"/>
      <c r="F145" s="2"/>
      <c r="G145" s="2"/>
      <c r="H145" s="3"/>
      <c r="I145" s="47"/>
      <c r="J145" s="47"/>
      <c r="K145" s="47"/>
      <c r="L145" s="47"/>
      <c r="M145" s="47"/>
      <c r="N145" s="47"/>
      <c r="O145" s="47"/>
      <c r="P145" s="47"/>
      <c r="Q145" s="47"/>
      <c r="R145" s="47"/>
      <c r="S145" s="47"/>
      <c r="T145" s="47"/>
      <c r="U145" s="47"/>
      <c r="V145" s="47"/>
      <c r="W145" s="47"/>
      <c r="X145" s="47"/>
      <c r="Y145" s="47"/>
      <c r="Z145" s="47"/>
    </row>
    <row r="146" spans="1:26" ht="15.75" customHeight="1">
      <c r="A146" s="1"/>
      <c r="B146" s="1"/>
      <c r="C146" s="2"/>
      <c r="D146" s="2"/>
      <c r="E146" s="2"/>
      <c r="F146" s="2"/>
      <c r="G146" s="2"/>
      <c r="H146" s="3"/>
      <c r="I146" s="47"/>
      <c r="J146" s="47"/>
      <c r="K146" s="47"/>
      <c r="L146" s="47"/>
      <c r="M146" s="47"/>
      <c r="N146" s="47"/>
      <c r="O146" s="47"/>
      <c r="P146" s="47"/>
      <c r="Q146" s="47"/>
      <c r="R146" s="47"/>
      <c r="S146" s="47"/>
      <c r="T146" s="47"/>
      <c r="U146" s="47"/>
      <c r="V146" s="47"/>
      <c r="W146" s="47"/>
      <c r="X146" s="47"/>
      <c r="Y146" s="47"/>
      <c r="Z146" s="47"/>
    </row>
    <row r="147" spans="1:26" ht="15.75" customHeight="1">
      <c r="A147" s="1"/>
      <c r="B147" s="1"/>
      <c r="C147" s="2"/>
      <c r="D147" s="2"/>
      <c r="E147" s="2"/>
      <c r="F147" s="2"/>
      <c r="G147" s="2"/>
      <c r="H147" s="3"/>
      <c r="I147" s="47"/>
      <c r="J147" s="47"/>
      <c r="K147" s="47"/>
      <c r="L147" s="47"/>
      <c r="M147" s="47"/>
      <c r="N147" s="47"/>
      <c r="O147" s="47"/>
      <c r="P147" s="47"/>
      <c r="Q147" s="47"/>
      <c r="R147" s="47"/>
      <c r="S147" s="47"/>
      <c r="T147" s="47"/>
      <c r="U147" s="47"/>
      <c r="V147" s="47"/>
      <c r="W147" s="47"/>
      <c r="X147" s="47"/>
      <c r="Y147" s="47"/>
      <c r="Z147" s="47"/>
    </row>
    <row r="148" spans="1:26" ht="15.75" customHeight="1">
      <c r="A148" s="1"/>
      <c r="B148" s="1"/>
      <c r="C148" s="2"/>
      <c r="D148" s="2"/>
      <c r="E148" s="2"/>
      <c r="F148" s="2"/>
      <c r="G148" s="2"/>
      <c r="H148" s="3"/>
      <c r="I148" s="47"/>
      <c r="J148" s="47"/>
      <c r="K148" s="47"/>
      <c r="L148" s="47"/>
      <c r="M148" s="47"/>
      <c r="N148" s="47"/>
      <c r="O148" s="47"/>
      <c r="P148" s="47"/>
      <c r="Q148" s="47"/>
      <c r="R148" s="47"/>
      <c r="S148" s="47"/>
      <c r="T148" s="47"/>
      <c r="U148" s="47"/>
      <c r="V148" s="47"/>
      <c r="W148" s="47"/>
      <c r="X148" s="47"/>
      <c r="Y148" s="47"/>
      <c r="Z148" s="47"/>
    </row>
    <row r="149" spans="1:26" ht="15.75" customHeight="1">
      <c r="A149" s="1"/>
      <c r="B149" s="1"/>
      <c r="C149" s="2"/>
      <c r="D149" s="2"/>
      <c r="E149" s="2"/>
      <c r="F149" s="2"/>
      <c r="G149" s="2"/>
      <c r="H149" s="3"/>
      <c r="I149" s="47"/>
      <c r="J149" s="47"/>
      <c r="K149" s="47"/>
      <c r="L149" s="47"/>
      <c r="M149" s="47"/>
      <c r="N149" s="47"/>
      <c r="O149" s="47"/>
      <c r="P149" s="47"/>
      <c r="Q149" s="47"/>
      <c r="R149" s="47"/>
      <c r="S149" s="47"/>
      <c r="T149" s="47"/>
      <c r="U149" s="47"/>
      <c r="V149" s="47"/>
      <c r="W149" s="47"/>
      <c r="X149" s="47"/>
      <c r="Y149" s="47"/>
      <c r="Z149" s="47"/>
    </row>
    <row r="150" spans="1:26" ht="15.75" customHeight="1">
      <c r="A150" s="1"/>
      <c r="B150" s="1"/>
      <c r="C150" s="2"/>
      <c r="D150" s="2"/>
      <c r="E150" s="2"/>
      <c r="F150" s="2"/>
      <c r="G150" s="2"/>
      <c r="H150" s="3"/>
      <c r="I150" s="47"/>
      <c r="J150" s="47"/>
      <c r="K150" s="47"/>
      <c r="L150" s="47"/>
      <c r="M150" s="47"/>
      <c r="N150" s="47"/>
      <c r="O150" s="47"/>
      <c r="P150" s="47"/>
      <c r="Q150" s="47"/>
      <c r="R150" s="47"/>
      <c r="S150" s="47"/>
      <c r="T150" s="47"/>
      <c r="U150" s="47"/>
      <c r="V150" s="47"/>
      <c r="W150" s="47"/>
      <c r="X150" s="47"/>
      <c r="Y150" s="47"/>
      <c r="Z150" s="47"/>
    </row>
    <row r="151" spans="1:26" ht="15.75" customHeight="1">
      <c r="A151" s="1"/>
      <c r="B151" s="1"/>
      <c r="C151" s="2"/>
      <c r="D151" s="2"/>
      <c r="E151" s="2"/>
      <c r="F151" s="2"/>
      <c r="G151" s="2"/>
      <c r="H151" s="3"/>
      <c r="I151" s="47"/>
      <c r="J151" s="47"/>
      <c r="K151" s="47"/>
      <c r="L151" s="47"/>
      <c r="M151" s="47"/>
      <c r="N151" s="47"/>
      <c r="O151" s="47"/>
      <c r="P151" s="47"/>
      <c r="Q151" s="47"/>
      <c r="R151" s="47"/>
      <c r="S151" s="47"/>
      <c r="T151" s="47"/>
      <c r="U151" s="47"/>
      <c r="V151" s="47"/>
      <c r="W151" s="47"/>
      <c r="X151" s="47"/>
      <c r="Y151" s="47"/>
      <c r="Z151" s="47"/>
    </row>
    <row r="152" spans="1:26" ht="15.75" customHeight="1">
      <c r="A152" s="1"/>
      <c r="B152" s="1"/>
      <c r="C152" s="2"/>
      <c r="D152" s="2"/>
      <c r="E152" s="2"/>
      <c r="F152" s="2"/>
      <c r="G152" s="2"/>
      <c r="H152" s="3"/>
      <c r="I152" s="47"/>
      <c r="J152" s="47"/>
      <c r="K152" s="47"/>
      <c r="L152" s="47"/>
      <c r="M152" s="47"/>
      <c r="N152" s="47"/>
      <c r="O152" s="47"/>
      <c r="P152" s="47"/>
      <c r="Q152" s="47"/>
      <c r="R152" s="47"/>
      <c r="S152" s="47"/>
      <c r="T152" s="47"/>
      <c r="U152" s="47"/>
      <c r="V152" s="47"/>
      <c r="W152" s="47"/>
      <c r="X152" s="47"/>
      <c r="Y152" s="47"/>
      <c r="Z152" s="47"/>
    </row>
    <row r="153" spans="1:26" ht="15.75" customHeight="1">
      <c r="A153" s="1"/>
      <c r="B153" s="1"/>
      <c r="C153" s="2"/>
      <c r="D153" s="2"/>
      <c r="E153" s="2"/>
      <c r="F153" s="2"/>
      <c r="G153" s="2"/>
      <c r="H153" s="3"/>
      <c r="I153" s="47"/>
      <c r="J153" s="47"/>
      <c r="K153" s="47"/>
      <c r="L153" s="47"/>
      <c r="M153" s="47"/>
      <c r="N153" s="47"/>
      <c r="O153" s="47"/>
      <c r="P153" s="47"/>
      <c r="Q153" s="47"/>
      <c r="R153" s="47"/>
      <c r="S153" s="47"/>
      <c r="T153" s="47"/>
      <c r="U153" s="47"/>
      <c r="V153" s="47"/>
      <c r="W153" s="47"/>
      <c r="X153" s="47"/>
      <c r="Y153" s="47"/>
      <c r="Z153" s="47"/>
    </row>
    <row r="154" spans="1:26" ht="15.75" customHeight="1">
      <c r="A154" s="1"/>
      <c r="B154" s="1"/>
      <c r="C154" s="2"/>
      <c r="D154" s="2"/>
      <c r="E154" s="2"/>
      <c r="F154" s="2"/>
      <c r="G154" s="2"/>
      <c r="H154" s="3"/>
      <c r="I154" s="47"/>
      <c r="J154" s="47"/>
      <c r="K154" s="47"/>
      <c r="L154" s="47"/>
      <c r="M154" s="47"/>
      <c r="N154" s="47"/>
      <c r="O154" s="47"/>
      <c r="P154" s="47"/>
      <c r="Q154" s="47"/>
      <c r="R154" s="47"/>
      <c r="S154" s="47"/>
      <c r="T154" s="47"/>
      <c r="U154" s="47"/>
      <c r="V154" s="47"/>
      <c r="W154" s="47"/>
      <c r="X154" s="47"/>
      <c r="Y154" s="47"/>
      <c r="Z154" s="47"/>
    </row>
    <row r="155" spans="1:26" ht="15.75" customHeight="1">
      <c r="A155" s="1"/>
      <c r="B155" s="1"/>
      <c r="C155" s="2"/>
      <c r="D155" s="2"/>
      <c r="E155" s="2"/>
      <c r="F155" s="2"/>
      <c r="G155" s="2"/>
      <c r="H155" s="3"/>
      <c r="I155" s="47"/>
      <c r="J155" s="47"/>
      <c r="K155" s="47"/>
      <c r="L155" s="47"/>
      <c r="M155" s="47"/>
      <c r="N155" s="47"/>
      <c r="O155" s="47"/>
      <c r="P155" s="47"/>
      <c r="Q155" s="47"/>
      <c r="R155" s="47"/>
      <c r="S155" s="47"/>
      <c r="T155" s="47"/>
      <c r="U155" s="47"/>
      <c r="V155" s="47"/>
      <c r="W155" s="47"/>
      <c r="X155" s="47"/>
      <c r="Y155" s="47"/>
      <c r="Z155" s="47"/>
    </row>
    <row r="156" spans="1:26" ht="15.75" customHeight="1">
      <c r="A156" s="1"/>
      <c r="B156" s="1"/>
      <c r="C156" s="2"/>
      <c r="D156" s="2"/>
      <c r="E156" s="2"/>
      <c r="F156" s="2"/>
      <c r="G156" s="2"/>
      <c r="H156" s="3"/>
      <c r="I156" s="47"/>
      <c r="J156" s="47"/>
      <c r="K156" s="47"/>
      <c r="L156" s="47"/>
      <c r="M156" s="47"/>
      <c r="N156" s="47"/>
      <c r="O156" s="47"/>
      <c r="P156" s="47"/>
      <c r="Q156" s="47"/>
      <c r="R156" s="47"/>
      <c r="S156" s="47"/>
      <c r="T156" s="47"/>
      <c r="U156" s="47"/>
      <c r="V156" s="47"/>
      <c r="W156" s="47"/>
      <c r="X156" s="47"/>
      <c r="Y156" s="47"/>
      <c r="Z156" s="47"/>
    </row>
    <row r="157" spans="1:26" ht="15.75" customHeight="1">
      <c r="A157" s="1"/>
      <c r="B157" s="1"/>
      <c r="C157" s="2"/>
      <c r="D157" s="2"/>
      <c r="E157" s="2"/>
      <c r="F157" s="2"/>
      <c r="G157" s="2"/>
      <c r="H157" s="3"/>
      <c r="I157" s="47"/>
      <c r="J157" s="47"/>
      <c r="K157" s="47"/>
      <c r="L157" s="47"/>
      <c r="M157" s="47"/>
      <c r="N157" s="47"/>
      <c r="O157" s="47"/>
      <c r="P157" s="47"/>
      <c r="Q157" s="47"/>
      <c r="R157" s="47"/>
      <c r="S157" s="47"/>
      <c r="T157" s="47"/>
      <c r="U157" s="47"/>
      <c r="V157" s="47"/>
      <c r="W157" s="47"/>
      <c r="X157" s="47"/>
      <c r="Y157" s="47"/>
      <c r="Z157" s="47"/>
    </row>
    <row r="158" spans="1:26" ht="15.75" customHeight="1">
      <c r="A158" s="1"/>
      <c r="B158" s="1"/>
      <c r="C158" s="2"/>
      <c r="D158" s="2"/>
      <c r="E158" s="2"/>
      <c r="F158" s="2"/>
      <c r="G158" s="2"/>
      <c r="H158" s="3"/>
      <c r="I158" s="47"/>
      <c r="J158" s="47"/>
      <c r="K158" s="47"/>
      <c r="L158" s="47"/>
      <c r="M158" s="47"/>
      <c r="N158" s="47"/>
      <c r="O158" s="47"/>
      <c r="P158" s="47"/>
      <c r="Q158" s="47"/>
      <c r="R158" s="47"/>
      <c r="S158" s="47"/>
      <c r="T158" s="47"/>
      <c r="U158" s="47"/>
      <c r="V158" s="47"/>
      <c r="W158" s="47"/>
      <c r="X158" s="47"/>
      <c r="Y158" s="47"/>
      <c r="Z158" s="47"/>
    </row>
    <row r="159" spans="1:26" ht="15.75" customHeight="1">
      <c r="A159" s="1"/>
      <c r="B159" s="1"/>
      <c r="C159" s="2"/>
      <c r="D159" s="2"/>
      <c r="E159" s="2"/>
      <c r="F159" s="2"/>
      <c r="G159" s="2"/>
      <c r="H159" s="3"/>
      <c r="I159" s="47"/>
      <c r="J159" s="47"/>
      <c r="K159" s="47"/>
      <c r="L159" s="47"/>
      <c r="M159" s="47"/>
      <c r="N159" s="47"/>
      <c r="O159" s="47"/>
      <c r="P159" s="47"/>
      <c r="Q159" s="47"/>
      <c r="R159" s="47"/>
      <c r="S159" s="47"/>
      <c r="T159" s="47"/>
      <c r="U159" s="47"/>
      <c r="V159" s="47"/>
      <c r="W159" s="47"/>
      <c r="X159" s="47"/>
      <c r="Y159" s="47"/>
      <c r="Z159" s="47"/>
    </row>
    <row r="160" spans="1:26" ht="15.75" customHeight="1">
      <c r="A160" s="1"/>
      <c r="B160" s="1"/>
      <c r="C160" s="2"/>
      <c r="D160" s="2"/>
      <c r="E160" s="2"/>
      <c r="F160" s="2"/>
      <c r="G160" s="2"/>
      <c r="H160" s="3"/>
      <c r="I160" s="47"/>
      <c r="J160" s="47"/>
      <c r="K160" s="47"/>
      <c r="L160" s="47"/>
      <c r="M160" s="47"/>
      <c r="N160" s="47"/>
      <c r="O160" s="47"/>
      <c r="P160" s="47"/>
      <c r="Q160" s="47"/>
      <c r="R160" s="47"/>
      <c r="S160" s="47"/>
      <c r="T160" s="47"/>
      <c r="U160" s="47"/>
      <c r="V160" s="47"/>
      <c r="W160" s="47"/>
      <c r="X160" s="47"/>
      <c r="Y160" s="47"/>
      <c r="Z160" s="47"/>
    </row>
    <row r="161" spans="1:26" ht="15.75" customHeight="1">
      <c r="A161" s="1"/>
      <c r="B161" s="1"/>
      <c r="C161" s="2"/>
      <c r="D161" s="2"/>
      <c r="E161" s="2"/>
      <c r="F161" s="2"/>
      <c r="G161" s="2"/>
      <c r="H161" s="3"/>
      <c r="I161" s="47"/>
      <c r="J161" s="47"/>
      <c r="K161" s="47"/>
      <c r="L161" s="47"/>
      <c r="M161" s="47"/>
      <c r="N161" s="47"/>
      <c r="O161" s="47"/>
      <c r="P161" s="47"/>
      <c r="Q161" s="47"/>
      <c r="R161" s="47"/>
      <c r="S161" s="47"/>
      <c r="T161" s="47"/>
      <c r="U161" s="47"/>
      <c r="V161" s="47"/>
      <c r="W161" s="47"/>
      <c r="X161" s="47"/>
      <c r="Y161" s="47"/>
      <c r="Z161" s="47"/>
    </row>
    <row r="162" spans="1:26" ht="15.75" customHeight="1">
      <c r="A162" s="1"/>
      <c r="B162" s="1"/>
      <c r="C162" s="2"/>
      <c r="D162" s="2"/>
      <c r="E162" s="2"/>
      <c r="F162" s="2"/>
      <c r="G162" s="2"/>
      <c r="H162" s="3"/>
      <c r="I162" s="47"/>
      <c r="J162" s="47"/>
      <c r="K162" s="47"/>
      <c r="L162" s="47"/>
      <c r="M162" s="47"/>
      <c r="N162" s="47"/>
      <c r="O162" s="47"/>
      <c r="P162" s="47"/>
      <c r="Q162" s="47"/>
      <c r="R162" s="47"/>
      <c r="S162" s="47"/>
      <c r="T162" s="47"/>
      <c r="U162" s="47"/>
      <c r="V162" s="47"/>
      <c r="W162" s="47"/>
      <c r="X162" s="47"/>
      <c r="Y162" s="47"/>
      <c r="Z162" s="47"/>
    </row>
    <row r="163" spans="1:26" ht="15.75" customHeight="1">
      <c r="A163" s="1"/>
      <c r="B163" s="1"/>
      <c r="C163" s="2"/>
      <c r="D163" s="2"/>
      <c r="E163" s="2"/>
      <c r="F163" s="2"/>
      <c r="G163" s="2"/>
      <c r="H163" s="3"/>
      <c r="I163" s="47"/>
      <c r="J163" s="47"/>
      <c r="K163" s="47"/>
      <c r="L163" s="47"/>
      <c r="M163" s="47"/>
      <c r="N163" s="47"/>
      <c r="O163" s="47"/>
      <c r="P163" s="47"/>
      <c r="Q163" s="47"/>
      <c r="R163" s="47"/>
      <c r="S163" s="47"/>
      <c r="T163" s="47"/>
      <c r="U163" s="47"/>
      <c r="V163" s="47"/>
      <c r="W163" s="47"/>
      <c r="X163" s="47"/>
      <c r="Y163" s="47"/>
      <c r="Z163" s="47"/>
    </row>
    <row r="164" spans="1:26" ht="15.75" customHeight="1">
      <c r="A164" s="1"/>
      <c r="B164" s="1"/>
      <c r="C164" s="2"/>
      <c r="D164" s="2"/>
      <c r="E164" s="2"/>
      <c r="F164" s="2"/>
      <c r="G164" s="2"/>
      <c r="H164" s="3"/>
      <c r="I164" s="47"/>
      <c r="J164" s="47"/>
      <c r="K164" s="47"/>
      <c r="L164" s="47"/>
      <c r="M164" s="47"/>
      <c r="N164" s="47"/>
      <c r="O164" s="47"/>
      <c r="P164" s="47"/>
      <c r="Q164" s="47"/>
      <c r="R164" s="47"/>
      <c r="S164" s="47"/>
      <c r="T164" s="47"/>
      <c r="U164" s="47"/>
      <c r="V164" s="47"/>
      <c r="W164" s="47"/>
      <c r="X164" s="47"/>
      <c r="Y164" s="47"/>
      <c r="Z164" s="47"/>
    </row>
    <row r="165" spans="1:26" ht="15.75" customHeight="1">
      <c r="A165" s="1"/>
      <c r="B165" s="1"/>
      <c r="C165" s="2"/>
      <c r="D165" s="2"/>
      <c r="E165" s="2"/>
      <c r="F165" s="2"/>
      <c r="G165" s="2"/>
      <c r="H165" s="3"/>
      <c r="I165" s="47"/>
      <c r="J165" s="47"/>
      <c r="K165" s="47"/>
      <c r="L165" s="47"/>
      <c r="M165" s="47"/>
      <c r="N165" s="47"/>
      <c r="O165" s="47"/>
      <c r="P165" s="47"/>
      <c r="Q165" s="47"/>
      <c r="R165" s="47"/>
      <c r="S165" s="47"/>
      <c r="T165" s="47"/>
      <c r="U165" s="47"/>
      <c r="V165" s="47"/>
      <c r="W165" s="47"/>
      <c r="X165" s="47"/>
      <c r="Y165" s="47"/>
      <c r="Z165" s="47"/>
    </row>
    <row r="166" spans="1:26" ht="15.75" customHeight="1">
      <c r="A166" s="1"/>
      <c r="B166" s="1"/>
      <c r="C166" s="2"/>
      <c r="D166" s="2"/>
      <c r="E166" s="2"/>
      <c r="F166" s="2"/>
      <c r="G166" s="2"/>
      <c r="H166" s="3"/>
      <c r="I166" s="47"/>
      <c r="J166" s="47"/>
      <c r="K166" s="47"/>
      <c r="L166" s="47"/>
      <c r="M166" s="47"/>
      <c r="N166" s="47"/>
      <c r="O166" s="47"/>
      <c r="P166" s="47"/>
      <c r="Q166" s="47"/>
      <c r="R166" s="47"/>
      <c r="S166" s="47"/>
      <c r="T166" s="47"/>
      <c r="U166" s="47"/>
      <c r="V166" s="47"/>
      <c r="W166" s="47"/>
      <c r="X166" s="47"/>
      <c r="Y166" s="47"/>
      <c r="Z166" s="47"/>
    </row>
    <row r="167" spans="1:26" ht="15.75" customHeight="1">
      <c r="A167" s="1"/>
      <c r="B167" s="1"/>
      <c r="C167" s="2"/>
      <c r="D167" s="2"/>
      <c r="E167" s="2"/>
      <c r="F167" s="2"/>
      <c r="G167" s="2"/>
      <c r="H167" s="3"/>
      <c r="I167" s="47"/>
      <c r="J167" s="47"/>
      <c r="K167" s="47"/>
      <c r="L167" s="47"/>
      <c r="M167" s="47"/>
      <c r="N167" s="47"/>
      <c r="O167" s="47"/>
      <c r="P167" s="47"/>
      <c r="Q167" s="47"/>
      <c r="R167" s="47"/>
      <c r="S167" s="47"/>
      <c r="T167" s="47"/>
      <c r="U167" s="47"/>
      <c r="V167" s="47"/>
      <c r="W167" s="47"/>
      <c r="X167" s="47"/>
      <c r="Y167" s="47"/>
      <c r="Z167" s="47"/>
    </row>
    <row r="168" spans="1:26" ht="15.75" customHeight="1">
      <c r="A168" s="1"/>
      <c r="B168" s="1"/>
      <c r="C168" s="2"/>
      <c r="D168" s="2"/>
      <c r="E168" s="2"/>
      <c r="F168" s="2"/>
      <c r="G168" s="2"/>
      <c r="H168" s="3"/>
      <c r="I168" s="47"/>
      <c r="J168" s="47"/>
      <c r="K168" s="47"/>
      <c r="L168" s="47"/>
      <c r="M168" s="47"/>
      <c r="N168" s="47"/>
      <c r="O168" s="47"/>
      <c r="P168" s="47"/>
      <c r="Q168" s="47"/>
      <c r="R168" s="47"/>
      <c r="S168" s="47"/>
      <c r="T168" s="47"/>
      <c r="U168" s="47"/>
      <c r="V168" s="47"/>
      <c r="W168" s="47"/>
      <c r="X168" s="47"/>
      <c r="Y168" s="47"/>
      <c r="Z168" s="47"/>
    </row>
    <row r="169" spans="1:26" ht="15.75" customHeight="1">
      <c r="A169" s="1"/>
      <c r="B169" s="1"/>
      <c r="C169" s="2"/>
      <c r="D169" s="2"/>
      <c r="E169" s="2"/>
      <c r="F169" s="2"/>
      <c r="G169" s="2"/>
      <c r="H169" s="3"/>
      <c r="I169" s="47"/>
      <c r="J169" s="47"/>
      <c r="K169" s="47"/>
      <c r="L169" s="47"/>
      <c r="M169" s="47"/>
      <c r="N169" s="47"/>
      <c r="O169" s="47"/>
      <c r="P169" s="47"/>
      <c r="Q169" s="47"/>
      <c r="R169" s="47"/>
      <c r="S169" s="47"/>
      <c r="T169" s="47"/>
      <c r="U169" s="47"/>
      <c r="V169" s="47"/>
      <c r="W169" s="47"/>
      <c r="X169" s="47"/>
      <c r="Y169" s="47"/>
      <c r="Z169" s="47"/>
    </row>
    <row r="170" spans="1:26" ht="15.75" customHeight="1">
      <c r="A170" s="1"/>
      <c r="B170" s="1"/>
      <c r="C170" s="2"/>
      <c r="D170" s="2"/>
      <c r="E170" s="2"/>
      <c r="F170" s="2"/>
      <c r="G170" s="2"/>
      <c r="H170" s="3"/>
      <c r="I170" s="47"/>
      <c r="J170" s="47"/>
      <c r="K170" s="47"/>
      <c r="L170" s="47"/>
      <c r="M170" s="47"/>
      <c r="N170" s="47"/>
      <c r="O170" s="47"/>
      <c r="P170" s="47"/>
      <c r="Q170" s="47"/>
      <c r="R170" s="47"/>
      <c r="S170" s="47"/>
      <c r="T170" s="47"/>
      <c r="U170" s="47"/>
      <c r="V170" s="47"/>
      <c r="W170" s="47"/>
      <c r="X170" s="47"/>
      <c r="Y170" s="47"/>
      <c r="Z170" s="47"/>
    </row>
    <row r="171" spans="1:26" ht="15.75" customHeight="1">
      <c r="A171" s="1"/>
      <c r="B171" s="1"/>
      <c r="C171" s="2"/>
      <c r="D171" s="2"/>
      <c r="E171" s="2"/>
      <c r="F171" s="2"/>
      <c r="G171" s="2"/>
      <c r="H171" s="3"/>
      <c r="I171" s="47"/>
      <c r="J171" s="47"/>
      <c r="K171" s="47"/>
      <c r="L171" s="47"/>
      <c r="M171" s="47"/>
      <c r="N171" s="47"/>
      <c r="O171" s="47"/>
      <c r="P171" s="47"/>
      <c r="Q171" s="47"/>
      <c r="R171" s="47"/>
      <c r="S171" s="47"/>
      <c r="T171" s="47"/>
      <c r="U171" s="47"/>
      <c r="V171" s="47"/>
      <c r="W171" s="47"/>
      <c r="X171" s="47"/>
      <c r="Y171" s="47"/>
      <c r="Z171" s="47"/>
    </row>
    <row r="172" spans="1:26" ht="15.75" customHeight="1">
      <c r="A172" s="1"/>
      <c r="B172" s="1"/>
      <c r="C172" s="2"/>
      <c r="D172" s="2"/>
      <c r="E172" s="2"/>
      <c r="F172" s="2"/>
      <c r="G172" s="2"/>
      <c r="H172" s="3"/>
      <c r="I172" s="47"/>
      <c r="J172" s="47"/>
      <c r="K172" s="47"/>
      <c r="L172" s="47"/>
      <c r="M172" s="47"/>
      <c r="N172" s="47"/>
      <c r="O172" s="47"/>
      <c r="P172" s="47"/>
      <c r="Q172" s="47"/>
      <c r="R172" s="47"/>
      <c r="S172" s="47"/>
      <c r="T172" s="47"/>
      <c r="U172" s="47"/>
      <c r="V172" s="47"/>
      <c r="W172" s="47"/>
      <c r="X172" s="47"/>
      <c r="Y172" s="47"/>
      <c r="Z172" s="47"/>
    </row>
    <row r="173" spans="1:26" ht="15.75" customHeight="1">
      <c r="A173" s="1"/>
      <c r="B173" s="1"/>
      <c r="C173" s="2"/>
      <c r="D173" s="2"/>
      <c r="E173" s="2"/>
      <c r="F173" s="2"/>
      <c r="G173" s="2"/>
      <c r="H173" s="3"/>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1"/>
      <c r="C174" s="2"/>
      <c r="D174" s="2"/>
      <c r="E174" s="2"/>
      <c r="F174" s="2"/>
      <c r="G174" s="2"/>
      <c r="H174" s="3"/>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1"/>
      <c r="C175" s="2"/>
      <c r="D175" s="2"/>
      <c r="E175" s="2"/>
      <c r="F175" s="2"/>
      <c r="G175" s="2"/>
      <c r="H175" s="3"/>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1"/>
      <c r="C176" s="2"/>
      <c r="D176" s="2"/>
      <c r="E176" s="2"/>
      <c r="F176" s="2"/>
      <c r="G176" s="2"/>
      <c r="H176" s="3"/>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1"/>
      <c r="C177" s="2"/>
      <c r="D177" s="2"/>
      <c r="E177" s="2"/>
      <c r="F177" s="2"/>
      <c r="G177" s="2"/>
      <c r="H177" s="3"/>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1"/>
      <c r="C178" s="2"/>
      <c r="D178" s="2"/>
      <c r="E178" s="2"/>
      <c r="F178" s="2"/>
      <c r="G178" s="2"/>
      <c r="H178" s="3"/>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1"/>
      <c r="C179" s="2"/>
      <c r="D179" s="2"/>
      <c r="E179" s="2"/>
      <c r="F179" s="2"/>
      <c r="G179" s="2"/>
      <c r="H179" s="3"/>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1"/>
      <c r="C180" s="2"/>
      <c r="D180" s="2"/>
      <c r="E180" s="2"/>
      <c r="F180" s="2"/>
      <c r="G180" s="2"/>
      <c r="H180" s="3"/>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1"/>
      <c r="C181" s="2"/>
      <c r="D181" s="2"/>
      <c r="E181" s="2"/>
      <c r="F181" s="2"/>
      <c r="G181" s="2"/>
      <c r="H181" s="3"/>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1"/>
      <c r="C182" s="2"/>
      <c r="D182" s="2"/>
      <c r="E182" s="2"/>
      <c r="F182" s="2"/>
      <c r="G182" s="2"/>
      <c r="H182" s="3"/>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1"/>
      <c r="C183" s="2"/>
      <c r="D183" s="2"/>
      <c r="E183" s="2"/>
      <c r="F183" s="2"/>
      <c r="G183" s="2"/>
      <c r="H183" s="3"/>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1"/>
      <c r="C184" s="2"/>
      <c r="D184" s="2"/>
      <c r="E184" s="2"/>
      <c r="F184" s="2"/>
      <c r="G184" s="2"/>
      <c r="H184" s="3"/>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1"/>
      <c r="C185" s="2"/>
      <c r="D185" s="2"/>
      <c r="E185" s="2"/>
      <c r="F185" s="2"/>
      <c r="G185" s="2"/>
      <c r="H185" s="3"/>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1"/>
      <c r="C186" s="2"/>
      <c r="D186" s="2"/>
      <c r="E186" s="2"/>
      <c r="F186" s="2"/>
      <c r="G186" s="2"/>
      <c r="H186" s="3"/>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1"/>
      <c r="C187" s="2"/>
      <c r="D187" s="2"/>
      <c r="E187" s="2"/>
      <c r="F187" s="2"/>
      <c r="G187" s="2"/>
      <c r="H187" s="3"/>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1"/>
      <c r="C188" s="2"/>
      <c r="D188" s="2"/>
      <c r="E188" s="2"/>
      <c r="F188" s="2"/>
      <c r="G188" s="2"/>
      <c r="H188" s="3"/>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1"/>
      <c r="C189" s="2"/>
      <c r="D189" s="2"/>
      <c r="E189" s="2"/>
      <c r="F189" s="2"/>
      <c r="G189" s="2"/>
      <c r="H189" s="3"/>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1"/>
      <c r="C190" s="2"/>
      <c r="D190" s="2"/>
      <c r="E190" s="2"/>
      <c r="F190" s="2"/>
      <c r="G190" s="2"/>
      <c r="H190" s="3"/>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1"/>
      <c r="C191" s="2"/>
      <c r="D191" s="2"/>
      <c r="E191" s="2"/>
      <c r="F191" s="2"/>
      <c r="G191" s="2"/>
      <c r="H191" s="3"/>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1"/>
      <c r="C192" s="2"/>
      <c r="D192" s="2"/>
      <c r="E192" s="2"/>
      <c r="F192" s="2"/>
      <c r="G192" s="2"/>
      <c r="H192" s="3"/>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1"/>
      <c r="C193" s="2"/>
      <c r="D193" s="2"/>
      <c r="E193" s="2"/>
      <c r="F193" s="2"/>
      <c r="G193" s="2"/>
      <c r="H193" s="3"/>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1"/>
      <c r="C194" s="2"/>
      <c r="D194" s="2"/>
      <c r="E194" s="2"/>
      <c r="F194" s="2"/>
      <c r="G194" s="2"/>
      <c r="H194" s="3"/>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1"/>
      <c r="C195" s="2"/>
      <c r="D195" s="2"/>
      <c r="E195" s="2"/>
      <c r="F195" s="2"/>
      <c r="G195" s="2"/>
      <c r="H195" s="3"/>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1"/>
      <c r="C196" s="2"/>
      <c r="D196" s="2"/>
      <c r="E196" s="2"/>
      <c r="F196" s="2"/>
      <c r="G196" s="2"/>
      <c r="H196" s="3"/>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1"/>
      <c r="C197" s="2"/>
      <c r="D197" s="2"/>
      <c r="E197" s="2"/>
      <c r="F197" s="2"/>
      <c r="G197" s="2"/>
      <c r="H197" s="3"/>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1"/>
      <c r="C198" s="2"/>
      <c r="D198" s="2"/>
      <c r="E198" s="2"/>
      <c r="F198" s="2"/>
      <c r="G198" s="2"/>
      <c r="H198" s="3"/>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1"/>
      <c r="C199" s="2"/>
      <c r="D199" s="2"/>
      <c r="E199" s="2"/>
      <c r="F199" s="2"/>
      <c r="G199" s="2"/>
      <c r="H199" s="3"/>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1"/>
      <c r="C200" s="2"/>
      <c r="D200" s="2"/>
      <c r="E200" s="2"/>
      <c r="F200" s="2"/>
      <c r="G200" s="2"/>
      <c r="H200" s="3"/>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1"/>
      <c r="C201" s="2"/>
      <c r="D201" s="2"/>
      <c r="E201" s="2"/>
      <c r="F201" s="2"/>
      <c r="G201" s="2"/>
      <c r="H201" s="3"/>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1"/>
      <c r="C202" s="2"/>
      <c r="D202" s="2"/>
      <c r="E202" s="2"/>
      <c r="F202" s="2"/>
      <c r="G202" s="2"/>
      <c r="H202" s="3"/>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1"/>
      <c r="C203" s="2"/>
      <c r="D203" s="2"/>
      <c r="E203" s="2"/>
      <c r="F203" s="2"/>
      <c r="G203" s="2"/>
      <c r="H203" s="3"/>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1"/>
      <c r="C204" s="2"/>
      <c r="D204" s="2"/>
      <c r="E204" s="2"/>
      <c r="F204" s="2"/>
      <c r="G204" s="2"/>
      <c r="H204" s="3"/>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1"/>
      <c r="C205" s="2"/>
      <c r="D205" s="2"/>
      <c r="E205" s="2"/>
      <c r="F205" s="2"/>
      <c r="G205" s="2"/>
      <c r="H205" s="3"/>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1"/>
      <c r="C206" s="2"/>
      <c r="D206" s="2"/>
      <c r="E206" s="2"/>
      <c r="F206" s="2"/>
      <c r="G206" s="2"/>
      <c r="H206" s="3"/>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1"/>
      <c r="C207" s="2"/>
      <c r="D207" s="2"/>
      <c r="E207" s="2"/>
      <c r="F207" s="2"/>
      <c r="G207" s="2"/>
      <c r="H207" s="3"/>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1"/>
      <c r="C208" s="2"/>
      <c r="D208" s="2"/>
      <c r="E208" s="2"/>
      <c r="F208" s="2"/>
      <c r="G208" s="2"/>
      <c r="H208" s="3"/>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1"/>
      <c r="C209" s="2"/>
      <c r="D209" s="2"/>
      <c r="E209" s="2"/>
      <c r="F209" s="2"/>
      <c r="G209" s="2"/>
      <c r="H209" s="3"/>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1"/>
      <c r="C210" s="2"/>
      <c r="D210" s="2"/>
      <c r="E210" s="2"/>
      <c r="F210" s="2"/>
      <c r="G210" s="2"/>
      <c r="H210" s="3"/>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1"/>
      <c r="C211" s="2"/>
      <c r="D211" s="2"/>
      <c r="E211" s="2"/>
      <c r="F211" s="2"/>
      <c r="G211" s="2"/>
      <c r="H211" s="3"/>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1"/>
      <c r="C212" s="2"/>
      <c r="D212" s="2"/>
      <c r="E212" s="2"/>
      <c r="F212" s="2"/>
      <c r="G212" s="2"/>
      <c r="H212" s="3"/>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1"/>
      <c r="C213" s="2"/>
      <c r="D213" s="2"/>
      <c r="E213" s="2"/>
      <c r="F213" s="2"/>
      <c r="G213" s="2"/>
      <c r="H213" s="3"/>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1"/>
      <c r="C214" s="2"/>
      <c r="D214" s="2"/>
      <c r="E214" s="2"/>
      <c r="F214" s="2"/>
      <c r="G214" s="2"/>
      <c r="H214" s="3"/>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1"/>
      <c r="C215" s="2"/>
      <c r="D215" s="2"/>
      <c r="E215" s="2"/>
      <c r="F215" s="2"/>
      <c r="G215" s="2"/>
      <c r="H215" s="3"/>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1"/>
      <c r="C216" s="2"/>
      <c r="D216" s="2"/>
      <c r="E216" s="2"/>
      <c r="F216" s="2"/>
      <c r="G216" s="2"/>
      <c r="H216" s="3"/>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1"/>
      <c r="C217" s="2"/>
      <c r="D217" s="2"/>
      <c r="E217" s="2"/>
      <c r="F217" s="2"/>
      <c r="G217" s="2"/>
      <c r="H217" s="3"/>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1"/>
      <c r="C218" s="2"/>
      <c r="D218" s="2"/>
      <c r="E218" s="2"/>
      <c r="F218" s="2"/>
      <c r="G218" s="2"/>
      <c r="H218" s="3"/>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1"/>
      <c r="C219" s="2"/>
      <c r="D219" s="2"/>
      <c r="E219" s="2"/>
      <c r="F219" s="2"/>
      <c r="G219" s="2"/>
      <c r="H219" s="3"/>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1"/>
      <c r="C220" s="2"/>
      <c r="D220" s="2"/>
      <c r="E220" s="2"/>
      <c r="F220" s="2"/>
      <c r="G220" s="2"/>
      <c r="H220" s="3"/>
      <c r="I220" s="47"/>
      <c r="J220" s="47"/>
      <c r="K220" s="47"/>
      <c r="L220" s="47"/>
      <c r="M220" s="47"/>
      <c r="N220" s="47"/>
      <c r="O220" s="47"/>
      <c r="P220" s="47"/>
      <c r="Q220" s="47"/>
      <c r="R220" s="47"/>
      <c r="S220" s="47"/>
      <c r="T220" s="47"/>
      <c r="U220" s="47"/>
      <c r="V220" s="47"/>
      <c r="W220" s="47"/>
      <c r="X220" s="47"/>
      <c r="Y220" s="47"/>
      <c r="Z220" s="47"/>
    </row>
    <row r="221" spans="1:26"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8">
    <mergeCell ref="A8:H8"/>
    <mergeCell ref="A9:H9"/>
    <mergeCell ref="A20:H20"/>
    <mergeCell ref="A2:H2"/>
    <mergeCell ref="A4:H4"/>
    <mergeCell ref="A5:H5"/>
    <mergeCell ref="A6:H6"/>
    <mergeCell ref="A7:H7"/>
  </mergeCells>
  <pageMargins left="0.75" right="0.75" top="1" bottom="1"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Z1000"/>
  <sheetViews>
    <sheetView topLeftCell="A4" workbookViewId="0">
      <selection activeCell="J12" sqref="J12"/>
    </sheetView>
  </sheetViews>
  <sheetFormatPr defaultColWidth="14.3984375" defaultRowHeight="15" customHeight="1"/>
  <cols>
    <col min="1" max="1" width="23.73046875" customWidth="1"/>
    <col min="2" max="2" width="15.3984375" customWidth="1"/>
    <col min="3" max="3" width="12.3984375" customWidth="1"/>
    <col min="4" max="4" width="16.86328125" customWidth="1"/>
    <col min="5" max="5" width="12.3984375" customWidth="1"/>
    <col min="6" max="6" width="26.3984375" customWidth="1"/>
    <col min="7" max="7" width="12.1328125" customWidth="1"/>
    <col min="8" max="8" width="10.73046875" customWidth="1"/>
    <col min="9" max="9" width="7.3984375" customWidth="1"/>
    <col min="10" max="10" width="12" customWidth="1"/>
    <col min="11" max="25" width="8" customWidth="1"/>
  </cols>
  <sheetData>
    <row r="1" spans="1:26" ht="14.25">
      <c r="A1" s="1"/>
      <c r="B1" s="1"/>
      <c r="C1" s="1"/>
      <c r="D1" s="1"/>
      <c r="E1" s="2"/>
      <c r="F1" s="2"/>
      <c r="G1" s="2"/>
      <c r="H1" s="2"/>
      <c r="I1" s="3"/>
      <c r="J1" s="47"/>
      <c r="K1" s="47"/>
      <c r="L1" s="47"/>
      <c r="M1" s="47"/>
      <c r="N1" s="47"/>
      <c r="O1" s="47"/>
      <c r="P1" s="47"/>
      <c r="Q1" s="47"/>
      <c r="R1" s="47"/>
      <c r="S1" s="47"/>
      <c r="T1" s="47"/>
      <c r="U1" s="47"/>
      <c r="V1" s="47"/>
      <c r="W1" s="47"/>
      <c r="X1" s="47"/>
      <c r="Y1" s="47"/>
      <c r="Z1" s="47"/>
    </row>
    <row r="2" spans="1:26" ht="14.25">
      <c r="A2" s="1223" t="s">
        <v>373</v>
      </c>
      <c r="B2" s="1169"/>
      <c r="C2" s="1169"/>
      <c r="D2" s="1169"/>
      <c r="E2" s="1169"/>
      <c r="F2" s="1169"/>
      <c r="G2" s="1169"/>
      <c r="H2" s="1169"/>
      <c r="I2" s="1170"/>
      <c r="J2" s="47"/>
      <c r="K2" s="47"/>
      <c r="L2" s="47"/>
      <c r="M2" s="47"/>
      <c r="N2" s="47"/>
      <c r="O2" s="47"/>
      <c r="P2" s="47"/>
      <c r="Q2" s="47"/>
      <c r="R2" s="47"/>
      <c r="S2" s="47"/>
      <c r="T2" s="47"/>
      <c r="U2" s="47"/>
      <c r="V2" s="47"/>
      <c r="W2" s="47"/>
      <c r="X2" s="47"/>
      <c r="Y2" s="47"/>
      <c r="Z2" s="47"/>
    </row>
    <row r="3" spans="1:26" ht="14.25">
      <c r="A3" s="22"/>
      <c r="B3" s="22"/>
      <c r="C3" s="22"/>
      <c r="D3" s="22"/>
      <c r="E3" s="22"/>
      <c r="F3" s="22"/>
      <c r="G3" s="22"/>
      <c r="H3" s="22"/>
      <c r="I3" s="22"/>
      <c r="J3" s="47"/>
      <c r="K3" s="47"/>
      <c r="L3" s="47"/>
      <c r="M3" s="47"/>
      <c r="N3" s="47"/>
      <c r="O3" s="47"/>
      <c r="P3" s="47"/>
      <c r="Q3" s="47"/>
      <c r="R3" s="47"/>
      <c r="S3" s="47"/>
      <c r="T3" s="47"/>
      <c r="U3" s="47"/>
      <c r="V3" s="47"/>
      <c r="W3" s="47"/>
      <c r="X3" s="47"/>
      <c r="Y3" s="47"/>
      <c r="Z3" s="47"/>
    </row>
    <row r="4" spans="1:26" ht="14.25">
      <c r="A4" s="1177" t="s">
        <v>229</v>
      </c>
      <c r="B4" s="1169"/>
      <c r="C4" s="1169"/>
      <c r="D4" s="1169"/>
      <c r="E4" s="1169"/>
      <c r="F4" s="1169"/>
      <c r="G4" s="1169"/>
      <c r="H4" s="1169"/>
      <c r="I4" s="1170"/>
      <c r="J4" s="47"/>
      <c r="K4" s="47"/>
      <c r="L4" s="47"/>
      <c r="M4" s="47"/>
      <c r="N4" s="47"/>
      <c r="O4" s="47"/>
      <c r="P4" s="47"/>
      <c r="Q4" s="47"/>
      <c r="R4" s="47"/>
      <c r="S4" s="47"/>
      <c r="T4" s="47"/>
      <c r="U4" s="47"/>
      <c r="V4" s="47"/>
      <c r="W4" s="47"/>
      <c r="X4" s="47"/>
      <c r="Y4" s="47"/>
      <c r="Z4" s="47"/>
    </row>
    <row r="5" spans="1:26" ht="14.25">
      <c r="A5" s="1177" t="s">
        <v>141</v>
      </c>
      <c r="B5" s="1169"/>
      <c r="C5" s="1169"/>
      <c r="D5" s="1169"/>
      <c r="E5" s="1169"/>
      <c r="F5" s="1169"/>
      <c r="G5" s="1169"/>
      <c r="H5" s="1169"/>
      <c r="I5" s="1170"/>
      <c r="J5" s="47"/>
      <c r="K5" s="47"/>
      <c r="L5" s="47"/>
      <c r="M5" s="47"/>
      <c r="N5" s="47"/>
      <c r="O5" s="47"/>
      <c r="P5" s="47"/>
      <c r="Q5" s="47"/>
      <c r="R5" s="47"/>
      <c r="S5" s="47"/>
      <c r="T5" s="47"/>
      <c r="U5" s="47"/>
      <c r="V5" s="47"/>
      <c r="W5" s="47"/>
      <c r="X5" s="47"/>
      <c r="Y5" s="47"/>
      <c r="Z5" s="47"/>
    </row>
    <row r="6" spans="1:26" ht="14.25">
      <c r="A6" s="1177" t="s">
        <v>143</v>
      </c>
      <c r="B6" s="1169"/>
      <c r="C6" s="1169"/>
      <c r="D6" s="1169"/>
      <c r="E6" s="1169"/>
      <c r="F6" s="1169"/>
      <c r="G6" s="1169"/>
      <c r="H6" s="1169"/>
      <c r="I6" s="1170"/>
      <c r="J6" s="47"/>
      <c r="K6" s="47"/>
      <c r="L6" s="47"/>
      <c r="M6" s="47"/>
      <c r="N6" s="47"/>
      <c r="O6" s="47"/>
      <c r="P6" s="47"/>
      <c r="Q6" s="47"/>
      <c r="R6" s="47"/>
      <c r="S6" s="47"/>
      <c r="T6" s="47"/>
      <c r="U6" s="47"/>
      <c r="V6" s="47"/>
      <c r="W6" s="47"/>
      <c r="X6" s="47"/>
      <c r="Y6" s="47"/>
      <c r="Z6" s="47"/>
    </row>
    <row r="7" spans="1:26" ht="14.25">
      <c r="A7" s="1177" t="s">
        <v>230</v>
      </c>
      <c r="B7" s="1169"/>
      <c r="C7" s="1169"/>
      <c r="D7" s="1169"/>
      <c r="E7" s="1169"/>
      <c r="F7" s="1169"/>
      <c r="G7" s="1169"/>
      <c r="H7" s="1169"/>
      <c r="I7" s="1170"/>
      <c r="J7" s="47"/>
      <c r="K7" s="47"/>
      <c r="L7" s="47"/>
      <c r="M7" s="47"/>
      <c r="N7" s="47"/>
      <c r="O7" s="47"/>
      <c r="P7" s="47"/>
      <c r="Q7" s="47"/>
      <c r="R7" s="47"/>
      <c r="S7" s="47"/>
      <c r="T7" s="47"/>
      <c r="U7" s="47"/>
      <c r="V7" s="47"/>
      <c r="W7" s="47"/>
      <c r="X7" s="47"/>
      <c r="Y7" s="47"/>
      <c r="Z7" s="47"/>
    </row>
    <row r="8" spans="1:26" ht="14.25">
      <c r="A8" s="1177" t="s">
        <v>231</v>
      </c>
      <c r="B8" s="1169"/>
      <c r="C8" s="1169"/>
      <c r="D8" s="1169"/>
      <c r="E8" s="1169"/>
      <c r="F8" s="1169"/>
      <c r="G8" s="1169"/>
      <c r="H8" s="1169"/>
      <c r="I8" s="1170"/>
      <c r="J8" s="47"/>
      <c r="K8" s="47"/>
      <c r="L8" s="47"/>
      <c r="M8" s="47"/>
      <c r="N8" s="47"/>
      <c r="O8" s="47"/>
      <c r="P8" s="47"/>
      <c r="Q8" s="47"/>
      <c r="R8" s="47"/>
      <c r="S8" s="47"/>
      <c r="T8" s="47"/>
      <c r="U8" s="47"/>
      <c r="V8" s="47"/>
      <c r="W8" s="47"/>
      <c r="X8" s="47"/>
      <c r="Y8" s="47"/>
      <c r="Z8" s="47"/>
    </row>
    <row r="9" spans="1:26" ht="14.25">
      <c r="A9" s="1177" t="s">
        <v>232</v>
      </c>
      <c r="B9" s="1169"/>
      <c r="C9" s="1169"/>
      <c r="D9" s="1169"/>
      <c r="E9" s="1169"/>
      <c r="F9" s="1169"/>
      <c r="G9" s="1169"/>
      <c r="H9" s="1169"/>
      <c r="I9" s="1170"/>
      <c r="J9" s="47"/>
      <c r="K9" s="47"/>
      <c r="L9" s="47"/>
      <c r="M9" s="47"/>
      <c r="N9" s="47"/>
      <c r="O9" s="47"/>
      <c r="P9" s="47"/>
      <c r="Q9" s="47"/>
      <c r="R9" s="47"/>
      <c r="S9" s="47"/>
      <c r="T9" s="47"/>
      <c r="U9" s="47"/>
      <c r="V9" s="47"/>
      <c r="W9" s="47"/>
      <c r="X9" s="47"/>
      <c r="Y9" s="47"/>
      <c r="Z9" s="47"/>
    </row>
    <row r="10" spans="1:26" ht="64.5" customHeight="1">
      <c r="A10" s="1168" t="s">
        <v>233</v>
      </c>
      <c r="B10" s="1169"/>
      <c r="C10" s="1169"/>
      <c r="D10" s="1169"/>
      <c r="E10" s="1169"/>
      <c r="F10" s="1169"/>
      <c r="G10" s="1169"/>
      <c r="H10" s="1169"/>
      <c r="I10" s="1170"/>
      <c r="J10" s="47"/>
      <c r="K10" s="47"/>
      <c r="L10" s="47"/>
      <c r="M10" s="47"/>
      <c r="N10" s="47"/>
      <c r="O10" s="47"/>
      <c r="P10" s="47"/>
      <c r="Q10" s="47"/>
      <c r="R10" s="47"/>
      <c r="S10" s="47"/>
      <c r="T10" s="47"/>
      <c r="U10" s="47"/>
      <c r="V10" s="47"/>
      <c r="W10" s="47"/>
      <c r="X10" s="47"/>
      <c r="Y10" s="47"/>
      <c r="Z10" s="47"/>
    </row>
    <row r="11" spans="1:26" ht="14.25">
      <c r="A11" s="1"/>
      <c r="B11" s="1"/>
      <c r="C11" s="1"/>
      <c r="D11" s="1"/>
      <c r="E11" s="2"/>
      <c r="F11" s="2"/>
      <c r="G11" s="2"/>
      <c r="H11" s="2"/>
      <c r="I11" s="3"/>
      <c r="J11" s="47"/>
      <c r="K11" s="47"/>
      <c r="L11" s="47"/>
      <c r="M11" s="47"/>
      <c r="N11" s="47"/>
      <c r="O11" s="47"/>
      <c r="P11" s="47"/>
      <c r="Q11" s="47"/>
      <c r="R11" s="47"/>
      <c r="S11" s="47"/>
      <c r="T11" s="47"/>
      <c r="U11" s="47"/>
      <c r="V11" s="47"/>
      <c r="W11" s="47"/>
      <c r="X11" s="47"/>
      <c r="Y11" s="47"/>
      <c r="Z11" s="47"/>
    </row>
    <row r="12" spans="1:26" ht="38.25" customHeight="1">
      <c r="A12" s="33" t="s">
        <v>135</v>
      </c>
      <c r="B12" s="33" t="s">
        <v>85</v>
      </c>
      <c r="C12" s="33" t="s">
        <v>136</v>
      </c>
      <c r="D12" s="33" t="s">
        <v>137</v>
      </c>
      <c r="E12" s="33" t="s">
        <v>138</v>
      </c>
      <c r="F12" s="33" t="s">
        <v>139</v>
      </c>
      <c r="G12" s="41" t="s">
        <v>149</v>
      </c>
      <c r="H12" s="41" t="s">
        <v>90</v>
      </c>
      <c r="I12" s="41" t="s">
        <v>57</v>
      </c>
      <c r="J12" s="140" t="s">
        <v>393</v>
      </c>
      <c r="K12" s="47"/>
      <c r="L12" s="47"/>
      <c r="M12" s="47"/>
      <c r="N12" s="47"/>
      <c r="O12" s="47"/>
      <c r="P12" s="47"/>
      <c r="Q12" s="47"/>
      <c r="R12" s="47"/>
      <c r="S12" s="47"/>
      <c r="T12" s="47"/>
      <c r="U12" s="47"/>
      <c r="V12" s="47"/>
      <c r="W12" s="47"/>
      <c r="X12" s="47"/>
      <c r="Y12" s="47"/>
      <c r="Z12" s="47"/>
    </row>
    <row r="13" spans="1:26" ht="14.25">
      <c r="A13" s="56"/>
      <c r="B13" s="12"/>
      <c r="C13" s="12"/>
      <c r="D13" s="12"/>
      <c r="E13" s="12"/>
      <c r="F13" s="12"/>
      <c r="G13" s="12"/>
      <c r="H13" s="12"/>
      <c r="I13" s="57"/>
      <c r="J13" s="47"/>
      <c r="K13" s="47"/>
      <c r="L13" s="47"/>
      <c r="M13" s="47"/>
      <c r="N13" s="47"/>
      <c r="O13" s="47"/>
      <c r="P13" s="47"/>
      <c r="Q13" s="47"/>
      <c r="R13" s="47"/>
      <c r="S13" s="47"/>
      <c r="T13" s="47"/>
      <c r="U13" s="47"/>
      <c r="V13" s="47"/>
      <c r="W13" s="47"/>
      <c r="X13" s="47"/>
      <c r="Y13" s="47"/>
      <c r="Z13" s="47"/>
    </row>
    <row r="14" spans="1:26" ht="14.25">
      <c r="A14" s="56"/>
      <c r="B14" s="12"/>
      <c r="C14" s="12"/>
      <c r="D14" s="12"/>
      <c r="E14" s="21"/>
      <c r="F14" s="28"/>
      <c r="G14" s="28"/>
      <c r="H14" s="28"/>
      <c r="I14" s="55"/>
      <c r="J14" s="47"/>
      <c r="K14" s="47"/>
      <c r="L14" s="47"/>
      <c r="M14" s="47"/>
      <c r="N14" s="47"/>
      <c r="O14" s="47"/>
      <c r="P14" s="47"/>
      <c r="Q14" s="47"/>
      <c r="R14" s="47"/>
      <c r="S14" s="47"/>
      <c r="T14" s="47"/>
      <c r="U14" s="47"/>
      <c r="V14" s="47"/>
      <c r="W14" s="47"/>
      <c r="X14" s="47"/>
      <c r="Y14" s="47"/>
      <c r="Z14" s="47"/>
    </row>
    <row r="15" spans="1:26" ht="14.25">
      <c r="A15" s="56"/>
      <c r="B15" s="12"/>
      <c r="C15" s="12"/>
      <c r="D15" s="12"/>
      <c r="E15" s="21"/>
      <c r="F15" s="28"/>
      <c r="G15" s="28"/>
      <c r="H15" s="28"/>
      <c r="I15" s="55"/>
      <c r="J15" s="47"/>
      <c r="K15" s="47"/>
      <c r="L15" s="47"/>
      <c r="M15" s="47"/>
      <c r="N15" s="47"/>
      <c r="O15" s="47"/>
      <c r="P15" s="47"/>
      <c r="Q15" s="47"/>
      <c r="R15" s="47"/>
      <c r="S15" s="47"/>
      <c r="T15" s="47"/>
      <c r="U15" s="47"/>
      <c r="V15" s="47"/>
      <c r="W15" s="47"/>
      <c r="X15" s="47"/>
      <c r="Y15" s="47"/>
      <c r="Z15" s="47"/>
    </row>
    <row r="16" spans="1:26" ht="14.25">
      <c r="A16" s="56"/>
      <c r="B16" s="12"/>
      <c r="C16" s="12"/>
      <c r="D16" s="12"/>
      <c r="E16" s="21"/>
      <c r="F16" s="28"/>
      <c r="G16" s="28"/>
      <c r="H16" s="28"/>
      <c r="I16" s="55"/>
      <c r="J16" s="47"/>
      <c r="K16" s="47"/>
      <c r="L16" s="47"/>
      <c r="M16" s="47"/>
      <c r="N16" s="47"/>
      <c r="O16" s="47"/>
      <c r="P16" s="47"/>
      <c r="Q16" s="47"/>
      <c r="R16" s="47"/>
      <c r="S16" s="47"/>
      <c r="T16" s="47"/>
      <c r="U16" s="47"/>
      <c r="V16" s="47"/>
      <c r="W16" s="47"/>
      <c r="X16" s="47"/>
      <c r="Y16" s="47"/>
      <c r="Z16" s="47"/>
    </row>
    <row r="17" spans="1:26" ht="14.25">
      <c r="A17" s="56"/>
      <c r="B17" s="12"/>
      <c r="C17" s="12"/>
      <c r="D17" s="12"/>
      <c r="E17" s="21"/>
      <c r="F17" s="28"/>
      <c r="G17" s="28"/>
      <c r="H17" s="28"/>
      <c r="I17" s="55"/>
      <c r="J17" s="47"/>
      <c r="K17" s="47"/>
      <c r="L17" s="47"/>
      <c r="M17" s="47"/>
      <c r="N17" s="47"/>
      <c r="O17" s="47"/>
      <c r="P17" s="47"/>
      <c r="Q17" s="47"/>
      <c r="R17" s="47"/>
      <c r="S17" s="47"/>
      <c r="T17" s="47"/>
      <c r="U17" s="47"/>
      <c r="V17" s="47"/>
      <c r="W17" s="47"/>
      <c r="X17" s="47"/>
      <c r="Y17" s="47"/>
      <c r="Z17" s="47"/>
    </row>
    <row r="18" spans="1:26" ht="14.25">
      <c r="A18" s="56"/>
      <c r="B18" s="12"/>
      <c r="C18" s="12"/>
      <c r="D18" s="12"/>
      <c r="E18" s="21"/>
      <c r="F18" s="28"/>
      <c r="G18" s="28"/>
      <c r="H18" s="28"/>
      <c r="I18" s="55"/>
      <c r="J18" s="47"/>
      <c r="K18" s="47"/>
      <c r="L18" s="47"/>
      <c r="M18" s="47"/>
      <c r="N18" s="47"/>
      <c r="O18" s="47"/>
      <c r="P18" s="47"/>
      <c r="Q18" s="47"/>
      <c r="R18" s="47"/>
      <c r="S18" s="47"/>
      <c r="T18" s="47"/>
      <c r="U18" s="47"/>
      <c r="V18" s="47"/>
      <c r="W18" s="47"/>
      <c r="X18" s="47"/>
      <c r="Y18" s="47"/>
      <c r="Z18" s="47"/>
    </row>
    <row r="19" spans="1:26" ht="14.25">
      <c r="A19" s="56"/>
      <c r="B19" s="12"/>
      <c r="C19" s="12"/>
      <c r="D19" s="12"/>
      <c r="E19" s="21"/>
      <c r="F19" s="28"/>
      <c r="G19" s="28"/>
      <c r="H19" s="28"/>
      <c r="I19" s="55"/>
      <c r="J19" s="47"/>
      <c r="K19" s="47"/>
      <c r="L19" s="47"/>
      <c r="M19" s="47"/>
      <c r="N19" s="47"/>
      <c r="O19" s="47"/>
      <c r="P19" s="47"/>
      <c r="Q19" s="47"/>
      <c r="R19" s="47"/>
      <c r="S19" s="47"/>
      <c r="T19" s="47"/>
      <c r="U19" s="47"/>
      <c r="V19" s="47"/>
      <c r="W19" s="47"/>
      <c r="X19" s="47"/>
      <c r="Y19" s="47"/>
      <c r="Z19" s="47"/>
    </row>
    <row r="20" spans="1:26" ht="14.25">
      <c r="A20" s="56"/>
      <c r="B20" s="12"/>
      <c r="C20" s="12"/>
      <c r="D20" s="12"/>
      <c r="E20" s="21"/>
      <c r="F20" s="28"/>
      <c r="G20" s="28"/>
      <c r="H20" s="28"/>
      <c r="I20" s="55"/>
      <c r="J20" s="47"/>
      <c r="K20" s="47"/>
      <c r="L20" s="47"/>
      <c r="M20" s="47"/>
      <c r="N20" s="47"/>
      <c r="O20" s="47"/>
      <c r="P20" s="47"/>
      <c r="Q20" s="47"/>
      <c r="R20" s="47"/>
      <c r="S20" s="47"/>
      <c r="T20" s="47"/>
      <c r="U20" s="47"/>
      <c r="V20" s="47"/>
      <c r="W20" s="47"/>
      <c r="X20" s="47"/>
      <c r="Y20" s="47"/>
      <c r="Z20" s="47"/>
    </row>
    <row r="21" spans="1:26" ht="15.75" customHeight="1">
      <c r="A21" s="56"/>
      <c r="B21" s="12"/>
      <c r="C21" s="12"/>
      <c r="D21" s="12"/>
      <c r="E21" s="21"/>
      <c r="F21" s="28"/>
      <c r="G21" s="28"/>
      <c r="H21" s="28"/>
      <c r="I21" s="55"/>
      <c r="J21" s="47"/>
      <c r="K21" s="47"/>
      <c r="L21" s="47"/>
      <c r="M21" s="47"/>
      <c r="N21" s="47"/>
      <c r="O21" s="47"/>
      <c r="P21" s="47"/>
      <c r="Q21" s="47"/>
      <c r="R21" s="47"/>
      <c r="S21" s="47"/>
      <c r="T21" s="47"/>
      <c r="U21" s="47"/>
      <c r="V21" s="47"/>
      <c r="W21" s="47"/>
      <c r="X21" s="47"/>
      <c r="Y21" s="47"/>
      <c r="Z21" s="47"/>
    </row>
    <row r="22" spans="1:26" ht="15.75" customHeight="1">
      <c r="A22" s="29" t="s">
        <v>58</v>
      </c>
      <c r="B22" s="1"/>
      <c r="C22" s="1"/>
      <c r="D22" s="1"/>
      <c r="E22" s="2"/>
      <c r="F22" s="2"/>
      <c r="G22" s="3"/>
      <c r="H22" s="3"/>
      <c r="I22" s="30">
        <f>SUM(I13:I21)</f>
        <v>0</v>
      </c>
      <c r="J22" s="47"/>
      <c r="K22" s="47"/>
      <c r="L22" s="47"/>
      <c r="M22" s="47"/>
      <c r="N22" s="47"/>
      <c r="O22" s="47"/>
      <c r="P22" s="47"/>
      <c r="Q22" s="47"/>
      <c r="R22" s="47"/>
      <c r="S22" s="47"/>
      <c r="T22" s="47"/>
      <c r="U22" s="47"/>
      <c r="V22" s="47"/>
      <c r="W22" s="47"/>
      <c r="X22" s="47"/>
      <c r="Y22" s="47"/>
      <c r="Z22" s="47"/>
    </row>
    <row r="23" spans="1:26" ht="15.75" customHeight="1">
      <c r="A23" s="3"/>
      <c r="B23" s="1"/>
      <c r="C23" s="1"/>
      <c r="D23" s="1"/>
      <c r="E23" s="2"/>
      <c r="F23" s="2"/>
      <c r="G23" s="2"/>
      <c r="H23" s="2"/>
      <c r="I23" s="3"/>
      <c r="J23" s="47"/>
      <c r="K23" s="47"/>
      <c r="L23" s="47"/>
      <c r="M23" s="47"/>
      <c r="N23" s="47"/>
      <c r="O23" s="47"/>
      <c r="P23" s="47"/>
      <c r="Q23" s="47"/>
      <c r="R23" s="47"/>
      <c r="S23" s="47"/>
      <c r="T23" s="47"/>
      <c r="U23" s="47"/>
      <c r="V23" s="47"/>
      <c r="W23" s="47"/>
      <c r="X23" s="47"/>
      <c r="Y23" s="47"/>
      <c r="Z23" s="47"/>
    </row>
    <row r="24" spans="1:26" ht="15.75" customHeight="1">
      <c r="A24" s="1"/>
      <c r="B24" s="2"/>
      <c r="C24" s="2"/>
      <c r="D24" s="2"/>
      <c r="E24" s="2"/>
      <c r="F24" s="2"/>
      <c r="G24" s="3"/>
      <c r="H24" s="47"/>
      <c r="I24" s="47"/>
      <c r="J24" s="47"/>
      <c r="K24" s="47"/>
      <c r="L24" s="47"/>
      <c r="M24" s="47"/>
      <c r="N24" s="47"/>
      <c r="O24" s="47"/>
      <c r="P24" s="47"/>
      <c r="Q24" s="47"/>
      <c r="R24" s="47"/>
      <c r="S24" s="47"/>
      <c r="T24" s="47"/>
      <c r="U24" s="47"/>
      <c r="V24" s="47"/>
      <c r="W24" s="47"/>
      <c r="X24" s="47"/>
      <c r="Y24" s="47"/>
      <c r="Z24" s="47"/>
    </row>
    <row r="25" spans="1:26" ht="15.75" customHeight="1">
      <c r="A25" s="1202" t="s">
        <v>59</v>
      </c>
      <c r="B25" s="1165"/>
      <c r="C25" s="1165"/>
      <c r="D25" s="1165"/>
      <c r="E25" s="1165"/>
      <c r="F25" s="1165"/>
      <c r="G25" s="1165"/>
      <c r="H25" s="1165"/>
      <c r="I25" s="1165"/>
      <c r="J25" s="47"/>
      <c r="K25" s="47"/>
      <c r="L25" s="47"/>
      <c r="M25" s="47"/>
      <c r="N25" s="47"/>
      <c r="O25" s="47"/>
      <c r="P25" s="47"/>
      <c r="Q25" s="47"/>
      <c r="R25" s="47"/>
      <c r="S25" s="47"/>
      <c r="T25" s="47"/>
      <c r="U25" s="47"/>
      <c r="V25" s="47"/>
      <c r="W25" s="47"/>
      <c r="X25" s="47"/>
      <c r="Y25" s="47"/>
      <c r="Z25" s="47"/>
    </row>
    <row r="26" spans="1:26" ht="15.75" customHeight="1">
      <c r="A26" s="1"/>
      <c r="B26" s="1"/>
      <c r="C26" s="1"/>
      <c r="D26" s="1"/>
      <c r="E26" s="2"/>
      <c r="F26" s="2"/>
      <c r="G26" s="2"/>
      <c r="H26" s="2"/>
      <c r="I26" s="3"/>
      <c r="J26" s="47"/>
      <c r="K26" s="47"/>
      <c r="L26" s="47"/>
      <c r="M26" s="47"/>
      <c r="N26" s="47"/>
      <c r="O26" s="47"/>
      <c r="P26" s="47"/>
      <c r="Q26" s="47"/>
      <c r="R26" s="47"/>
      <c r="S26" s="47"/>
      <c r="T26" s="47"/>
      <c r="U26" s="47"/>
      <c r="V26" s="47"/>
      <c r="W26" s="47"/>
      <c r="X26" s="47"/>
      <c r="Y26" s="47"/>
      <c r="Z26" s="47"/>
    </row>
    <row r="27" spans="1:26" ht="15.75" customHeight="1">
      <c r="A27" s="1"/>
      <c r="B27" s="1"/>
      <c r="C27" s="1"/>
      <c r="D27" s="1"/>
      <c r="E27" s="2"/>
      <c r="F27" s="2"/>
      <c r="G27" s="2"/>
      <c r="H27" s="2"/>
      <c r="I27" s="3"/>
      <c r="J27" s="47"/>
      <c r="K27" s="47"/>
      <c r="L27" s="47"/>
      <c r="M27" s="47"/>
      <c r="N27" s="47"/>
      <c r="O27" s="47"/>
      <c r="P27" s="47"/>
      <c r="Q27" s="47"/>
      <c r="R27" s="47"/>
      <c r="S27" s="47"/>
      <c r="T27" s="47"/>
      <c r="U27" s="47"/>
      <c r="V27" s="47"/>
      <c r="W27" s="47"/>
      <c r="X27" s="47"/>
      <c r="Y27" s="47"/>
      <c r="Z27" s="47"/>
    </row>
    <row r="28" spans="1:26" ht="15.75" customHeight="1">
      <c r="A28" s="1"/>
      <c r="B28" s="1"/>
      <c r="C28" s="1"/>
      <c r="D28" s="1"/>
      <c r="E28" s="2"/>
      <c r="F28" s="2"/>
      <c r="G28" s="2"/>
      <c r="H28" s="2"/>
      <c r="I28" s="3"/>
      <c r="J28" s="47"/>
      <c r="K28" s="47"/>
      <c r="L28" s="47"/>
      <c r="M28" s="47"/>
      <c r="N28" s="47"/>
      <c r="O28" s="47"/>
      <c r="P28" s="47"/>
      <c r="Q28" s="47"/>
      <c r="R28" s="47"/>
      <c r="S28" s="47"/>
      <c r="T28" s="47"/>
      <c r="U28" s="47"/>
      <c r="V28" s="47"/>
      <c r="W28" s="47"/>
      <c r="X28" s="47"/>
      <c r="Y28" s="47"/>
      <c r="Z28" s="47"/>
    </row>
    <row r="29" spans="1:26" ht="15.75" customHeight="1">
      <c r="A29" s="1"/>
      <c r="B29" s="1"/>
      <c r="C29" s="1"/>
      <c r="D29" s="1"/>
      <c r="E29" s="2"/>
      <c r="F29" s="2"/>
      <c r="G29" s="2"/>
      <c r="H29" s="2"/>
      <c r="I29" s="3"/>
      <c r="J29" s="47"/>
      <c r="K29" s="47"/>
      <c r="L29" s="47"/>
      <c r="M29" s="47"/>
      <c r="N29" s="47"/>
      <c r="O29" s="47"/>
      <c r="P29" s="47"/>
      <c r="Q29" s="47"/>
      <c r="R29" s="47"/>
      <c r="S29" s="47"/>
      <c r="T29" s="47"/>
      <c r="U29" s="47"/>
      <c r="V29" s="47"/>
      <c r="W29" s="47"/>
      <c r="X29" s="47"/>
      <c r="Y29" s="47"/>
      <c r="Z29" s="47"/>
    </row>
    <row r="30" spans="1:26" ht="15.75" customHeight="1">
      <c r="A30" s="1"/>
      <c r="B30" s="1"/>
      <c r="C30" s="1"/>
      <c r="D30" s="1"/>
      <c r="E30" s="2"/>
      <c r="F30" s="2"/>
      <c r="G30" s="2"/>
      <c r="H30" s="2"/>
      <c r="I30" s="3"/>
      <c r="J30" s="47"/>
      <c r="K30" s="47"/>
      <c r="L30" s="47"/>
      <c r="M30" s="47"/>
      <c r="N30" s="47"/>
      <c r="O30" s="47"/>
      <c r="P30" s="47"/>
      <c r="Q30" s="47"/>
      <c r="R30" s="47"/>
      <c r="S30" s="47"/>
      <c r="T30" s="47"/>
      <c r="U30" s="47"/>
      <c r="V30" s="47"/>
      <c r="W30" s="47"/>
      <c r="X30" s="47"/>
      <c r="Y30" s="47"/>
      <c r="Z30" s="47"/>
    </row>
    <row r="31" spans="1:26" ht="15.75" customHeight="1">
      <c r="A31" s="1"/>
      <c r="B31" s="1"/>
      <c r="C31" s="1"/>
      <c r="D31" s="1"/>
      <c r="E31" s="2"/>
      <c r="F31" s="2"/>
      <c r="G31" s="2"/>
      <c r="H31" s="2"/>
      <c r="I31" s="3"/>
      <c r="J31" s="47"/>
      <c r="K31" s="47"/>
      <c r="L31" s="47"/>
      <c r="M31" s="47"/>
      <c r="N31" s="47"/>
      <c r="O31" s="47"/>
      <c r="P31" s="47"/>
      <c r="Q31" s="47"/>
      <c r="R31" s="47"/>
      <c r="S31" s="47"/>
      <c r="T31" s="47"/>
      <c r="U31" s="47"/>
      <c r="V31" s="47"/>
      <c r="W31" s="47"/>
      <c r="X31" s="47"/>
      <c r="Y31" s="47"/>
      <c r="Z31" s="47"/>
    </row>
    <row r="32" spans="1:26" ht="15.75" customHeight="1">
      <c r="A32" s="1"/>
      <c r="B32" s="1"/>
      <c r="C32" s="1"/>
      <c r="D32" s="1"/>
      <c r="E32" s="2"/>
      <c r="F32" s="2"/>
      <c r="G32" s="2"/>
      <c r="H32" s="2"/>
      <c r="I32" s="3"/>
      <c r="J32" s="47"/>
      <c r="K32" s="47"/>
      <c r="L32" s="47"/>
      <c r="M32" s="47"/>
      <c r="N32" s="47"/>
      <c r="O32" s="47"/>
      <c r="P32" s="47"/>
      <c r="Q32" s="47"/>
      <c r="R32" s="47"/>
      <c r="S32" s="47"/>
      <c r="T32" s="47"/>
      <c r="U32" s="47"/>
      <c r="V32" s="47"/>
      <c r="W32" s="47"/>
      <c r="X32" s="47"/>
      <c r="Y32" s="47"/>
      <c r="Z32" s="47"/>
    </row>
    <row r="33" spans="1:26" ht="15.75" customHeight="1">
      <c r="A33" s="1"/>
      <c r="B33" s="1"/>
      <c r="C33" s="1"/>
      <c r="D33" s="1"/>
      <c r="E33" s="2"/>
      <c r="F33" s="2"/>
      <c r="G33" s="2"/>
      <c r="H33" s="2"/>
      <c r="I33" s="3"/>
      <c r="J33" s="47"/>
      <c r="K33" s="47"/>
      <c r="L33" s="47"/>
      <c r="M33" s="47"/>
      <c r="N33" s="47"/>
      <c r="O33" s="47"/>
      <c r="P33" s="47"/>
      <c r="Q33" s="47"/>
      <c r="R33" s="47"/>
      <c r="S33" s="47"/>
      <c r="T33" s="47"/>
      <c r="U33" s="47"/>
      <c r="V33" s="47"/>
      <c r="W33" s="47"/>
      <c r="X33" s="47"/>
      <c r="Y33" s="47"/>
      <c r="Z33" s="47"/>
    </row>
    <row r="34" spans="1:26" ht="15.75" customHeight="1">
      <c r="A34" s="1"/>
      <c r="B34" s="1"/>
      <c r="C34" s="1"/>
      <c r="D34" s="1"/>
      <c r="E34" s="2"/>
      <c r="F34" s="2"/>
      <c r="G34" s="2"/>
      <c r="H34" s="2"/>
      <c r="I34" s="3"/>
      <c r="J34" s="47"/>
      <c r="K34" s="47"/>
      <c r="L34" s="47"/>
      <c r="M34" s="47"/>
      <c r="N34" s="47"/>
      <c r="O34" s="47"/>
      <c r="P34" s="47"/>
      <c r="Q34" s="47"/>
      <c r="R34" s="47"/>
      <c r="S34" s="47"/>
      <c r="T34" s="47"/>
      <c r="U34" s="47"/>
      <c r="V34" s="47"/>
      <c r="W34" s="47"/>
      <c r="X34" s="47"/>
      <c r="Y34" s="47"/>
      <c r="Z34" s="47"/>
    </row>
    <row r="35" spans="1:26" ht="15.75" customHeight="1">
      <c r="A35" s="1"/>
      <c r="B35" s="1"/>
      <c r="C35" s="1"/>
      <c r="D35" s="1"/>
      <c r="E35" s="2"/>
      <c r="F35" s="2"/>
      <c r="G35" s="2"/>
      <c r="H35" s="2"/>
      <c r="I35" s="3"/>
      <c r="J35" s="47"/>
      <c r="K35" s="47"/>
      <c r="L35" s="47"/>
      <c r="M35" s="47"/>
      <c r="N35" s="47"/>
      <c r="O35" s="47"/>
      <c r="P35" s="47"/>
      <c r="Q35" s="47"/>
      <c r="R35" s="47"/>
      <c r="S35" s="47"/>
      <c r="T35" s="47"/>
      <c r="U35" s="47"/>
      <c r="V35" s="47"/>
      <c r="W35" s="47"/>
      <c r="X35" s="47"/>
      <c r="Y35" s="47"/>
      <c r="Z35" s="47"/>
    </row>
    <row r="36" spans="1:26" ht="15.75" customHeight="1">
      <c r="A36" s="1"/>
      <c r="B36" s="1"/>
      <c r="C36" s="1"/>
      <c r="D36" s="1"/>
      <c r="E36" s="2"/>
      <c r="F36" s="2"/>
      <c r="G36" s="2"/>
      <c r="H36" s="2"/>
      <c r="I36" s="3"/>
      <c r="J36" s="47"/>
      <c r="K36" s="47"/>
      <c r="L36" s="47"/>
      <c r="M36" s="47"/>
      <c r="N36" s="47"/>
      <c r="O36" s="47"/>
      <c r="P36" s="47"/>
      <c r="Q36" s="47"/>
      <c r="R36" s="47"/>
      <c r="S36" s="47"/>
      <c r="T36" s="47"/>
      <c r="U36" s="47"/>
      <c r="V36" s="47"/>
      <c r="W36" s="47"/>
      <c r="X36" s="47"/>
      <c r="Y36" s="47"/>
      <c r="Z36" s="47"/>
    </row>
    <row r="37" spans="1:26" ht="15.75" customHeight="1">
      <c r="A37" s="1"/>
      <c r="B37" s="1"/>
      <c r="C37" s="1"/>
      <c r="D37" s="1"/>
      <c r="E37" s="2"/>
      <c r="F37" s="2"/>
      <c r="G37" s="2"/>
      <c r="H37" s="2"/>
      <c r="I37" s="3"/>
      <c r="J37" s="47"/>
      <c r="K37" s="47"/>
      <c r="L37" s="47"/>
      <c r="M37" s="47"/>
      <c r="N37" s="47"/>
      <c r="O37" s="47"/>
      <c r="P37" s="47"/>
      <c r="Q37" s="47"/>
      <c r="R37" s="47"/>
      <c r="S37" s="47"/>
      <c r="T37" s="47"/>
      <c r="U37" s="47"/>
      <c r="V37" s="47"/>
      <c r="W37" s="47"/>
      <c r="X37" s="47"/>
      <c r="Y37" s="47"/>
      <c r="Z37" s="47"/>
    </row>
    <row r="38" spans="1:26" ht="15.75" customHeight="1">
      <c r="A38" s="1"/>
      <c r="B38" s="1"/>
      <c r="C38" s="1"/>
      <c r="D38" s="1"/>
      <c r="E38" s="2"/>
      <c r="F38" s="2"/>
      <c r="G38" s="2"/>
      <c r="H38" s="2"/>
      <c r="I38" s="3"/>
      <c r="J38" s="47"/>
      <c r="K38" s="47"/>
      <c r="L38" s="47"/>
      <c r="M38" s="47"/>
      <c r="N38" s="47"/>
      <c r="O38" s="47"/>
      <c r="P38" s="47"/>
      <c r="Q38" s="47"/>
      <c r="R38" s="47"/>
      <c r="S38" s="47"/>
      <c r="T38" s="47"/>
      <c r="U38" s="47"/>
      <c r="V38" s="47"/>
      <c r="W38" s="47"/>
      <c r="X38" s="47"/>
      <c r="Y38" s="47"/>
      <c r="Z38" s="47"/>
    </row>
    <row r="39" spans="1:26" ht="15.75" customHeight="1">
      <c r="A39" s="1"/>
      <c r="B39" s="1"/>
      <c r="C39" s="1"/>
      <c r="D39" s="1"/>
      <c r="E39" s="2"/>
      <c r="F39" s="2"/>
      <c r="G39" s="2"/>
      <c r="H39" s="2"/>
      <c r="I39" s="3"/>
      <c r="J39" s="47"/>
      <c r="K39" s="47"/>
      <c r="L39" s="47"/>
      <c r="M39" s="47"/>
      <c r="N39" s="47"/>
      <c r="O39" s="47"/>
      <c r="P39" s="47"/>
      <c r="Q39" s="47"/>
      <c r="R39" s="47"/>
      <c r="S39" s="47"/>
      <c r="T39" s="47"/>
      <c r="U39" s="47"/>
      <c r="V39" s="47"/>
      <c r="W39" s="47"/>
      <c r="X39" s="47"/>
      <c r="Y39" s="47"/>
      <c r="Z39" s="47"/>
    </row>
    <row r="40" spans="1:26" ht="15.75" customHeight="1">
      <c r="A40" s="1"/>
      <c r="B40" s="1"/>
      <c r="C40" s="1"/>
      <c r="D40" s="1"/>
      <c r="E40" s="2"/>
      <c r="F40" s="2"/>
      <c r="G40" s="2"/>
      <c r="H40" s="2"/>
      <c r="I40" s="3"/>
      <c r="J40" s="47"/>
      <c r="K40" s="47"/>
      <c r="L40" s="47"/>
      <c r="M40" s="47"/>
      <c r="N40" s="47"/>
      <c r="O40" s="47"/>
      <c r="P40" s="47"/>
      <c r="Q40" s="47"/>
      <c r="R40" s="47"/>
      <c r="S40" s="47"/>
      <c r="T40" s="47"/>
      <c r="U40" s="47"/>
      <c r="V40" s="47"/>
      <c r="W40" s="47"/>
      <c r="X40" s="47"/>
      <c r="Y40" s="47"/>
      <c r="Z40" s="47"/>
    </row>
    <row r="41" spans="1:26" ht="15.75" customHeight="1">
      <c r="A41" s="1"/>
      <c r="B41" s="1"/>
      <c r="C41" s="1"/>
      <c r="D41" s="1"/>
      <c r="E41" s="2"/>
      <c r="F41" s="2"/>
      <c r="G41" s="2"/>
      <c r="H41" s="2"/>
      <c r="I41" s="3"/>
      <c r="J41" s="47"/>
      <c r="K41" s="47"/>
      <c r="L41" s="47"/>
      <c r="M41" s="47"/>
      <c r="N41" s="47"/>
      <c r="O41" s="47"/>
      <c r="P41" s="47"/>
      <c r="Q41" s="47"/>
      <c r="R41" s="47"/>
      <c r="S41" s="47"/>
      <c r="T41" s="47"/>
      <c r="U41" s="47"/>
      <c r="V41" s="47"/>
      <c r="W41" s="47"/>
      <c r="X41" s="47"/>
      <c r="Y41" s="47"/>
      <c r="Z41" s="47"/>
    </row>
    <row r="42" spans="1:26" ht="15.75" customHeight="1">
      <c r="A42" s="1"/>
      <c r="B42" s="1"/>
      <c r="C42" s="1"/>
      <c r="D42" s="1"/>
      <c r="E42" s="2"/>
      <c r="F42" s="2"/>
      <c r="G42" s="2"/>
      <c r="H42" s="2"/>
      <c r="I42" s="3"/>
      <c r="J42" s="47"/>
      <c r="K42" s="47"/>
      <c r="L42" s="47"/>
      <c r="M42" s="47"/>
      <c r="N42" s="47"/>
      <c r="O42" s="47"/>
      <c r="P42" s="47"/>
      <c r="Q42" s="47"/>
      <c r="R42" s="47"/>
      <c r="S42" s="47"/>
      <c r="T42" s="47"/>
      <c r="U42" s="47"/>
      <c r="V42" s="47"/>
      <c r="W42" s="47"/>
      <c r="X42" s="47"/>
      <c r="Y42" s="47"/>
      <c r="Z42" s="47"/>
    </row>
    <row r="43" spans="1:26" ht="15.75" customHeight="1">
      <c r="A43" s="1"/>
      <c r="B43" s="1"/>
      <c r="C43" s="1"/>
      <c r="D43" s="1"/>
      <c r="E43" s="2"/>
      <c r="F43" s="2"/>
      <c r="G43" s="2"/>
      <c r="H43" s="2"/>
      <c r="I43" s="3"/>
      <c r="J43" s="47"/>
      <c r="K43" s="47"/>
      <c r="L43" s="47"/>
      <c r="M43" s="47"/>
      <c r="N43" s="47"/>
      <c r="O43" s="47"/>
      <c r="P43" s="47"/>
      <c r="Q43" s="47"/>
      <c r="R43" s="47"/>
      <c r="S43" s="47"/>
      <c r="T43" s="47"/>
      <c r="U43" s="47"/>
      <c r="V43" s="47"/>
      <c r="W43" s="47"/>
      <c r="X43" s="47"/>
      <c r="Y43" s="47"/>
      <c r="Z43" s="47"/>
    </row>
    <row r="44" spans="1:26" ht="15.75" customHeight="1">
      <c r="A44" s="1"/>
      <c r="B44" s="1"/>
      <c r="C44" s="1"/>
      <c r="D44" s="1"/>
      <c r="E44" s="2"/>
      <c r="F44" s="2"/>
      <c r="G44" s="2"/>
      <c r="H44" s="2"/>
      <c r="I44" s="3"/>
      <c r="J44" s="47"/>
      <c r="K44" s="47"/>
      <c r="L44" s="47"/>
      <c r="M44" s="47"/>
      <c r="N44" s="47"/>
      <c r="O44" s="47"/>
      <c r="P44" s="47"/>
      <c r="Q44" s="47"/>
      <c r="R44" s="47"/>
      <c r="S44" s="47"/>
      <c r="T44" s="47"/>
      <c r="U44" s="47"/>
      <c r="V44" s="47"/>
      <c r="W44" s="47"/>
      <c r="X44" s="47"/>
      <c r="Y44" s="47"/>
      <c r="Z44" s="47"/>
    </row>
    <row r="45" spans="1:26" ht="15.75" customHeight="1">
      <c r="A45" s="1"/>
      <c r="B45" s="1"/>
      <c r="C45" s="1"/>
      <c r="D45" s="1"/>
      <c r="E45" s="2"/>
      <c r="F45" s="2"/>
      <c r="G45" s="2"/>
      <c r="H45" s="2"/>
      <c r="I45" s="3"/>
      <c r="J45" s="47"/>
      <c r="K45" s="47"/>
      <c r="L45" s="47"/>
      <c r="M45" s="47"/>
      <c r="N45" s="47"/>
      <c r="O45" s="47"/>
      <c r="P45" s="47"/>
      <c r="Q45" s="47"/>
      <c r="R45" s="47"/>
      <c r="S45" s="47"/>
      <c r="T45" s="47"/>
      <c r="U45" s="47"/>
      <c r="V45" s="47"/>
      <c r="W45" s="47"/>
      <c r="X45" s="47"/>
      <c r="Y45" s="47"/>
      <c r="Z45" s="47"/>
    </row>
    <row r="46" spans="1:26" ht="15.75" customHeight="1">
      <c r="A46" s="1"/>
      <c r="B46" s="1"/>
      <c r="C46" s="1"/>
      <c r="D46" s="1"/>
      <c r="E46" s="2"/>
      <c r="F46" s="2"/>
      <c r="G46" s="2"/>
      <c r="H46" s="2"/>
      <c r="I46" s="3"/>
      <c r="J46" s="47"/>
      <c r="K46" s="47"/>
      <c r="L46" s="47"/>
      <c r="M46" s="47"/>
      <c r="N46" s="47"/>
      <c r="O46" s="47"/>
      <c r="P46" s="47"/>
      <c r="Q46" s="47"/>
      <c r="R46" s="47"/>
      <c r="S46" s="47"/>
      <c r="T46" s="47"/>
      <c r="U46" s="47"/>
      <c r="V46" s="47"/>
      <c r="W46" s="47"/>
      <c r="X46" s="47"/>
      <c r="Y46" s="47"/>
      <c r="Z46" s="47"/>
    </row>
    <row r="47" spans="1:26" ht="15.75" customHeight="1">
      <c r="A47" s="1"/>
      <c r="B47" s="1"/>
      <c r="C47" s="1"/>
      <c r="D47" s="1"/>
      <c r="E47" s="2"/>
      <c r="F47" s="2"/>
      <c r="G47" s="2"/>
      <c r="H47" s="2"/>
      <c r="I47" s="3"/>
      <c r="J47" s="47"/>
      <c r="K47" s="47"/>
      <c r="L47" s="47"/>
      <c r="M47" s="47"/>
      <c r="N47" s="47"/>
      <c r="O47" s="47"/>
      <c r="P47" s="47"/>
      <c r="Q47" s="47"/>
      <c r="R47" s="47"/>
      <c r="S47" s="47"/>
      <c r="T47" s="47"/>
      <c r="U47" s="47"/>
      <c r="V47" s="47"/>
      <c r="W47" s="47"/>
      <c r="X47" s="47"/>
      <c r="Y47" s="47"/>
      <c r="Z47" s="47"/>
    </row>
    <row r="48" spans="1:26" ht="15.75" customHeight="1">
      <c r="A48" s="1"/>
      <c r="B48" s="1"/>
      <c r="C48" s="1"/>
      <c r="D48" s="1"/>
      <c r="E48" s="2"/>
      <c r="F48" s="2"/>
      <c r="G48" s="2"/>
      <c r="H48" s="2"/>
      <c r="I48" s="3"/>
      <c r="J48" s="47"/>
      <c r="K48" s="47"/>
      <c r="L48" s="47"/>
      <c r="M48" s="47"/>
      <c r="N48" s="47"/>
      <c r="O48" s="47"/>
      <c r="P48" s="47"/>
      <c r="Q48" s="47"/>
      <c r="R48" s="47"/>
      <c r="S48" s="47"/>
      <c r="T48" s="47"/>
      <c r="U48" s="47"/>
      <c r="V48" s="47"/>
      <c r="W48" s="47"/>
      <c r="X48" s="47"/>
      <c r="Y48" s="47"/>
      <c r="Z48" s="47"/>
    </row>
    <row r="49" spans="1:26" ht="15.75" customHeight="1">
      <c r="A49" s="1"/>
      <c r="B49" s="1"/>
      <c r="C49" s="1"/>
      <c r="D49" s="1"/>
      <c r="E49" s="2"/>
      <c r="F49" s="2"/>
      <c r="G49" s="2"/>
      <c r="H49" s="2"/>
      <c r="I49" s="3"/>
      <c r="J49" s="47"/>
      <c r="K49" s="47"/>
      <c r="L49" s="47"/>
      <c r="M49" s="47"/>
      <c r="N49" s="47"/>
      <c r="O49" s="47"/>
      <c r="P49" s="47"/>
      <c r="Q49" s="47"/>
      <c r="R49" s="47"/>
      <c r="S49" s="47"/>
      <c r="T49" s="47"/>
      <c r="U49" s="47"/>
      <c r="V49" s="47"/>
      <c r="W49" s="47"/>
      <c r="X49" s="47"/>
      <c r="Y49" s="47"/>
      <c r="Z49" s="47"/>
    </row>
    <row r="50" spans="1:26" ht="15.75" customHeight="1">
      <c r="A50" s="1"/>
      <c r="B50" s="1"/>
      <c r="C50" s="1"/>
      <c r="D50" s="1"/>
      <c r="E50" s="2"/>
      <c r="F50" s="2"/>
      <c r="G50" s="2"/>
      <c r="H50" s="2"/>
      <c r="I50" s="3"/>
      <c r="J50" s="47"/>
      <c r="K50" s="47"/>
      <c r="L50" s="47"/>
      <c r="M50" s="47"/>
      <c r="N50" s="47"/>
      <c r="O50" s="47"/>
      <c r="P50" s="47"/>
      <c r="Q50" s="47"/>
      <c r="R50" s="47"/>
      <c r="S50" s="47"/>
      <c r="T50" s="47"/>
      <c r="U50" s="47"/>
      <c r="V50" s="47"/>
      <c r="W50" s="47"/>
      <c r="X50" s="47"/>
      <c r="Y50" s="47"/>
      <c r="Z50" s="47"/>
    </row>
    <row r="51" spans="1:26" ht="15.75" customHeight="1">
      <c r="A51" s="1"/>
      <c r="B51" s="1"/>
      <c r="C51" s="1"/>
      <c r="D51" s="1"/>
      <c r="E51" s="2"/>
      <c r="F51" s="2"/>
      <c r="G51" s="2"/>
      <c r="H51" s="2"/>
      <c r="I51" s="3"/>
      <c r="J51" s="47"/>
      <c r="K51" s="47"/>
      <c r="L51" s="47"/>
      <c r="M51" s="47"/>
      <c r="N51" s="47"/>
      <c r="O51" s="47"/>
      <c r="P51" s="47"/>
      <c r="Q51" s="47"/>
      <c r="R51" s="47"/>
      <c r="S51" s="47"/>
      <c r="T51" s="47"/>
      <c r="U51" s="47"/>
      <c r="V51" s="47"/>
      <c r="W51" s="47"/>
      <c r="X51" s="47"/>
      <c r="Y51" s="47"/>
      <c r="Z51" s="47"/>
    </row>
    <row r="52" spans="1:26" ht="15.75" customHeight="1">
      <c r="A52" s="1"/>
      <c r="B52" s="1"/>
      <c r="C52" s="1"/>
      <c r="D52" s="1"/>
      <c r="E52" s="2"/>
      <c r="F52" s="2"/>
      <c r="G52" s="2"/>
      <c r="H52" s="2"/>
      <c r="I52" s="3"/>
      <c r="J52" s="47"/>
      <c r="K52" s="47"/>
      <c r="L52" s="47"/>
      <c r="M52" s="47"/>
      <c r="N52" s="47"/>
      <c r="O52" s="47"/>
      <c r="P52" s="47"/>
      <c r="Q52" s="47"/>
      <c r="R52" s="47"/>
      <c r="S52" s="47"/>
      <c r="T52" s="47"/>
      <c r="U52" s="47"/>
      <c r="V52" s="47"/>
      <c r="W52" s="47"/>
      <c r="X52" s="47"/>
      <c r="Y52" s="47"/>
      <c r="Z52" s="47"/>
    </row>
    <row r="53" spans="1:26" ht="15.75" customHeight="1">
      <c r="A53" s="1"/>
      <c r="B53" s="1"/>
      <c r="C53" s="1"/>
      <c r="D53" s="1"/>
      <c r="E53" s="2"/>
      <c r="F53" s="2"/>
      <c r="G53" s="2"/>
      <c r="H53" s="2"/>
      <c r="I53" s="3"/>
      <c r="J53" s="47"/>
      <c r="K53" s="47"/>
      <c r="L53" s="47"/>
      <c r="M53" s="47"/>
      <c r="N53" s="47"/>
      <c r="O53" s="47"/>
      <c r="P53" s="47"/>
      <c r="Q53" s="47"/>
      <c r="R53" s="47"/>
      <c r="S53" s="47"/>
      <c r="T53" s="47"/>
      <c r="U53" s="47"/>
      <c r="V53" s="47"/>
      <c r="W53" s="47"/>
      <c r="X53" s="47"/>
      <c r="Y53" s="47"/>
      <c r="Z53" s="47"/>
    </row>
    <row r="54" spans="1:26" ht="15.75" customHeight="1">
      <c r="A54" s="1"/>
      <c r="B54" s="1"/>
      <c r="C54" s="1"/>
      <c r="D54" s="1"/>
      <c r="E54" s="2"/>
      <c r="F54" s="2"/>
      <c r="G54" s="2"/>
      <c r="H54" s="2"/>
      <c r="I54" s="3"/>
      <c r="J54" s="47"/>
      <c r="K54" s="47"/>
      <c r="L54" s="47"/>
      <c r="M54" s="47"/>
      <c r="N54" s="47"/>
      <c r="O54" s="47"/>
      <c r="P54" s="47"/>
      <c r="Q54" s="47"/>
      <c r="R54" s="47"/>
      <c r="S54" s="47"/>
      <c r="T54" s="47"/>
      <c r="U54" s="47"/>
      <c r="V54" s="47"/>
      <c r="W54" s="47"/>
      <c r="X54" s="47"/>
      <c r="Y54" s="47"/>
      <c r="Z54" s="47"/>
    </row>
    <row r="55" spans="1:26" ht="15.75" customHeight="1">
      <c r="A55" s="1"/>
      <c r="B55" s="1"/>
      <c r="C55" s="1"/>
      <c r="D55" s="1"/>
      <c r="E55" s="2"/>
      <c r="F55" s="2"/>
      <c r="G55" s="2"/>
      <c r="H55" s="2"/>
      <c r="I55" s="3"/>
      <c r="J55" s="47"/>
      <c r="K55" s="47"/>
      <c r="L55" s="47"/>
      <c r="M55" s="47"/>
      <c r="N55" s="47"/>
      <c r="O55" s="47"/>
      <c r="P55" s="47"/>
      <c r="Q55" s="47"/>
      <c r="R55" s="47"/>
      <c r="S55" s="47"/>
      <c r="T55" s="47"/>
      <c r="U55" s="47"/>
      <c r="V55" s="47"/>
      <c r="W55" s="47"/>
      <c r="X55" s="47"/>
      <c r="Y55" s="47"/>
      <c r="Z55" s="47"/>
    </row>
    <row r="56" spans="1:26" ht="15.75" customHeight="1">
      <c r="A56" s="1"/>
      <c r="B56" s="1"/>
      <c r="C56" s="1"/>
      <c r="D56" s="1"/>
      <c r="E56" s="2"/>
      <c r="F56" s="2"/>
      <c r="G56" s="2"/>
      <c r="H56" s="2"/>
      <c r="I56" s="3"/>
      <c r="J56" s="47"/>
      <c r="K56" s="47"/>
      <c r="L56" s="47"/>
      <c r="M56" s="47"/>
      <c r="N56" s="47"/>
      <c r="O56" s="47"/>
      <c r="P56" s="47"/>
      <c r="Q56" s="47"/>
      <c r="R56" s="47"/>
      <c r="S56" s="47"/>
      <c r="T56" s="47"/>
      <c r="U56" s="47"/>
      <c r="V56" s="47"/>
      <c r="W56" s="47"/>
      <c r="X56" s="47"/>
      <c r="Y56" s="47"/>
      <c r="Z56" s="47"/>
    </row>
    <row r="57" spans="1:26" ht="15.75" customHeight="1">
      <c r="A57" s="1"/>
      <c r="B57" s="1"/>
      <c r="C57" s="1"/>
      <c r="D57" s="1"/>
      <c r="E57" s="2"/>
      <c r="F57" s="2"/>
      <c r="G57" s="2"/>
      <c r="H57" s="2"/>
      <c r="I57" s="3"/>
      <c r="J57" s="47"/>
      <c r="K57" s="47"/>
      <c r="L57" s="47"/>
      <c r="M57" s="47"/>
      <c r="N57" s="47"/>
      <c r="O57" s="47"/>
      <c r="P57" s="47"/>
      <c r="Q57" s="47"/>
      <c r="R57" s="47"/>
      <c r="S57" s="47"/>
      <c r="T57" s="47"/>
      <c r="U57" s="47"/>
      <c r="V57" s="47"/>
      <c r="W57" s="47"/>
      <c r="X57" s="47"/>
      <c r="Y57" s="47"/>
      <c r="Z57" s="47"/>
    </row>
    <row r="58" spans="1:26" ht="15.75" customHeight="1">
      <c r="A58" s="1"/>
      <c r="B58" s="1"/>
      <c r="C58" s="1"/>
      <c r="D58" s="1"/>
      <c r="E58" s="2"/>
      <c r="F58" s="2"/>
      <c r="G58" s="2"/>
      <c r="H58" s="2"/>
      <c r="I58" s="3"/>
      <c r="J58" s="47"/>
      <c r="K58" s="47"/>
      <c r="L58" s="47"/>
      <c r="M58" s="47"/>
      <c r="N58" s="47"/>
      <c r="O58" s="47"/>
      <c r="P58" s="47"/>
      <c r="Q58" s="47"/>
      <c r="R58" s="47"/>
      <c r="S58" s="47"/>
      <c r="T58" s="47"/>
      <c r="U58" s="47"/>
      <c r="V58" s="47"/>
      <c r="W58" s="47"/>
      <c r="X58" s="47"/>
      <c r="Y58" s="47"/>
      <c r="Z58" s="47"/>
    </row>
    <row r="59" spans="1:26" ht="15.75" customHeight="1">
      <c r="A59" s="1"/>
      <c r="B59" s="1"/>
      <c r="C59" s="1"/>
      <c r="D59" s="1"/>
      <c r="E59" s="2"/>
      <c r="F59" s="2"/>
      <c r="G59" s="2"/>
      <c r="H59" s="2"/>
      <c r="I59" s="3"/>
      <c r="J59" s="47"/>
      <c r="K59" s="47"/>
      <c r="L59" s="47"/>
      <c r="M59" s="47"/>
      <c r="N59" s="47"/>
      <c r="O59" s="47"/>
      <c r="P59" s="47"/>
      <c r="Q59" s="47"/>
      <c r="R59" s="47"/>
      <c r="S59" s="47"/>
      <c r="T59" s="47"/>
      <c r="U59" s="47"/>
      <c r="V59" s="47"/>
      <c r="W59" s="47"/>
      <c r="X59" s="47"/>
      <c r="Y59" s="47"/>
      <c r="Z59" s="47"/>
    </row>
    <row r="60" spans="1:26" ht="15.75" customHeight="1">
      <c r="A60" s="1"/>
      <c r="B60" s="1"/>
      <c r="C60" s="1"/>
      <c r="D60" s="1"/>
      <c r="E60" s="2"/>
      <c r="F60" s="2"/>
      <c r="G60" s="2"/>
      <c r="H60" s="2"/>
      <c r="I60" s="3"/>
      <c r="J60" s="47"/>
      <c r="K60" s="47"/>
      <c r="L60" s="47"/>
      <c r="M60" s="47"/>
      <c r="N60" s="47"/>
      <c r="O60" s="47"/>
      <c r="P60" s="47"/>
      <c r="Q60" s="47"/>
      <c r="R60" s="47"/>
      <c r="S60" s="47"/>
      <c r="T60" s="47"/>
      <c r="U60" s="47"/>
      <c r="V60" s="47"/>
      <c r="W60" s="47"/>
      <c r="X60" s="47"/>
      <c r="Y60" s="47"/>
      <c r="Z60" s="47"/>
    </row>
    <row r="61" spans="1:26" ht="15.75" customHeight="1">
      <c r="A61" s="1"/>
      <c r="B61" s="1"/>
      <c r="C61" s="1"/>
      <c r="D61" s="1"/>
      <c r="E61" s="2"/>
      <c r="F61" s="2"/>
      <c r="G61" s="2"/>
      <c r="H61" s="2"/>
      <c r="I61" s="3"/>
      <c r="J61" s="47"/>
      <c r="K61" s="47"/>
      <c r="L61" s="47"/>
      <c r="M61" s="47"/>
      <c r="N61" s="47"/>
      <c r="O61" s="47"/>
      <c r="P61" s="47"/>
      <c r="Q61" s="47"/>
      <c r="R61" s="47"/>
      <c r="S61" s="47"/>
      <c r="T61" s="47"/>
      <c r="U61" s="47"/>
      <c r="V61" s="47"/>
      <c r="W61" s="47"/>
      <c r="X61" s="47"/>
      <c r="Y61" s="47"/>
      <c r="Z61" s="47"/>
    </row>
    <row r="62" spans="1:26" ht="15.75" customHeight="1">
      <c r="A62" s="1"/>
      <c r="B62" s="1"/>
      <c r="C62" s="1"/>
      <c r="D62" s="1"/>
      <c r="E62" s="2"/>
      <c r="F62" s="2"/>
      <c r="G62" s="2"/>
      <c r="H62" s="2"/>
      <c r="I62" s="3"/>
      <c r="J62" s="47"/>
      <c r="K62" s="47"/>
      <c r="L62" s="47"/>
      <c r="M62" s="47"/>
      <c r="N62" s="47"/>
      <c r="O62" s="47"/>
      <c r="P62" s="47"/>
      <c r="Q62" s="47"/>
      <c r="R62" s="47"/>
      <c r="S62" s="47"/>
      <c r="T62" s="47"/>
      <c r="U62" s="47"/>
      <c r="V62" s="47"/>
      <c r="W62" s="47"/>
      <c r="X62" s="47"/>
      <c r="Y62" s="47"/>
      <c r="Z62" s="47"/>
    </row>
    <row r="63" spans="1:26" ht="15.75" customHeight="1">
      <c r="A63" s="1"/>
      <c r="B63" s="1"/>
      <c r="C63" s="1"/>
      <c r="D63" s="1"/>
      <c r="E63" s="2"/>
      <c r="F63" s="2"/>
      <c r="G63" s="2"/>
      <c r="H63" s="2"/>
      <c r="I63" s="3"/>
      <c r="J63" s="47"/>
      <c r="K63" s="47"/>
      <c r="L63" s="47"/>
      <c r="M63" s="47"/>
      <c r="N63" s="47"/>
      <c r="O63" s="47"/>
      <c r="P63" s="47"/>
      <c r="Q63" s="47"/>
      <c r="R63" s="47"/>
      <c r="S63" s="47"/>
      <c r="T63" s="47"/>
      <c r="U63" s="47"/>
      <c r="V63" s="47"/>
      <c r="W63" s="47"/>
      <c r="X63" s="47"/>
      <c r="Y63" s="47"/>
      <c r="Z63" s="47"/>
    </row>
    <row r="64" spans="1:26" ht="15.75" customHeight="1">
      <c r="A64" s="1"/>
      <c r="B64" s="1"/>
      <c r="C64" s="1"/>
      <c r="D64" s="1"/>
      <c r="E64" s="2"/>
      <c r="F64" s="2"/>
      <c r="G64" s="2"/>
      <c r="H64" s="2"/>
      <c r="I64" s="3"/>
      <c r="J64" s="47"/>
      <c r="K64" s="47"/>
      <c r="L64" s="47"/>
      <c r="M64" s="47"/>
      <c r="N64" s="47"/>
      <c r="O64" s="47"/>
      <c r="P64" s="47"/>
      <c r="Q64" s="47"/>
      <c r="R64" s="47"/>
      <c r="S64" s="47"/>
      <c r="T64" s="47"/>
      <c r="U64" s="47"/>
      <c r="V64" s="47"/>
      <c r="W64" s="47"/>
      <c r="X64" s="47"/>
      <c r="Y64" s="47"/>
      <c r="Z64" s="47"/>
    </row>
    <row r="65" spans="1:26" ht="15.75" customHeight="1">
      <c r="A65" s="1"/>
      <c r="B65" s="1"/>
      <c r="C65" s="1"/>
      <c r="D65" s="1"/>
      <c r="E65" s="2"/>
      <c r="F65" s="2"/>
      <c r="G65" s="2"/>
      <c r="H65" s="2"/>
      <c r="I65" s="3"/>
      <c r="J65" s="47"/>
      <c r="K65" s="47"/>
      <c r="L65" s="47"/>
      <c r="M65" s="47"/>
      <c r="N65" s="47"/>
      <c r="O65" s="47"/>
      <c r="P65" s="47"/>
      <c r="Q65" s="47"/>
      <c r="R65" s="47"/>
      <c r="S65" s="47"/>
      <c r="T65" s="47"/>
      <c r="U65" s="47"/>
      <c r="V65" s="47"/>
      <c r="W65" s="47"/>
      <c r="X65" s="47"/>
      <c r="Y65" s="47"/>
      <c r="Z65" s="47"/>
    </row>
    <row r="66" spans="1:26" ht="15.75" customHeight="1">
      <c r="A66" s="1"/>
      <c r="B66" s="1"/>
      <c r="C66" s="1"/>
      <c r="D66" s="1"/>
      <c r="E66" s="2"/>
      <c r="F66" s="2"/>
      <c r="G66" s="2"/>
      <c r="H66" s="2"/>
      <c r="I66" s="3"/>
      <c r="J66" s="47"/>
      <c r="K66" s="47"/>
      <c r="L66" s="47"/>
      <c r="M66" s="47"/>
      <c r="N66" s="47"/>
      <c r="O66" s="47"/>
      <c r="P66" s="47"/>
      <c r="Q66" s="47"/>
      <c r="R66" s="47"/>
      <c r="S66" s="47"/>
      <c r="T66" s="47"/>
      <c r="U66" s="47"/>
      <c r="V66" s="47"/>
      <c r="W66" s="47"/>
      <c r="X66" s="47"/>
      <c r="Y66" s="47"/>
      <c r="Z66" s="47"/>
    </row>
    <row r="67" spans="1:26" ht="15.75" customHeight="1">
      <c r="A67" s="1"/>
      <c r="B67" s="1"/>
      <c r="C67" s="1"/>
      <c r="D67" s="1"/>
      <c r="E67" s="2"/>
      <c r="F67" s="2"/>
      <c r="G67" s="2"/>
      <c r="H67" s="2"/>
      <c r="I67" s="3"/>
      <c r="J67" s="47"/>
      <c r="K67" s="47"/>
      <c r="L67" s="47"/>
      <c r="M67" s="47"/>
      <c r="N67" s="47"/>
      <c r="O67" s="47"/>
      <c r="P67" s="47"/>
      <c r="Q67" s="47"/>
      <c r="R67" s="47"/>
      <c r="S67" s="47"/>
      <c r="T67" s="47"/>
      <c r="U67" s="47"/>
      <c r="V67" s="47"/>
      <c r="W67" s="47"/>
      <c r="X67" s="47"/>
      <c r="Y67" s="47"/>
      <c r="Z67" s="47"/>
    </row>
    <row r="68" spans="1:26" ht="15.75" customHeight="1">
      <c r="A68" s="1"/>
      <c r="B68" s="1"/>
      <c r="C68" s="1"/>
      <c r="D68" s="1"/>
      <c r="E68" s="2"/>
      <c r="F68" s="2"/>
      <c r="G68" s="2"/>
      <c r="H68" s="2"/>
      <c r="I68" s="3"/>
      <c r="J68" s="47"/>
      <c r="K68" s="47"/>
      <c r="L68" s="47"/>
      <c r="M68" s="47"/>
      <c r="N68" s="47"/>
      <c r="O68" s="47"/>
      <c r="P68" s="47"/>
      <c r="Q68" s="47"/>
      <c r="R68" s="47"/>
      <c r="S68" s="47"/>
      <c r="T68" s="47"/>
      <c r="U68" s="47"/>
      <c r="V68" s="47"/>
      <c r="W68" s="47"/>
      <c r="X68" s="47"/>
      <c r="Y68" s="47"/>
      <c r="Z68" s="47"/>
    </row>
    <row r="69" spans="1:26" ht="15.75" customHeight="1">
      <c r="A69" s="1"/>
      <c r="B69" s="1"/>
      <c r="C69" s="1"/>
      <c r="D69" s="1"/>
      <c r="E69" s="2"/>
      <c r="F69" s="2"/>
      <c r="G69" s="2"/>
      <c r="H69" s="2"/>
      <c r="I69" s="3"/>
      <c r="J69" s="47"/>
      <c r="K69" s="47"/>
      <c r="L69" s="47"/>
      <c r="M69" s="47"/>
      <c r="N69" s="47"/>
      <c r="O69" s="47"/>
      <c r="P69" s="47"/>
      <c r="Q69" s="47"/>
      <c r="R69" s="47"/>
      <c r="S69" s="47"/>
      <c r="T69" s="47"/>
      <c r="U69" s="47"/>
      <c r="V69" s="47"/>
      <c r="W69" s="47"/>
      <c r="X69" s="47"/>
      <c r="Y69" s="47"/>
      <c r="Z69" s="47"/>
    </row>
    <row r="70" spans="1:26" ht="15.75" customHeight="1">
      <c r="A70" s="1"/>
      <c r="B70" s="1"/>
      <c r="C70" s="1"/>
      <c r="D70" s="1"/>
      <c r="E70" s="2"/>
      <c r="F70" s="2"/>
      <c r="G70" s="2"/>
      <c r="H70" s="2"/>
      <c r="I70" s="3"/>
      <c r="J70" s="47"/>
      <c r="K70" s="47"/>
      <c r="L70" s="47"/>
      <c r="M70" s="47"/>
      <c r="N70" s="47"/>
      <c r="O70" s="47"/>
      <c r="P70" s="47"/>
      <c r="Q70" s="47"/>
      <c r="R70" s="47"/>
      <c r="S70" s="47"/>
      <c r="T70" s="47"/>
      <c r="U70" s="47"/>
      <c r="V70" s="47"/>
      <c r="W70" s="47"/>
      <c r="X70" s="47"/>
      <c r="Y70" s="47"/>
      <c r="Z70" s="47"/>
    </row>
    <row r="71" spans="1:26" ht="15.75" customHeight="1">
      <c r="A71" s="1"/>
      <c r="B71" s="1"/>
      <c r="C71" s="1"/>
      <c r="D71" s="1"/>
      <c r="E71" s="2"/>
      <c r="F71" s="2"/>
      <c r="G71" s="2"/>
      <c r="H71" s="2"/>
      <c r="I71" s="3"/>
      <c r="J71" s="47"/>
      <c r="K71" s="47"/>
      <c r="L71" s="47"/>
      <c r="M71" s="47"/>
      <c r="N71" s="47"/>
      <c r="O71" s="47"/>
      <c r="P71" s="47"/>
      <c r="Q71" s="47"/>
      <c r="R71" s="47"/>
      <c r="S71" s="47"/>
      <c r="T71" s="47"/>
      <c r="U71" s="47"/>
      <c r="V71" s="47"/>
      <c r="W71" s="47"/>
      <c r="X71" s="47"/>
      <c r="Y71" s="47"/>
      <c r="Z71" s="47"/>
    </row>
    <row r="72" spans="1:26" ht="15.75" customHeight="1">
      <c r="A72" s="1"/>
      <c r="B72" s="1"/>
      <c r="C72" s="1"/>
      <c r="D72" s="1"/>
      <c r="E72" s="2"/>
      <c r="F72" s="2"/>
      <c r="G72" s="2"/>
      <c r="H72" s="2"/>
      <c r="I72" s="3"/>
      <c r="J72" s="47"/>
      <c r="K72" s="47"/>
      <c r="L72" s="47"/>
      <c r="M72" s="47"/>
      <c r="N72" s="47"/>
      <c r="O72" s="47"/>
      <c r="P72" s="47"/>
      <c r="Q72" s="47"/>
      <c r="R72" s="47"/>
      <c r="S72" s="47"/>
      <c r="T72" s="47"/>
      <c r="U72" s="47"/>
      <c r="V72" s="47"/>
      <c r="W72" s="47"/>
      <c r="X72" s="47"/>
      <c r="Y72" s="47"/>
      <c r="Z72" s="47"/>
    </row>
    <row r="73" spans="1:26" ht="15.75" customHeight="1">
      <c r="A73" s="1"/>
      <c r="B73" s="1"/>
      <c r="C73" s="1"/>
      <c r="D73" s="1"/>
      <c r="E73" s="2"/>
      <c r="F73" s="2"/>
      <c r="G73" s="2"/>
      <c r="H73" s="2"/>
      <c r="I73" s="3"/>
      <c r="J73" s="47"/>
      <c r="K73" s="47"/>
      <c r="L73" s="47"/>
      <c r="M73" s="47"/>
      <c r="N73" s="47"/>
      <c r="O73" s="47"/>
      <c r="P73" s="47"/>
      <c r="Q73" s="47"/>
      <c r="R73" s="47"/>
      <c r="S73" s="47"/>
      <c r="T73" s="47"/>
      <c r="U73" s="47"/>
      <c r="V73" s="47"/>
      <c r="W73" s="47"/>
      <c r="X73" s="47"/>
      <c r="Y73" s="47"/>
      <c r="Z73" s="47"/>
    </row>
    <row r="74" spans="1:26" ht="15.75" customHeight="1">
      <c r="A74" s="1"/>
      <c r="B74" s="1"/>
      <c r="C74" s="1"/>
      <c r="D74" s="1"/>
      <c r="E74" s="2"/>
      <c r="F74" s="2"/>
      <c r="G74" s="2"/>
      <c r="H74" s="2"/>
      <c r="I74" s="3"/>
      <c r="J74" s="47"/>
      <c r="K74" s="47"/>
      <c r="L74" s="47"/>
      <c r="M74" s="47"/>
      <c r="N74" s="47"/>
      <c r="O74" s="47"/>
      <c r="P74" s="47"/>
      <c r="Q74" s="47"/>
      <c r="R74" s="47"/>
      <c r="S74" s="47"/>
      <c r="T74" s="47"/>
      <c r="U74" s="47"/>
      <c r="V74" s="47"/>
      <c r="W74" s="47"/>
      <c r="X74" s="47"/>
      <c r="Y74" s="47"/>
      <c r="Z74" s="47"/>
    </row>
    <row r="75" spans="1:26" ht="15.75" customHeight="1">
      <c r="A75" s="1"/>
      <c r="B75" s="1"/>
      <c r="C75" s="1"/>
      <c r="D75" s="1"/>
      <c r="E75" s="2"/>
      <c r="F75" s="2"/>
      <c r="G75" s="2"/>
      <c r="H75" s="2"/>
      <c r="I75" s="3"/>
      <c r="J75" s="47"/>
      <c r="K75" s="47"/>
      <c r="L75" s="47"/>
      <c r="M75" s="47"/>
      <c r="N75" s="47"/>
      <c r="O75" s="47"/>
      <c r="P75" s="47"/>
      <c r="Q75" s="47"/>
      <c r="R75" s="47"/>
      <c r="S75" s="47"/>
      <c r="T75" s="47"/>
      <c r="U75" s="47"/>
      <c r="V75" s="47"/>
      <c r="W75" s="47"/>
      <c r="X75" s="47"/>
      <c r="Y75" s="47"/>
      <c r="Z75" s="47"/>
    </row>
    <row r="76" spans="1:26" ht="15.75" customHeight="1">
      <c r="A76" s="1"/>
      <c r="B76" s="1"/>
      <c r="C76" s="1"/>
      <c r="D76" s="1"/>
      <c r="E76" s="2"/>
      <c r="F76" s="2"/>
      <c r="G76" s="2"/>
      <c r="H76" s="2"/>
      <c r="I76" s="3"/>
      <c r="J76" s="47"/>
      <c r="K76" s="47"/>
      <c r="L76" s="47"/>
      <c r="M76" s="47"/>
      <c r="N76" s="47"/>
      <c r="O76" s="47"/>
      <c r="P76" s="47"/>
      <c r="Q76" s="47"/>
      <c r="R76" s="47"/>
      <c r="S76" s="47"/>
      <c r="T76" s="47"/>
      <c r="U76" s="47"/>
      <c r="V76" s="47"/>
      <c r="W76" s="47"/>
      <c r="X76" s="47"/>
      <c r="Y76" s="47"/>
      <c r="Z76" s="47"/>
    </row>
    <row r="77" spans="1:26" ht="15.75" customHeight="1">
      <c r="A77" s="1"/>
      <c r="B77" s="1"/>
      <c r="C77" s="1"/>
      <c r="D77" s="1"/>
      <c r="E77" s="2"/>
      <c r="F77" s="2"/>
      <c r="G77" s="2"/>
      <c r="H77" s="2"/>
      <c r="I77" s="3"/>
      <c r="J77" s="47"/>
      <c r="K77" s="47"/>
      <c r="L77" s="47"/>
      <c r="M77" s="47"/>
      <c r="N77" s="47"/>
      <c r="O77" s="47"/>
      <c r="P77" s="47"/>
      <c r="Q77" s="47"/>
      <c r="R77" s="47"/>
      <c r="S77" s="47"/>
      <c r="T77" s="47"/>
      <c r="U77" s="47"/>
      <c r="V77" s="47"/>
      <c r="W77" s="47"/>
      <c r="X77" s="47"/>
      <c r="Y77" s="47"/>
      <c r="Z77" s="47"/>
    </row>
    <row r="78" spans="1:26" ht="15.75" customHeight="1">
      <c r="A78" s="1"/>
      <c r="B78" s="1"/>
      <c r="C78" s="1"/>
      <c r="D78" s="1"/>
      <c r="E78" s="2"/>
      <c r="F78" s="2"/>
      <c r="G78" s="2"/>
      <c r="H78" s="2"/>
      <c r="I78" s="3"/>
      <c r="J78" s="47"/>
      <c r="K78" s="47"/>
      <c r="L78" s="47"/>
      <c r="M78" s="47"/>
      <c r="N78" s="47"/>
      <c r="O78" s="47"/>
      <c r="P78" s="47"/>
      <c r="Q78" s="47"/>
      <c r="R78" s="47"/>
      <c r="S78" s="47"/>
      <c r="T78" s="47"/>
      <c r="U78" s="47"/>
      <c r="V78" s="47"/>
      <c r="W78" s="47"/>
      <c r="X78" s="47"/>
      <c r="Y78" s="47"/>
      <c r="Z78" s="47"/>
    </row>
    <row r="79" spans="1:26" ht="15.75" customHeight="1">
      <c r="A79" s="1"/>
      <c r="B79" s="1"/>
      <c r="C79" s="1"/>
      <c r="D79" s="1"/>
      <c r="E79" s="2"/>
      <c r="F79" s="2"/>
      <c r="G79" s="2"/>
      <c r="H79" s="2"/>
      <c r="I79" s="3"/>
      <c r="J79" s="47"/>
      <c r="K79" s="47"/>
      <c r="L79" s="47"/>
      <c r="M79" s="47"/>
      <c r="N79" s="47"/>
      <c r="O79" s="47"/>
      <c r="P79" s="47"/>
      <c r="Q79" s="47"/>
      <c r="R79" s="47"/>
      <c r="S79" s="47"/>
      <c r="T79" s="47"/>
      <c r="U79" s="47"/>
      <c r="V79" s="47"/>
      <c r="W79" s="47"/>
      <c r="X79" s="47"/>
      <c r="Y79" s="47"/>
      <c r="Z79" s="47"/>
    </row>
    <row r="80" spans="1:26" ht="15.75" customHeight="1">
      <c r="A80" s="1"/>
      <c r="B80" s="1"/>
      <c r="C80" s="1"/>
      <c r="D80" s="1"/>
      <c r="E80" s="2"/>
      <c r="F80" s="2"/>
      <c r="G80" s="2"/>
      <c r="H80" s="2"/>
      <c r="I80" s="3"/>
      <c r="J80" s="47"/>
      <c r="K80" s="47"/>
      <c r="L80" s="47"/>
      <c r="M80" s="47"/>
      <c r="N80" s="47"/>
      <c r="O80" s="47"/>
      <c r="P80" s="47"/>
      <c r="Q80" s="47"/>
      <c r="R80" s="47"/>
      <c r="S80" s="47"/>
      <c r="T80" s="47"/>
      <c r="U80" s="47"/>
      <c r="V80" s="47"/>
      <c r="W80" s="47"/>
      <c r="X80" s="47"/>
      <c r="Y80" s="47"/>
      <c r="Z80" s="47"/>
    </row>
    <row r="81" spans="1:26" ht="15.75" customHeight="1">
      <c r="A81" s="1"/>
      <c r="B81" s="1"/>
      <c r="C81" s="1"/>
      <c r="D81" s="1"/>
      <c r="E81" s="2"/>
      <c r="F81" s="2"/>
      <c r="G81" s="2"/>
      <c r="H81" s="2"/>
      <c r="I81" s="3"/>
      <c r="J81" s="47"/>
      <c r="K81" s="47"/>
      <c r="L81" s="47"/>
      <c r="M81" s="47"/>
      <c r="N81" s="47"/>
      <c r="O81" s="47"/>
      <c r="P81" s="47"/>
      <c r="Q81" s="47"/>
      <c r="R81" s="47"/>
      <c r="S81" s="47"/>
      <c r="T81" s="47"/>
      <c r="U81" s="47"/>
      <c r="V81" s="47"/>
      <c r="W81" s="47"/>
      <c r="X81" s="47"/>
      <c r="Y81" s="47"/>
      <c r="Z81" s="47"/>
    </row>
    <row r="82" spans="1:26" ht="15.75" customHeight="1">
      <c r="A82" s="1"/>
      <c r="B82" s="1"/>
      <c r="C82" s="1"/>
      <c r="D82" s="1"/>
      <c r="E82" s="2"/>
      <c r="F82" s="2"/>
      <c r="G82" s="2"/>
      <c r="H82" s="2"/>
      <c r="I82" s="3"/>
      <c r="J82" s="47"/>
      <c r="K82" s="47"/>
      <c r="L82" s="47"/>
      <c r="M82" s="47"/>
      <c r="N82" s="47"/>
      <c r="O82" s="47"/>
      <c r="P82" s="47"/>
      <c r="Q82" s="47"/>
      <c r="R82" s="47"/>
      <c r="S82" s="47"/>
      <c r="T82" s="47"/>
      <c r="U82" s="47"/>
      <c r="V82" s="47"/>
      <c r="W82" s="47"/>
      <c r="X82" s="47"/>
      <c r="Y82" s="47"/>
      <c r="Z82" s="47"/>
    </row>
    <row r="83" spans="1:26" ht="15.75" customHeight="1">
      <c r="A83" s="1"/>
      <c r="B83" s="1"/>
      <c r="C83" s="1"/>
      <c r="D83" s="1"/>
      <c r="E83" s="2"/>
      <c r="F83" s="2"/>
      <c r="G83" s="2"/>
      <c r="H83" s="2"/>
      <c r="I83" s="3"/>
      <c r="J83" s="47"/>
      <c r="K83" s="47"/>
      <c r="L83" s="47"/>
      <c r="M83" s="47"/>
      <c r="N83" s="47"/>
      <c r="O83" s="47"/>
      <c r="P83" s="47"/>
      <c r="Q83" s="47"/>
      <c r="R83" s="47"/>
      <c r="S83" s="47"/>
      <c r="T83" s="47"/>
      <c r="U83" s="47"/>
      <c r="V83" s="47"/>
      <c r="W83" s="47"/>
      <c r="X83" s="47"/>
      <c r="Y83" s="47"/>
      <c r="Z83" s="47"/>
    </row>
    <row r="84" spans="1:26" ht="15.75" customHeight="1">
      <c r="A84" s="1"/>
      <c r="B84" s="1"/>
      <c r="C84" s="1"/>
      <c r="D84" s="1"/>
      <c r="E84" s="2"/>
      <c r="F84" s="2"/>
      <c r="G84" s="2"/>
      <c r="H84" s="2"/>
      <c r="I84" s="3"/>
      <c r="J84" s="47"/>
      <c r="K84" s="47"/>
      <c r="L84" s="47"/>
      <c r="M84" s="47"/>
      <c r="N84" s="47"/>
      <c r="O84" s="47"/>
      <c r="P84" s="47"/>
      <c r="Q84" s="47"/>
      <c r="R84" s="47"/>
      <c r="S84" s="47"/>
      <c r="T84" s="47"/>
      <c r="U84" s="47"/>
      <c r="V84" s="47"/>
      <c r="W84" s="47"/>
      <c r="X84" s="47"/>
      <c r="Y84" s="47"/>
      <c r="Z84" s="47"/>
    </row>
    <row r="85" spans="1:26" ht="15.75" customHeight="1">
      <c r="A85" s="1"/>
      <c r="B85" s="1"/>
      <c r="C85" s="1"/>
      <c r="D85" s="1"/>
      <c r="E85" s="2"/>
      <c r="F85" s="2"/>
      <c r="G85" s="2"/>
      <c r="H85" s="2"/>
      <c r="I85" s="3"/>
      <c r="J85" s="47"/>
      <c r="K85" s="47"/>
      <c r="L85" s="47"/>
      <c r="M85" s="47"/>
      <c r="N85" s="47"/>
      <c r="O85" s="47"/>
      <c r="P85" s="47"/>
      <c r="Q85" s="47"/>
      <c r="R85" s="47"/>
      <c r="S85" s="47"/>
      <c r="T85" s="47"/>
      <c r="U85" s="47"/>
      <c r="V85" s="47"/>
      <c r="W85" s="47"/>
      <c r="X85" s="47"/>
      <c r="Y85" s="47"/>
      <c r="Z85" s="47"/>
    </row>
    <row r="86" spans="1:26" ht="15.75" customHeight="1">
      <c r="A86" s="1"/>
      <c r="B86" s="1"/>
      <c r="C86" s="1"/>
      <c r="D86" s="1"/>
      <c r="E86" s="2"/>
      <c r="F86" s="2"/>
      <c r="G86" s="2"/>
      <c r="H86" s="2"/>
      <c r="I86" s="3"/>
      <c r="J86" s="47"/>
      <c r="K86" s="47"/>
      <c r="L86" s="47"/>
      <c r="M86" s="47"/>
      <c r="N86" s="47"/>
      <c r="O86" s="47"/>
      <c r="P86" s="47"/>
      <c r="Q86" s="47"/>
      <c r="R86" s="47"/>
      <c r="S86" s="47"/>
      <c r="T86" s="47"/>
      <c r="U86" s="47"/>
      <c r="V86" s="47"/>
      <c r="W86" s="47"/>
      <c r="X86" s="47"/>
      <c r="Y86" s="47"/>
      <c r="Z86" s="47"/>
    </row>
    <row r="87" spans="1:26" ht="15.75" customHeight="1">
      <c r="A87" s="1"/>
      <c r="B87" s="1"/>
      <c r="C87" s="1"/>
      <c r="D87" s="1"/>
      <c r="E87" s="2"/>
      <c r="F87" s="2"/>
      <c r="G87" s="2"/>
      <c r="H87" s="2"/>
      <c r="I87" s="3"/>
      <c r="J87" s="47"/>
      <c r="K87" s="47"/>
      <c r="L87" s="47"/>
      <c r="M87" s="47"/>
      <c r="N87" s="47"/>
      <c r="O87" s="47"/>
      <c r="P87" s="47"/>
      <c r="Q87" s="47"/>
      <c r="R87" s="47"/>
      <c r="S87" s="47"/>
      <c r="T87" s="47"/>
      <c r="U87" s="47"/>
      <c r="V87" s="47"/>
      <c r="W87" s="47"/>
      <c r="X87" s="47"/>
      <c r="Y87" s="47"/>
      <c r="Z87" s="47"/>
    </row>
    <row r="88" spans="1:26" ht="15.75" customHeight="1">
      <c r="A88" s="1"/>
      <c r="B88" s="1"/>
      <c r="C88" s="1"/>
      <c r="D88" s="1"/>
      <c r="E88" s="2"/>
      <c r="F88" s="2"/>
      <c r="G88" s="2"/>
      <c r="H88" s="2"/>
      <c r="I88" s="3"/>
      <c r="J88" s="47"/>
      <c r="K88" s="47"/>
      <c r="L88" s="47"/>
      <c r="M88" s="47"/>
      <c r="N88" s="47"/>
      <c r="O88" s="47"/>
      <c r="P88" s="47"/>
      <c r="Q88" s="47"/>
      <c r="R88" s="47"/>
      <c r="S88" s="47"/>
      <c r="T88" s="47"/>
      <c r="U88" s="47"/>
      <c r="V88" s="47"/>
      <c r="W88" s="47"/>
      <c r="X88" s="47"/>
      <c r="Y88" s="47"/>
      <c r="Z88" s="47"/>
    </row>
    <row r="89" spans="1:26" ht="15.75" customHeight="1">
      <c r="A89" s="1"/>
      <c r="B89" s="1"/>
      <c r="C89" s="1"/>
      <c r="D89" s="1"/>
      <c r="E89" s="2"/>
      <c r="F89" s="2"/>
      <c r="G89" s="2"/>
      <c r="H89" s="2"/>
      <c r="I89" s="3"/>
      <c r="J89" s="47"/>
      <c r="K89" s="47"/>
      <c r="L89" s="47"/>
      <c r="M89" s="47"/>
      <c r="N89" s="47"/>
      <c r="O89" s="47"/>
      <c r="P89" s="47"/>
      <c r="Q89" s="47"/>
      <c r="R89" s="47"/>
      <c r="S89" s="47"/>
      <c r="T89" s="47"/>
      <c r="U89" s="47"/>
      <c r="V89" s="47"/>
      <c r="W89" s="47"/>
      <c r="X89" s="47"/>
      <c r="Y89" s="47"/>
      <c r="Z89" s="47"/>
    </row>
    <row r="90" spans="1:26" ht="15.75" customHeight="1">
      <c r="A90" s="1"/>
      <c r="B90" s="1"/>
      <c r="C90" s="1"/>
      <c r="D90" s="1"/>
      <c r="E90" s="2"/>
      <c r="F90" s="2"/>
      <c r="G90" s="2"/>
      <c r="H90" s="2"/>
      <c r="I90" s="3"/>
      <c r="J90" s="47"/>
      <c r="K90" s="47"/>
      <c r="L90" s="47"/>
      <c r="M90" s="47"/>
      <c r="N90" s="47"/>
      <c r="O90" s="47"/>
      <c r="P90" s="47"/>
      <c r="Q90" s="47"/>
      <c r="R90" s="47"/>
      <c r="S90" s="47"/>
      <c r="T90" s="47"/>
      <c r="U90" s="47"/>
      <c r="V90" s="47"/>
      <c r="W90" s="47"/>
      <c r="X90" s="47"/>
      <c r="Y90" s="47"/>
      <c r="Z90" s="47"/>
    </row>
    <row r="91" spans="1:26" ht="15.75" customHeight="1">
      <c r="A91" s="1"/>
      <c r="B91" s="1"/>
      <c r="C91" s="1"/>
      <c r="D91" s="1"/>
      <c r="E91" s="2"/>
      <c r="F91" s="2"/>
      <c r="G91" s="2"/>
      <c r="H91" s="2"/>
      <c r="I91" s="3"/>
      <c r="J91" s="47"/>
      <c r="K91" s="47"/>
      <c r="L91" s="47"/>
      <c r="M91" s="47"/>
      <c r="N91" s="47"/>
      <c r="O91" s="47"/>
      <c r="P91" s="47"/>
      <c r="Q91" s="47"/>
      <c r="R91" s="47"/>
      <c r="S91" s="47"/>
      <c r="T91" s="47"/>
      <c r="U91" s="47"/>
      <c r="V91" s="47"/>
      <c r="W91" s="47"/>
      <c r="X91" s="47"/>
      <c r="Y91" s="47"/>
      <c r="Z91" s="47"/>
    </row>
    <row r="92" spans="1:26" ht="15.75" customHeight="1">
      <c r="A92" s="1"/>
      <c r="B92" s="1"/>
      <c r="C92" s="1"/>
      <c r="D92" s="1"/>
      <c r="E92" s="2"/>
      <c r="F92" s="2"/>
      <c r="G92" s="2"/>
      <c r="H92" s="2"/>
      <c r="I92" s="3"/>
      <c r="J92" s="47"/>
      <c r="K92" s="47"/>
      <c r="L92" s="47"/>
      <c r="M92" s="47"/>
      <c r="N92" s="47"/>
      <c r="O92" s="47"/>
      <c r="P92" s="47"/>
      <c r="Q92" s="47"/>
      <c r="R92" s="47"/>
      <c r="S92" s="47"/>
      <c r="T92" s="47"/>
      <c r="U92" s="47"/>
      <c r="V92" s="47"/>
      <c r="W92" s="47"/>
      <c r="X92" s="47"/>
      <c r="Y92" s="47"/>
      <c r="Z92" s="47"/>
    </row>
    <row r="93" spans="1:26" ht="15.75" customHeight="1">
      <c r="A93" s="1"/>
      <c r="B93" s="1"/>
      <c r="C93" s="1"/>
      <c r="D93" s="1"/>
      <c r="E93" s="2"/>
      <c r="F93" s="2"/>
      <c r="G93" s="2"/>
      <c r="H93" s="2"/>
      <c r="I93" s="3"/>
      <c r="J93" s="47"/>
      <c r="K93" s="47"/>
      <c r="L93" s="47"/>
      <c r="M93" s="47"/>
      <c r="N93" s="47"/>
      <c r="O93" s="47"/>
      <c r="P93" s="47"/>
      <c r="Q93" s="47"/>
      <c r="R93" s="47"/>
      <c r="S93" s="47"/>
      <c r="T93" s="47"/>
      <c r="U93" s="47"/>
      <c r="V93" s="47"/>
      <c r="W93" s="47"/>
      <c r="X93" s="47"/>
      <c r="Y93" s="47"/>
      <c r="Z93" s="47"/>
    </row>
    <row r="94" spans="1:26" ht="15.75" customHeight="1">
      <c r="A94" s="1"/>
      <c r="B94" s="1"/>
      <c r="C94" s="1"/>
      <c r="D94" s="1"/>
      <c r="E94" s="2"/>
      <c r="F94" s="2"/>
      <c r="G94" s="2"/>
      <c r="H94" s="2"/>
      <c r="I94" s="3"/>
      <c r="J94" s="47"/>
      <c r="K94" s="47"/>
      <c r="L94" s="47"/>
      <c r="M94" s="47"/>
      <c r="N94" s="47"/>
      <c r="O94" s="47"/>
      <c r="P94" s="47"/>
      <c r="Q94" s="47"/>
      <c r="R94" s="47"/>
      <c r="S94" s="47"/>
      <c r="T94" s="47"/>
      <c r="U94" s="47"/>
      <c r="V94" s="47"/>
      <c r="W94" s="47"/>
      <c r="X94" s="47"/>
      <c r="Y94" s="47"/>
      <c r="Z94" s="47"/>
    </row>
    <row r="95" spans="1:26" ht="15.75" customHeight="1">
      <c r="A95" s="1"/>
      <c r="B95" s="1"/>
      <c r="C95" s="1"/>
      <c r="D95" s="1"/>
      <c r="E95" s="2"/>
      <c r="F95" s="2"/>
      <c r="G95" s="2"/>
      <c r="H95" s="2"/>
      <c r="I95" s="3"/>
      <c r="J95" s="47"/>
      <c r="K95" s="47"/>
      <c r="L95" s="47"/>
      <c r="M95" s="47"/>
      <c r="N95" s="47"/>
      <c r="O95" s="47"/>
      <c r="P95" s="47"/>
      <c r="Q95" s="47"/>
      <c r="R95" s="47"/>
      <c r="S95" s="47"/>
      <c r="T95" s="47"/>
      <c r="U95" s="47"/>
      <c r="V95" s="47"/>
      <c r="W95" s="47"/>
      <c r="X95" s="47"/>
      <c r="Y95" s="47"/>
      <c r="Z95" s="47"/>
    </row>
    <row r="96" spans="1:26" ht="15.75" customHeight="1">
      <c r="A96" s="1"/>
      <c r="B96" s="1"/>
      <c r="C96" s="1"/>
      <c r="D96" s="1"/>
      <c r="E96" s="2"/>
      <c r="F96" s="2"/>
      <c r="G96" s="2"/>
      <c r="H96" s="2"/>
      <c r="I96" s="3"/>
      <c r="J96" s="47"/>
      <c r="K96" s="47"/>
      <c r="L96" s="47"/>
      <c r="M96" s="47"/>
      <c r="N96" s="47"/>
      <c r="O96" s="47"/>
      <c r="P96" s="47"/>
      <c r="Q96" s="47"/>
      <c r="R96" s="47"/>
      <c r="S96" s="47"/>
      <c r="T96" s="47"/>
      <c r="U96" s="47"/>
      <c r="V96" s="47"/>
      <c r="W96" s="47"/>
      <c r="X96" s="47"/>
      <c r="Y96" s="47"/>
      <c r="Z96" s="47"/>
    </row>
    <row r="97" spans="1:26" ht="15.75" customHeight="1">
      <c r="A97" s="1"/>
      <c r="B97" s="1"/>
      <c r="C97" s="1"/>
      <c r="D97" s="1"/>
      <c r="E97" s="2"/>
      <c r="F97" s="2"/>
      <c r="G97" s="2"/>
      <c r="H97" s="2"/>
      <c r="I97" s="3"/>
      <c r="J97" s="47"/>
      <c r="K97" s="47"/>
      <c r="L97" s="47"/>
      <c r="M97" s="47"/>
      <c r="N97" s="47"/>
      <c r="O97" s="47"/>
      <c r="P97" s="47"/>
      <c r="Q97" s="47"/>
      <c r="R97" s="47"/>
      <c r="S97" s="47"/>
      <c r="T97" s="47"/>
      <c r="U97" s="47"/>
      <c r="V97" s="47"/>
      <c r="W97" s="47"/>
      <c r="X97" s="47"/>
      <c r="Y97" s="47"/>
      <c r="Z97" s="47"/>
    </row>
    <row r="98" spans="1:26" ht="15.75" customHeight="1">
      <c r="A98" s="1"/>
      <c r="B98" s="1"/>
      <c r="C98" s="1"/>
      <c r="D98" s="1"/>
      <c r="E98" s="2"/>
      <c r="F98" s="2"/>
      <c r="G98" s="2"/>
      <c r="H98" s="2"/>
      <c r="I98" s="3"/>
      <c r="J98" s="47"/>
      <c r="K98" s="47"/>
      <c r="L98" s="47"/>
      <c r="M98" s="47"/>
      <c r="N98" s="47"/>
      <c r="O98" s="47"/>
      <c r="P98" s="47"/>
      <c r="Q98" s="47"/>
      <c r="R98" s="47"/>
      <c r="S98" s="47"/>
      <c r="T98" s="47"/>
      <c r="U98" s="47"/>
      <c r="V98" s="47"/>
      <c r="W98" s="47"/>
      <c r="X98" s="47"/>
      <c r="Y98" s="47"/>
      <c r="Z98" s="47"/>
    </row>
    <row r="99" spans="1:26" ht="15.75" customHeight="1">
      <c r="A99" s="1"/>
      <c r="B99" s="1"/>
      <c r="C99" s="1"/>
      <c r="D99" s="1"/>
      <c r="E99" s="2"/>
      <c r="F99" s="2"/>
      <c r="G99" s="2"/>
      <c r="H99" s="2"/>
      <c r="I99" s="3"/>
      <c r="J99" s="47"/>
      <c r="K99" s="47"/>
      <c r="L99" s="47"/>
      <c r="M99" s="47"/>
      <c r="N99" s="47"/>
      <c r="O99" s="47"/>
      <c r="P99" s="47"/>
      <c r="Q99" s="47"/>
      <c r="R99" s="47"/>
      <c r="S99" s="47"/>
      <c r="T99" s="47"/>
      <c r="U99" s="47"/>
      <c r="V99" s="47"/>
      <c r="W99" s="47"/>
      <c r="X99" s="47"/>
      <c r="Y99" s="47"/>
      <c r="Z99" s="47"/>
    </row>
    <row r="100" spans="1:26" ht="15.75" customHeight="1">
      <c r="A100" s="1"/>
      <c r="B100" s="1"/>
      <c r="C100" s="1"/>
      <c r="D100" s="1"/>
      <c r="E100" s="2"/>
      <c r="F100" s="2"/>
      <c r="G100" s="2"/>
      <c r="H100" s="2"/>
      <c r="I100" s="3"/>
      <c r="J100" s="47"/>
      <c r="K100" s="47"/>
      <c r="L100" s="47"/>
      <c r="M100" s="47"/>
      <c r="N100" s="47"/>
      <c r="O100" s="47"/>
      <c r="P100" s="47"/>
      <c r="Q100" s="47"/>
      <c r="R100" s="47"/>
      <c r="S100" s="47"/>
      <c r="T100" s="47"/>
      <c r="U100" s="47"/>
      <c r="V100" s="47"/>
      <c r="W100" s="47"/>
      <c r="X100" s="47"/>
      <c r="Y100" s="47"/>
      <c r="Z100" s="47"/>
    </row>
    <row r="101" spans="1:26" ht="15.75" customHeight="1">
      <c r="A101" s="1"/>
      <c r="B101" s="1"/>
      <c r="C101" s="1"/>
      <c r="D101" s="1"/>
      <c r="E101" s="2"/>
      <c r="F101" s="2"/>
      <c r="G101" s="2"/>
      <c r="H101" s="2"/>
      <c r="I101" s="3"/>
      <c r="J101" s="47"/>
      <c r="K101" s="47"/>
      <c r="L101" s="47"/>
      <c r="M101" s="47"/>
      <c r="N101" s="47"/>
      <c r="O101" s="47"/>
      <c r="P101" s="47"/>
      <c r="Q101" s="47"/>
      <c r="R101" s="47"/>
      <c r="S101" s="47"/>
      <c r="T101" s="47"/>
      <c r="U101" s="47"/>
      <c r="V101" s="47"/>
      <c r="W101" s="47"/>
      <c r="X101" s="47"/>
      <c r="Y101" s="47"/>
      <c r="Z101" s="47"/>
    </row>
    <row r="102" spans="1:26" ht="15.75" customHeight="1">
      <c r="A102" s="1"/>
      <c r="B102" s="1"/>
      <c r="C102" s="1"/>
      <c r="D102" s="1"/>
      <c r="E102" s="2"/>
      <c r="F102" s="2"/>
      <c r="G102" s="2"/>
      <c r="H102" s="2"/>
      <c r="I102" s="3"/>
      <c r="J102" s="47"/>
      <c r="K102" s="47"/>
      <c r="L102" s="47"/>
      <c r="M102" s="47"/>
      <c r="N102" s="47"/>
      <c r="O102" s="47"/>
      <c r="P102" s="47"/>
      <c r="Q102" s="47"/>
      <c r="R102" s="47"/>
      <c r="S102" s="47"/>
      <c r="T102" s="47"/>
      <c r="U102" s="47"/>
      <c r="V102" s="47"/>
      <c r="W102" s="47"/>
      <c r="X102" s="47"/>
      <c r="Y102" s="47"/>
      <c r="Z102" s="47"/>
    </row>
    <row r="103" spans="1:26" ht="15.75" customHeight="1">
      <c r="A103" s="1"/>
      <c r="B103" s="1"/>
      <c r="C103" s="1"/>
      <c r="D103" s="1"/>
      <c r="E103" s="2"/>
      <c r="F103" s="2"/>
      <c r="G103" s="2"/>
      <c r="H103" s="2"/>
      <c r="I103" s="3"/>
      <c r="J103" s="47"/>
      <c r="K103" s="47"/>
      <c r="L103" s="47"/>
      <c r="M103" s="47"/>
      <c r="N103" s="47"/>
      <c r="O103" s="47"/>
      <c r="P103" s="47"/>
      <c r="Q103" s="47"/>
      <c r="R103" s="47"/>
      <c r="S103" s="47"/>
      <c r="T103" s="47"/>
      <c r="U103" s="47"/>
      <c r="V103" s="47"/>
      <c r="W103" s="47"/>
      <c r="X103" s="47"/>
      <c r="Y103" s="47"/>
      <c r="Z103" s="47"/>
    </row>
    <row r="104" spans="1:26" ht="15.75" customHeight="1">
      <c r="A104" s="1"/>
      <c r="B104" s="1"/>
      <c r="C104" s="1"/>
      <c r="D104" s="1"/>
      <c r="E104" s="2"/>
      <c r="F104" s="2"/>
      <c r="G104" s="2"/>
      <c r="H104" s="2"/>
      <c r="I104" s="3"/>
      <c r="J104" s="47"/>
      <c r="K104" s="47"/>
      <c r="L104" s="47"/>
      <c r="M104" s="47"/>
      <c r="N104" s="47"/>
      <c r="O104" s="47"/>
      <c r="P104" s="47"/>
      <c r="Q104" s="47"/>
      <c r="R104" s="47"/>
      <c r="S104" s="47"/>
      <c r="T104" s="47"/>
      <c r="U104" s="47"/>
      <c r="V104" s="47"/>
      <c r="W104" s="47"/>
      <c r="X104" s="47"/>
      <c r="Y104" s="47"/>
      <c r="Z104" s="47"/>
    </row>
    <row r="105" spans="1:26" ht="15.75" customHeight="1">
      <c r="A105" s="1"/>
      <c r="B105" s="1"/>
      <c r="C105" s="1"/>
      <c r="D105" s="1"/>
      <c r="E105" s="2"/>
      <c r="F105" s="2"/>
      <c r="G105" s="2"/>
      <c r="H105" s="2"/>
      <c r="I105" s="3"/>
      <c r="J105" s="47"/>
      <c r="K105" s="47"/>
      <c r="L105" s="47"/>
      <c r="M105" s="47"/>
      <c r="N105" s="47"/>
      <c r="O105" s="47"/>
      <c r="P105" s="47"/>
      <c r="Q105" s="47"/>
      <c r="R105" s="47"/>
      <c r="S105" s="47"/>
      <c r="T105" s="47"/>
      <c r="U105" s="47"/>
      <c r="V105" s="47"/>
      <c r="W105" s="47"/>
      <c r="X105" s="47"/>
      <c r="Y105" s="47"/>
      <c r="Z105" s="47"/>
    </row>
    <row r="106" spans="1:26" ht="15.75" customHeight="1">
      <c r="A106" s="1"/>
      <c r="B106" s="1"/>
      <c r="C106" s="1"/>
      <c r="D106" s="1"/>
      <c r="E106" s="2"/>
      <c r="F106" s="2"/>
      <c r="G106" s="2"/>
      <c r="H106" s="2"/>
      <c r="I106" s="3"/>
      <c r="J106" s="47"/>
      <c r="K106" s="47"/>
      <c r="L106" s="47"/>
      <c r="M106" s="47"/>
      <c r="N106" s="47"/>
      <c r="O106" s="47"/>
      <c r="P106" s="47"/>
      <c r="Q106" s="47"/>
      <c r="R106" s="47"/>
      <c r="S106" s="47"/>
      <c r="T106" s="47"/>
      <c r="U106" s="47"/>
      <c r="V106" s="47"/>
      <c r="W106" s="47"/>
      <c r="X106" s="47"/>
      <c r="Y106" s="47"/>
      <c r="Z106" s="47"/>
    </row>
    <row r="107" spans="1:26" ht="15.75" customHeight="1">
      <c r="A107" s="1"/>
      <c r="B107" s="1"/>
      <c r="C107" s="1"/>
      <c r="D107" s="1"/>
      <c r="E107" s="2"/>
      <c r="F107" s="2"/>
      <c r="G107" s="2"/>
      <c r="H107" s="2"/>
      <c r="I107" s="3"/>
      <c r="J107" s="47"/>
      <c r="K107" s="47"/>
      <c r="L107" s="47"/>
      <c r="M107" s="47"/>
      <c r="N107" s="47"/>
      <c r="O107" s="47"/>
      <c r="P107" s="47"/>
      <c r="Q107" s="47"/>
      <c r="R107" s="47"/>
      <c r="S107" s="47"/>
      <c r="T107" s="47"/>
      <c r="U107" s="47"/>
      <c r="V107" s="47"/>
      <c r="W107" s="47"/>
      <c r="X107" s="47"/>
      <c r="Y107" s="47"/>
      <c r="Z107" s="47"/>
    </row>
    <row r="108" spans="1:26" ht="15.75" customHeight="1">
      <c r="A108" s="1"/>
      <c r="B108" s="1"/>
      <c r="C108" s="1"/>
      <c r="D108" s="1"/>
      <c r="E108" s="2"/>
      <c r="F108" s="2"/>
      <c r="G108" s="2"/>
      <c r="H108" s="2"/>
      <c r="I108" s="3"/>
      <c r="J108" s="47"/>
      <c r="K108" s="47"/>
      <c r="L108" s="47"/>
      <c r="M108" s="47"/>
      <c r="N108" s="47"/>
      <c r="O108" s="47"/>
      <c r="P108" s="47"/>
      <c r="Q108" s="47"/>
      <c r="R108" s="47"/>
      <c r="S108" s="47"/>
      <c r="T108" s="47"/>
      <c r="U108" s="47"/>
      <c r="V108" s="47"/>
      <c r="W108" s="47"/>
      <c r="X108" s="47"/>
      <c r="Y108" s="47"/>
      <c r="Z108" s="47"/>
    </row>
    <row r="109" spans="1:26" ht="15.75" customHeight="1">
      <c r="A109" s="1"/>
      <c r="B109" s="1"/>
      <c r="C109" s="1"/>
      <c r="D109" s="1"/>
      <c r="E109" s="2"/>
      <c r="F109" s="2"/>
      <c r="G109" s="2"/>
      <c r="H109" s="2"/>
      <c r="I109" s="3"/>
      <c r="J109" s="47"/>
      <c r="K109" s="47"/>
      <c r="L109" s="47"/>
      <c r="M109" s="47"/>
      <c r="N109" s="47"/>
      <c r="O109" s="47"/>
      <c r="P109" s="47"/>
      <c r="Q109" s="47"/>
      <c r="R109" s="47"/>
      <c r="S109" s="47"/>
      <c r="T109" s="47"/>
      <c r="U109" s="47"/>
      <c r="V109" s="47"/>
      <c r="W109" s="47"/>
      <c r="X109" s="47"/>
      <c r="Y109" s="47"/>
      <c r="Z109" s="47"/>
    </row>
    <row r="110" spans="1:26" ht="15.75" customHeight="1">
      <c r="A110" s="1"/>
      <c r="B110" s="1"/>
      <c r="C110" s="1"/>
      <c r="D110" s="1"/>
      <c r="E110" s="2"/>
      <c r="F110" s="2"/>
      <c r="G110" s="2"/>
      <c r="H110" s="2"/>
      <c r="I110" s="3"/>
      <c r="J110" s="47"/>
      <c r="K110" s="47"/>
      <c r="L110" s="47"/>
      <c r="M110" s="47"/>
      <c r="N110" s="47"/>
      <c r="O110" s="47"/>
      <c r="P110" s="47"/>
      <c r="Q110" s="47"/>
      <c r="R110" s="47"/>
      <c r="S110" s="47"/>
      <c r="T110" s="47"/>
      <c r="U110" s="47"/>
      <c r="V110" s="47"/>
      <c r="W110" s="47"/>
      <c r="X110" s="47"/>
      <c r="Y110" s="47"/>
      <c r="Z110" s="47"/>
    </row>
    <row r="111" spans="1:26" ht="15.75" customHeight="1">
      <c r="A111" s="1"/>
      <c r="B111" s="1"/>
      <c r="C111" s="1"/>
      <c r="D111" s="1"/>
      <c r="E111" s="2"/>
      <c r="F111" s="2"/>
      <c r="G111" s="2"/>
      <c r="H111" s="2"/>
      <c r="I111" s="3"/>
      <c r="J111" s="47"/>
      <c r="K111" s="47"/>
      <c r="L111" s="47"/>
      <c r="M111" s="47"/>
      <c r="N111" s="47"/>
      <c r="O111" s="47"/>
      <c r="P111" s="47"/>
      <c r="Q111" s="47"/>
      <c r="R111" s="47"/>
      <c r="S111" s="47"/>
      <c r="T111" s="47"/>
      <c r="U111" s="47"/>
      <c r="V111" s="47"/>
      <c r="W111" s="47"/>
      <c r="X111" s="47"/>
      <c r="Y111" s="47"/>
      <c r="Z111" s="47"/>
    </row>
    <row r="112" spans="1:26" ht="15.75" customHeight="1">
      <c r="A112" s="1"/>
      <c r="B112" s="1"/>
      <c r="C112" s="1"/>
      <c r="D112" s="1"/>
      <c r="E112" s="2"/>
      <c r="F112" s="2"/>
      <c r="G112" s="2"/>
      <c r="H112" s="2"/>
      <c r="I112" s="3"/>
      <c r="J112" s="47"/>
      <c r="K112" s="47"/>
      <c r="L112" s="47"/>
      <c r="M112" s="47"/>
      <c r="N112" s="47"/>
      <c r="O112" s="47"/>
      <c r="P112" s="47"/>
      <c r="Q112" s="47"/>
      <c r="R112" s="47"/>
      <c r="S112" s="47"/>
      <c r="T112" s="47"/>
      <c r="U112" s="47"/>
      <c r="V112" s="47"/>
      <c r="W112" s="47"/>
      <c r="X112" s="47"/>
      <c r="Y112" s="47"/>
      <c r="Z112" s="47"/>
    </row>
    <row r="113" spans="1:26" ht="15.75" customHeight="1">
      <c r="A113" s="1"/>
      <c r="B113" s="1"/>
      <c r="C113" s="1"/>
      <c r="D113" s="1"/>
      <c r="E113" s="2"/>
      <c r="F113" s="2"/>
      <c r="G113" s="2"/>
      <c r="H113" s="2"/>
      <c r="I113" s="3"/>
      <c r="J113" s="47"/>
      <c r="K113" s="47"/>
      <c r="L113" s="47"/>
      <c r="M113" s="47"/>
      <c r="N113" s="47"/>
      <c r="O113" s="47"/>
      <c r="P113" s="47"/>
      <c r="Q113" s="47"/>
      <c r="R113" s="47"/>
      <c r="S113" s="47"/>
      <c r="T113" s="47"/>
      <c r="U113" s="47"/>
      <c r="V113" s="47"/>
      <c r="W113" s="47"/>
      <c r="X113" s="47"/>
      <c r="Y113" s="47"/>
      <c r="Z113" s="47"/>
    </row>
    <row r="114" spans="1:26" ht="15.75" customHeight="1">
      <c r="A114" s="1"/>
      <c r="B114" s="1"/>
      <c r="C114" s="1"/>
      <c r="D114" s="1"/>
      <c r="E114" s="2"/>
      <c r="F114" s="2"/>
      <c r="G114" s="2"/>
      <c r="H114" s="2"/>
      <c r="I114" s="3"/>
      <c r="J114" s="47"/>
      <c r="K114" s="47"/>
      <c r="L114" s="47"/>
      <c r="M114" s="47"/>
      <c r="N114" s="47"/>
      <c r="O114" s="47"/>
      <c r="P114" s="47"/>
      <c r="Q114" s="47"/>
      <c r="R114" s="47"/>
      <c r="S114" s="47"/>
      <c r="T114" s="47"/>
      <c r="U114" s="47"/>
      <c r="V114" s="47"/>
      <c r="W114" s="47"/>
      <c r="X114" s="47"/>
      <c r="Y114" s="47"/>
      <c r="Z114" s="47"/>
    </row>
    <row r="115" spans="1:26" ht="15.75" customHeight="1">
      <c r="A115" s="1"/>
      <c r="B115" s="1"/>
      <c r="C115" s="1"/>
      <c r="D115" s="1"/>
      <c r="E115" s="2"/>
      <c r="F115" s="2"/>
      <c r="G115" s="2"/>
      <c r="H115" s="2"/>
      <c r="I115" s="3"/>
      <c r="J115" s="47"/>
      <c r="K115" s="47"/>
      <c r="L115" s="47"/>
      <c r="M115" s="47"/>
      <c r="N115" s="47"/>
      <c r="O115" s="47"/>
      <c r="P115" s="47"/>
      <c r="Q115" s="47"/>
      <c r="R115" s="47"/>
      <c r="S115" s="47"/>
      <c r="T115" s="47"/>
      <c r="U115" s="47"/>
      <c r="V115" s="47"/>
      <c r="W115" s="47"/>
      <c r="X115" s="47"/>
      <c r="Y115" s="47"/>
      <c r="Z115" s="47"/>
    </row>
    <row r="116" spans="1:26" ht="15.75" customHeight="1">
      <c r="A116" s="1"/>
      <c r="B116" s="1"/>
      <c r="C116" s="1"/>
      <c r="D116" s="1"/>
      <c r="E116" s="2"/>
      <c r="F116" s="2"/>
      <c r="G116" s="2"/>
      <c r="H116" s="2"/>
      <c r="I116" s="3"/>
      <c r="J116" s="47"/>
      <c r="K116" s="47"/>
      <c r="L116" s="47"/>
      <c r="M116" s="47"/>
      <c r="N116" s="47"/>
      <c r="O116" s="47"/>
      <c r="P116" s="47"/>
      <c r="Q116" s="47"/>
      <c r="R116" s="47"/>
      <c r="S116" s="47"/>
      <c r="T116" s="47"/>
      <c r="U116" s="47"/>
      <c r="V116" s="47"/>
      <c r="W116" s="47"/>
      <c r="X116" s="47"/>
      <c r="Y116" s="47"/>
      <c r="Z116" s="47"/>
    </row>
    <row r="117" spans="1:26" ht="15.75" customHeight="1">
      <c r="A117" s="1"/>
      <c r="B117" s="1"/>
      <c r="C117" s="1"/>
      <c r="D117" s="1"/>
      <c r="E117" s="2"/>
      <c r="F117" s="2"/>
      <c r="G117" s="2"/>
      <c r="H117" s="2"/>
      <c r="I117" s="3"/>
      <c r="J117" s="47"/>
      <c r="K117" s="47"/>
      <c r="L117" s="47"/>
      <c r="M117" s="47"/>
      <c r="N117" s="47"/>
      <c r="O117" s="47"/>
      <c r="P117" s="47"/>
      <c r="Q117" s="47"/>
      <c r="R117" s="47"/>
      <c r="S117" s="47"/>
      <c r="T117" s="47"/>
      <c r="U117" s="47"/>
      <c r="V117" s="47"/>
      <c r="W117" s="47"/>
      <c r="X117" s="47"/>
      <c r="Y117" s="47"/>
      <c r="Z117" s="47"/>
    </row>
    <row r="118" spans="1:26" ht="15.75" customHeight="1">
      <c r="A118" s="1"/>
      <c r="B118" s="1"/>
      <c r="C118" s="1"/>
      <c r="D118" s="1"/>
      <c r="E118" s="2"/>
      <c r="F118" s="2"/>
      <c r="G118" s="2"/>
      <c r="H118" s="2"/>
      <c r="I118" s="3"/>
      <c r="J118" s="47"/>
      <c r="K118" s="47"/>
      <c r="L118" s="47"/>
      <c r="M118" s="47"/>
      <c r="N118" s="47"/>
      <c r="O118" s="47"/>
      <c r="P118" s="47"/>
      <c r="Q118" s="47"/>
      <c r="R118" s="47"/>
      <c r="S118" s="47"/>
      <c r="T118" s="47"/>
      <c r="U118" s="47"/>
      <c r="V118" s="47"/>
      <c r="W118" s="47"/>
      <c r="X118" s="47"/>
      <c r="Y118" s="47"/>
      <c r="Z118" s="47"/>
    </row>
    <row r="119" spans="1:26" ht="15.75" customHeight="1">
      <c r="A119" s="1"/>
      <c r="B119" s="1"/>
      <c r="C119" s="1"/>
      <c r="D119" s="1"/>
      <c r="E119" s="2"/>
      <c r="F119" s="2"/>
      <c r="G119" s="2"/>
      <c r="H119" s="2"/>
      <c r="I119" s="3"/>
      <c r="J119" s="47"/>
      <c r="K119" s="47"/>
      <c r="L119" s="47"/>
      <c r="M119" s="47"/>
      <c r="N119" s="47"/>
      <c r="O119" s="47"/>
      <c r="P119" s="47"/>
      <c r="Q119" s="47"/>
      <c r="R119" s="47"/>
      <c r="S119" s="47"/>
      <c r="T119" s="47"/>
      <c r="U119" s="47"/>
      <c r="V119" s="47"/>
      <c r="W119" s="47"/>
      <c r="X119" s="47"/>
      <c r="Y119" s="47"/>
      <c r="Z119" s="47"/>
    </row>
    <row r="120" spans="1:26" ht="15.75" customHeight="1">
      <c r="A120" s="1"/>
      <c r="B120" s="1"/>
      <c r="C120" s="1"/>
      <c r="D120" s="1"/>
      <c r="E120" s="2"/>
      <c r="F120" s="2"/>
      <c r="G120" s="2"/>
      <c r="H120" s="2"/>
      <c r="I120" s="3"/>
      <c r="J120" s="47"/>
      <c r="K120" s="47"/>
      <c r="L120" s="47"/>
      <c r="M120" s="47"/>
      <c r="N120" s="47"/>
      <c r="O120" s="47"/>
      <c r="P120" s="47"/>
      <c r="Q120" s="47"/>
      <c r="R120" s="47"/>
      <c r="S120" s="47"/>
      <c r="T120" s="47"/>
      <c r="U120" s="47"/>
      <c r="V120" s="47"/>
      <c r="W120" s="47"/>
      <c r="X120" s="47"/>
      <c r="Y120" s="47"/>
      <c r="Z120" s="47"/>
    </row>
    <row r="121" spans="1:26" ht="15.75" customHeight="1">
      <c r="A121" s="1"/>
      <c r="B121" s="1"/>
      <c r="C121" s="1"/>
      <c r="D121" s="1"/>
      <c r="E121" s="2"/>
      <c r="F121" s="2"/>
      <c r="G121" s="2"/>
      <c r="H121" s="2"/>
      <c r="I121" s="3"/>
      <c r="J121" s="47"/>
      <c r="K121" s="47"/>
      <c r="L121" s="47"/>
      <c r="M121" s="47"/>
      <c r="N121" s="47"/>
      <c r="O121" s="47"/>
      <c r="P121" s="47"/>
      <c r="Q121" s="47"/>
      <c r="R121" s="47"/>
      <c r="S121" s="47"/>
      <c r="T121" s="47"/>
      <c r="U121" s="47"/>
      <c r="V121" s="47"/>
      <c r="W121" s="47"/>
      <c r="X121" s="47"/>
      <c r="Y121" s="47"/>
      <c r="Z121" s="47"/>
    </row>
    <row r="122" spans="1:26" ht="15.75" customHeight="1">
      <c r="A122" s="1"/>
      <c r="B122" s="1"/>
      <c r="C122" s="1"/>
      <c r="D122" s="1"/>
      <c r="E122" s="2"/>
      <c r="F122" s="2"/>
      <c r="G122" s="2"/>
      <c r="H122" s="2"/>
      <c r="I122" s="3"/>
      <c r="J122" s="47"/>
      <c r="K122" s="47"/>
      <c r="L122" s="47"/>
      <c r="M122" s="47"/>
      <c r="N122" s="47"/>
      <c r="O122" s="47"/>
      <c r="P122" s="47"/>
      <c r="Q122" s="47"/>
      <c r="R122" s="47"/>
      <c r="S122" s="47"/>
      <c r="T122" s="47"/>
      <c r="U122" s="47"/>
      <c r="V122" s="47"/>
      <c r="W122" s="47"/>
      <c r="X122" s="47"/>
      <c r="Y122" s="47"/>
      <c r="Z122" s="47"/>
    </row>
    <row r="123" spans="1:26" ht="15.75" customHeight="1">
      <c r="A123" s="1"/>
      <c r="B123" s="1"/>
      <c r="C123" s="1"/>
      <c r="D123" s="1"/>
      <c r="E123" s="2"/>
      <c r="F123" s="2"/>
      <c r="G123" s="2"/>
      <c r="H123" s="2"/>
      <c r="I123" s="3"/>
      <c r="J123" s="47"/>
      <c r="K123" s="47"/>
      <c r="L123" s="47"/>
      <c r="M123" s="47"/>
      <c r="N123" s="47"/>
      <c r="O123" s="47"/>
      <c r="P123" s="47"/>
      <c r="Q123" s="47"/>
      <c r="R123" s="47"/>
      <c r="S123" s="47"/>
      <c r="T123" s="47"/>
      <c r="U123" s="47"/>
      <c r="V123" s="47"/>
      <c r="W123" s="47"/>
      <c r="X123" s="47"/>
      <c r="Y123" s="47"/>
      <c r="Z123" s="47"/>
    </row>
    <row r="124" spans="1:26" ht="15.75" customHeight="1">
      <c r="A124" s="1"/>
      <c r="B124" s="1"/>
      <c r="C124" s="1"/>
      <c r="D124" s="1"/>
      <c r="E124" s="2"/>
      <c r="F124" s="2"/>
      <c r="G124" s="2"/>
      <c r="H124" s="2"/>
      <c r="I124" s="3"/>
      <c r="J124" s="47"/>
      <c r="K124" s="47"/>
      <c r="L124" s="47"/>
      <c r="M124" s="47"/>
      <c r="N124" s="47"/>
      <c r="O124" s="47"/>
      <c r="P124" s="47"/>
      <c r="Q124" s="47"/>
      <c r="R124" s="47"/>
      <c r="S124" s="47"/>
      <c r="T124" s="47"/>
      <c r="U124" s="47"/>
      <c r="V124" s="47"/>
      <c r="W124" s="47"/>
      <c r="X124" s="47"/>
      <c r="Y124" s="47"/>
      <c r="Z124" s="47"/>
    </row>
    <row r="125" spans="1:26" ht="15.75" customHeight="1">
      <c r="A125" s="1"/>
      <c r="B125" s="1"/>
      <c r="C125" s="1"/>
      <c r="D125" s="1"/>
      <c r="E125" s="2"/>
      <c r="F125" s="2"/>
      <c r="G125" s="2"/>
      <c r="H125" s="2"/>
      <c r="I125" s="3"/>
      <c r="J125" s="47"/>
      <c r="K125" s="47"/>
      <c r="L125" s="47"/>
      <c r="M125" s="47"/>
      <c r="N125" s="47"/>
      <c r="O125" s="47"/>
      <c r="P125" s="47"/>
      <c r="Q125" s="47"/>
      <c r="R125" s="47"/>
      <c r="S125" s="47"/>
      <c r="T125" s="47"/>
      <c r="U125" s="47"/>
      <c r="V125" s="47"/>
      <c r="W125" s="47"/>
      <c r="X125" s="47"/>
      <c r="Y125" s="47"/>
      <c r="Z125" s="47"/>
    </row>
    <row r="126" spans="1:26" ht="15.75" customHeight="1">
      <c r="A126" s="1"/>
      <c r="B126" s="1"/>
      <c r="C126" s="1"/>
      <c r="D126" s="1"/>
      <c r="E126" s="2"/>
      <c r="F126" s="2"/>
      <c r="G126" s="2"/>
      <c r="H126" s="2"/>
      <c r="I126" s="3"/>
      <c r="J126" s="47"/>
      <c r="K126" s="47"/>
      <c r="L126" s="47"/>
      <c r="M126" s="47"/>
      <c r="N126" s="47"/>
      <c r="O126" s="47"/>
      <c r="P126" s="47"/>
      <c r="Q126" s="47"/>
      <c r="R126" s="47"/>
      <c r="S126" s="47"/>
      <c r="T126" s="47"/>
      <c r="U126" s="47"/>
      <c r="V126" s="47"/>
      <c r="W126" s="47"/>
      <c r="X126" s="47"/>
      <c r="Y126" s="47"/>
      <c r="Z126" s="47"/>
    </row>
    <row r="127" spans="1:26" ht="15.75" customHeight="1">
      <c r="A127" s="1"/>
      <c r="B127" s="1"/>
      <c r="C127" s="1"/>
      <c r="D127" s="1"/>
      <c r="E127" s="2"/>
      <c r="F127" s="2"/>
      <c r="G127" s="2"/>
      <c r="H127" s="2"/>
      <c r="I127" s="3"/>
      <c r="J127" s="47"/>
      <c r="K127" s="47"/>
      <c r="L127" s="47"/>
      <c r="M127" s="47"/>
      <c r="N127" s="47"/>
      <c r="O127" s="47"/>
      <c r="P127" s="47"/>
      <c r="Q127" s="47"/>
      <c r="R127" s="47"/>
      <c r="S127" s="47"/>
      <c r="T127" s="47"/>
      <c r="U127" s="47"/>
      <c r="V127" s="47"/>
      <c r="W127" s="47"/>
      <c r="X127" s="47"/>
      <c r="Y127" s="47"/>
      <c r="Z127" s="47"/>
    </row>
    <row r="128" spans="1:26" ht="15.75" customHeight="1">
      <c r="A128" s="1"/>
      <c r="B128" s="1"/>
      <c r="C128" s="1"/>
      <c r="D128" s="1"/>
      <c r="E128" s="2"/>
      <c r="F128" s="2"/>
      <c r="G128" s="2"/>
      <c r="H128" s="2"/>
      <c r="I128" s="3"/>
      <c r="J128" s="47"/>
      <c r="K128" s="47"/>
      <c r="L128" s="47"/>
      <c r="M128" s="47"/>
      <c r="N128" s="47"/>
      <c r="O128" s="47"/>
      <c r="P128" s="47"/>
      <c r="Q128" s="47"/>
      <c r="R128" s="47"/>
      <c r="S128" s="47"/>
      <c r="T128" s="47"/>
      <c r="U128" s="47"/>
      <c r="V128" s="47"/>
      <c r="W128" s="47"/>
      <c r="X128" s="47"/>
      <c r="Y128" s="47"/>
      <c r="Z128" s="47"/>
    </row>
    <row r="129" spans="1:26" ht="15.75" customHeight="1">
      <c r="A129" s="1"/>
      <c r="B129" s="1"/>
      <c r="C129" s="1"/>
      <c r="D129" s="1"/>
      <c r="E129" s="2"/>
      <c r="F129" s="2"/>
      <c r="G129" s="2"/>
      <c r="H129" s="2"/>
      <c r="I129" s="3"/>
      <c r="J129" s="47"/>
      <c r="K129" s="47"/>
      <c r="L129" s="47"/>
      <c r="M129" s="47"/>
      <c r="N129" s="47"/>
      <c r="O129" s="47"/>
      <c r="P129" s="47"/>
      <c r="Q129" s="47"/>
      <c r="R129" s="47"/>
      <c r="S129" s="47"/>
      <c r="T129" s="47"/>
      <c r="U129" s="47"/>
      <c r="V129" s="47"/>
      <c r="W129" s="47"/>
      <c r="X129" s="47"/>
      <c r="Y129" s="47"/>
      <c r="Z129" s="47"/>
    </row>
    <row r="130" spans="1:26" ht="15.75" customHeight="1">
      <c r="A130" s="1"/>
      <c r="B130" s="1"/>
      <c r="C130" s="1"/>
      <c r="D130" s="1"/>
      <c r="E130" s="2"/>
      <c r="F130" s="2"/>
      <c r="G130" s="2"/>
      <c r="H130" s="2"/>
      <c r="I130" s="3"/>
      <c r="J130" s="47"/>
      <c r="K130" s="47"/>
      <c r="L130" s="47"/>
      <c r="M130" s="47"/>
      <c r="N130" s="47"/>
      <c r="O130" s="47"/>
      <c r="P130" s="47"/>
      <c r="Q130" s="47"/>
      <c r="R130" s="47"/>
      <c r="S130" s="47"/>
      <c r="T130" s="47"/>
      <c r="U130" s="47"/>
      <c r="V130" s="47"/>
      <c r="W130" s="47"/>
      <c r="X130" s="47"/>
      <c r="Y130" s="47"/>
      <c r="Z130" s="47"/>
    </row>
    <row r="131" spans="1:26" ht="15.75" customHeight="1">
      <c r="A131" s="1"/>
      <c r="B131" s="1"/>
      <c r="C131" s="1"/>
      <c r="D131" s="1"/>
      <c r="E131" s="2"/>
      <c r="F131" s="2"/>
      <c r="G131" s="2"/>
      <c r="H131" s="2"/>
      <c r="I131" s="3"/>
      <c r="J131" s="47"/>
      <c r="K131" s="47"/>
      <c r="L131" s="47"/>
      <c r="M131" s="47"/>
      <c r="N131" s="47"/>
      <c r="O131" s="47"/>
      <c r="P131" s="47"/>
      <c r="Q131" s="47"/>
      <c r="R131" s="47"/>
      <c r="S131" s="47"/>
      <c r="T131" s="47"/>
      <c r="U131" s="47"/>
      <c r="V131" s="47"/>
      <c r="W131" s="47"/>
      <c r="X131" s="47"/>
      <c r="Y131" s="47"/>
      <c r="Z131" s="47"/>
    </row>
    <row r="132" spans="1:26" ht="15.75" customHeight="1">
      <c r="A132" s="1"/>
      <c r="B132" s="1"/>
      <c r="C132" s="1"/>
      <c r="D132" s="1"/>
      <c r="E132" s="2"/>
      <c r="F132" s="2"/>
      <c r="G132" s="2"/>
      <c r="H132" s="2"/>
      <c r="I132" s="3"/>
      <c r="J132" s="47"/>
      <c r="K132" s="47"/>
      <c r="L132" s="47"/>
      <c r="M132" s="47"/>
      <c r="N132" s="47"/>
      <c r="O132" s="47"/>
      <c r="P132" s="47"/>
      <c r="Q132" s="47"/>
      <c r="R132" s="47"/>
      <c r="S132" s="47"/>
      <c r="T132" s="47"/>
      <c r="U132" s="47"/>
      <c r="V132" s="47"/>
      <c r="W132" s="47"/>
      <c r="X132" s="47"/>
      <c r="Y132" s="47"/>
      <c r="Z132" s="47"/>
    </row>
    <row r="133" spans="1:26" ht="15.75" customHeight="1">
      <c r="A133" s="1"/>
      <c r="B133" s="1"/>
      <c r="C133" s="1"/>
      <c r="D133" s="1"/>
      <c r="E133" s="2"/>
      <c r="F133" s="2"/>
      <c r="G133" s="2"/>
      <c r="H133" s="2"/>
      <c r="I133" s="3"/>
      <c r="J133" s="47"/>
      <c r="K133" s="47"/>
      <c r="L133" s="47"/>
      <c r="M133" s="47"/>
      <c r="N133" s="47"/>
      <c r="O133" s="47"/>
      <c r="P133" s="47"/>
      <c r="Q133" s="47"/>
      <c r="R133" s="47"/>
      <c r="S133" s="47"/>
      <c r="T133" s="47"/>
      <c r="U133" s="47"/>
      <c r="V133" s="47"/>
      <c r="W133" s="47"/>
      <c r="X133" s="47"/>
      <c r="Y133" s="47"/>
      <c r="Z133" s="47"/>
    </row>
    <row r="134" spans="1:26" ht="15.75" customHeight="1">
      <c r="A134" s="1"/>
      <c r="B134" s="1"/>
      <c r="C134" s="1"/>
      <c r="D134" s="1"/>
      <c r="E134" s="2"/>
      <c r="F134" s="2"/>
      <c r="G134" s="2"/>
      <c r="H134" s="2"/>
      <c r="I134" s="3"/>
      <c r="J134" s="47"/>
      <c r="K134" s="47"/>
      <c r="L134" s="47"/>
      <c r="M134" s="47"/>
      <c r="N134" s="47"/>
      <c r="O134" s="47"/>
      <c r="P134" s="47"/>
      <c r="Q134" s="47"/>
      <c r="R134" s="47"/>
      <c r="S134" s="47"/>
      <c r="T134" s="47"/>
      <c r="U134" s="47"/>
      <c r="V134" s="47"/>
      <c r="W134" s="47"/>
      <c r="X134" s="47"/>
      <c r="Y134" s="47"/>
      <c r="Z134" s="47"/>
    </row>
    <row r="135" spans="1:26" ht="15.75" customHeight="1">
      <c r="A135" s="1"/>
      <c r="B135" s="1"/>
      <c r="C135" s="1"/>
      <c r="D135" s="1"/>
      <c r="E135" s="2"/>
      <c r="F135" s="2"/>
      <c r="G135" s="2"/>
      <c r="H135" s="2"/>
      <c r="I135" s="3"/>
      <c r="J135" s="47"/>
      <c r="K135" s="47"/>
      <c r="L135" s="47"/>
      <c r="M135" s="47"/>
      <c r="N135" s="47"/>
      <c r="O135" s="47"/>
      <c r="P135" s="47"/>
      <c r="Q135" s="47"/>
      <c r="R135" s="47"/>
      <c r="S135" s="47"/>
      <c r="T135" s="47"/>
      <c r="U135" s="47"/>
      <c r="V135" s="47"/>
      <c r="W135" s="47"/>
      <c r="X135" s="47"/>
      <c r="Y135" s="47"/>
      <c r="Z135" s="47"/>
    </row>
    <row r="136" spans="1:26" ht="15.75" customHeight="1">
      <c r="A136" s="1"/>
      <c r="B136" s="1"/>
      <c r="C136" s="1"/>
      <c r="D136" s="1"/>
      <c r="E136" s="2"/>
      <c r="F136" s="2"/>
      <c r="G136" s="2"/>
      <c r="H136" s="2"/>
      <c r="I136" s="3"/>
      <c r="J136" s="47"/>
      <c r="K136" s="47"/>
      <c r="L136" s="47"/>
      <c r="M136" s="47"/>
      <c r="N136" s="47"/>
      <c r="O136" s="47"/>
      <c r="P136" s="47"/>
      <c r="Q136" s="47"/>
      <c r="R136" s="47"/>
      <c r="S136" s="47"/>
      <c r="T136" s="47"/>
      <c r="U136" s="47"/>
      <c r="V136" s="47"/>
      <c r="W136" s="47"/>
      <c r="X136" s="47"/>
      <c r="Y136" s="47"/>
      <c r="Z136" s="47"/>
    </row>
    <row r="137" spans="1:26" ht="15.75" customHeight="1">
      <c r="A137" s="1"/>
      <c r="B137" s="1"/>
      <c r="C137" s="1"/>
      <c r="D137" s="1"/>
      <c r="E137" s="2"/>
      <c r="F137" s="2"/>
      <c r="G137" s="2"/>
      <c r="H137" s="2"/>
      <c r="I137" s="3"/>
      <c r="J137" s="47"/>
      <c r="K137" s="47"/>
      <c r="L137" s="47"/>
      <c r="M137" s="47"/>
      <c r="N137" s="47"/>
      <c r="O137" s="47"/>
      <c r="P137" s="47"/>
      <c r="Q137" s="47"/>
      <c r="R137" s="47"/>
      <c r="S137" s="47"/>
      <c r="T137" s="47"/>
      <c r="U137" s="47"/>
      <c r="V137" s="47"/>
      <c r="W137" s="47"/>
      <c r="X137" s="47"/>
      <c r="Y137" s="47"/>
      <c r="Z137" s="47"/>
    </row>
    <row r="138" spans="1:26" ht="15.75" customHeight="1">
      <c r="A138" s="1"/>
      <c r="B138" s="1"/>
      <c r="C138" s="1"/>
      <c r="D138" s="1"/>
      <c r="E138" s="2"/>
      <c r="F138" s="2"/>
      <c r="G138" s="2"/>
      <c r="H138" s="2"/>
      <c r="I138" s="3"/>
      <c r="J138" s="47"/>
      <c r="K138" s="47"/>
      <c r="L138" s="47"/>
      <c r="M138" s="47"/>
      <c r="N138" s="47"/>
      <c r="O138" s="47"/>
      <c r="P138" s="47"/>
      <c r="Q138" s="47"/>
      <c r="R138" s="47"/>
      <c r="S138" s="47"/>
      <c r="T138" s="47"/>
      <c r="U138" s="47"/>
      <c r="V138" s="47"/>
      <c r="W138" s="47"/>
      <c r="X138" s="47"/>
      <c r="Y138" s="47"/>
      <c r="Z138" s="47"/>
    </row>
    <row r="139" spans="1:26" ht="15.75" customHeight="1">
      <c r="A139" s="1"/>
      <c r="B139" s="1"/>
      <c r="C139" s="1"/>
      <c r="D139" s="1"/>
      <c r="E139" s="2"/>
      <c r="F139" s="2"/>
      <c r="G139" s="2"/>
      <c r="H139" s="2"/>
      <c r="I139" s="3"/>
      <c r="J139" s="47"/>
      <c r="K139" s="47"/>
      <c r="L139" s="47"/>
      <c r="M139" s="47"/>
      <c r="N139" s="47"/>
      <c r="O139" s="47"/>
      <c r="P139" s="47"/>
      <c r="Q139" s="47"/>
      <c r="R139" s="47"/>
      <c r="S139" s="47"/>
      <c r="T139" s="47"/>
      <c r="U139" s="47"/>
      <c r="V139" s="47"/>
      <c r="W139" s="47"/>
      <c r="X139" s="47"/>
      <c r="Y139" s="47"/>
      <c r="Z139" s="47"/>
    </row>
    <row r="140" spans="1:26" ht="15.75" customHeight="1">
      <c r="A140" s="1"/>
      <c r="B140" s="1"/>
      <c r="C140" s="1"/>
      <c r="D140" s="1"/>
      <c r="E140" s="2"/>
      <c r="F140" s="2"/>
      <c r="G140" s="2"/>
      <c r="H140" s="2"/>
      <c r="I140" s="3"/>
      <c r="J140" s="47"/>
      <c r="K140" s="47"/>
      <c r="L140" s="47"/>
      <c r="M140" s="47"/>
      <c r="N140" s="47"/>
      <c r="O140" s="47"/>
      <c r="P140" s="47"/>
      <c r="Q140" s="47"/>
      <c r="R140" s="47"/>
      <c r="S140" s="47"/>
      <c r="T140" s="47"/>
      <c r="U140" s="47"/>
      <c r="V140" s="47"/>
      <c r="W140" s="47"/>
      <c r="X140" s="47"/>
      <c r="Y140" s="47"/>
      <c r="Z140" s="47"/>
    </row>
    <row r="141" spans="1:26" ht="15.75" customHeight="1">
      <c r="A141" s="1"/>
      <c r="B141" s="1"/>
      <c r="C141" s="1"/>
      <c r="D141" s="1"/>
      <c r="E141" s="2"/>
      <c r="F141" s="2"/>
      <c r="G141" s="2"/>
      <c r="H141" s="2"/>
      <c r="I141" s="3"/>
      <c r="J141" s="47"/>
      <c r="K141" s="47"/>
      <c r="L141" s="47"/>
      <c r="M141" s="47"/>
      <c r="N141" s="47"/>
      <c r="O141" s="47"/>
      <c r="P141" s="47"/>
      <c r="Q141" s="47"/>
      <c r="R141" s="47"/>
      <c r="S141" s="47"/>
      <c r="T141" s="47"/>
      <c r="U141" s="47"/>
      <c r="V141" s="47"/>
      <c r="W141" s="47"/>
      <c r="X141" s="47"/>
      <c r="Y141" s="47"/>
      <c r="Z141" s="47"/>
    </row>
    <row r="142" spans="1:26" ht="15.75" customHeight="1">
      <c r="A142" s="1"/>
      <c r="B142" s="1"/>
      <c r="C142" s="1"/>
      <c r="D142" s="1"/>
      <c r="E142" s="2"/>
      <c r="F142" s="2"/>
      <c r="G142" s="2"/>
      <c r="H142" s="2"/>
      <c r="I142" s="3"/>
      <c r="J142" s="47"/>
      <c r="K142" s="47"/>
      <c r="L142" s="47"/>
      <c r="M142" s="47"/>
      <c r="N142" s="47"/>
      <c r="O142" s="47"/>
      <c r="P142" s="47"/>
      <c r="Q142" s="47"/>
      <c r="R142" s="47"/>
      <c r="S142" s="47"/>
      <c r="T142" s="47"/>
      <c r="U142" s="47"/>
      <c r="V142" s="47"/>
      <c r="W142" s="47"/>
      <c r="X142" s="47"/>
      <c r="Y142" s="47"/>
      <c r="Z142" s="47"/>
    </row>
    <row r="143" spans="1:26" ht="15.75" customHeight="1">
      <c r="A143" s="1"/>
      <c r="B143" s="1"/>
      <c r="C143" s="1"/>
      <c r="D143" s="1"/>
      <c r="E143" s="2"/>
      <c r="F143" s="2"/>
      <c r="G143" s="2"/>
      <c r="H143" s="2"/>
      <c r="I143" s="3"/>
      <c r="J143" s="47"/>
      <c r="K143" s="47"/>
      <c r="L143" s="47"/>
      <c r="M143" s="47"/>
      <c r="N143" s="47"/>
      <c r="O143" s="47"/>
      <c r="P143" s="47"/>
      <c r="Q143" s="47"/>
      <c r="R143" s="47"/>
      <c r="S143" s="47"/>
      <c r="T143" s="47"/>
      <c r="U143" s="47"/>
      <c r="V143" s="47"/>
      <c r="W143" s="47"/>
      <c r="X143" s="47"/>
      <c r="Y143" s="47"/>
      <c r="Z143" s="47"/>
    </row>
    <row r="144" spans="1:26" ht="15.75" customHeight="1">
      <c r="A144" s="1"/>
      <c r="B144" s="1"/>
      <c r="C144" s="1"/>
      <c r="D144" s="1"/>
      <c r="E144" s="2"/>
      <c r="F144" s="2"/>
      <c r="G144" s="2"/>
      <c r="H144" s="2"/>
      <c r="I144" s="3"/>
      <c r="J144" s="47"/>
      <c r="K144" s="47"/>
      <c r="L144" s="47"/>
      <c r="M144" s="47"/>
      <c r="N144" s="47"/>
      <c r="O144" s="47"/>
      <c r="P144" s="47"/>
      <c r="Q144" s="47"/>
      <c r="R144" s="47"/>
      <c r="S144" s="47"/>
      <c r="T144" s="47"/>
      <c r="U144" s="47"/>
      <c r="V144" s="47"/>
      <c r="W144" s="47"/>
      <c r="X144" s="47"/>
      <c r="Y144" s="47"/>
      <c r="Z144" s="47"/>
    </row>
    <row r="145" spans="1:26" ht="15.75" customHeight="1">
      <c r="A145" s="1"/>
      <c r="B145" s="1"/>
      <c r="C145" s="1"/>
      <c r="D145" s="1"/>
      <c r="E145" s="2"/>
      <c r="F145" s="2"/>
      <c r="G145" s="2"/>
      <c r="H145" s="2"/>
      <c r="I145" s="3"/>
      <c r="J145" s="47"/>
      <c r="K145" s="47"/>
      <c r="L145" s="47"/>
      <c r="M145" s="47"/>
      <c r="N145" s="47"/>
      <c r="O145" s="47"/>
      <c r="P145" s="47"/>
      <c r="Q145" s="47"/>
      <c r="R145" s="47"/>
      <c r="S145" s="47"/>
      <c r="T145" s="47"/>
      <c r="U145" s="47"/>
      <c r="V145" s="47"/>
      <c r="W145" s="47"/>
      <c r="X145" s="47"/>
      <c r="Y145" s="47"/>
      <c r="Z145" s="47"/>
    </row>
    <row r="146" spans="1:26" ht="15.75" customHeight="1">
      <c r="A146" s="1"/>
      <c r="B146" s="1"/>
      <c r="C146" s="1"/>
      <c r="D146" s="1"/>
      <c r="E146" s="2"/>
      <c r="F146" s="2"/>
      <c r="G146" s="2"/>
      <c r="H146" s="2"/>
      <c r="I146" s="3"/>
      <c r="J146" s="47"/>
      <c r="K146" s="47"/>
      <c r="L146" s="47"/>
      <c r="M146" s="47"/>
      <c r="N146" s="47"/>
      <c r="O146" s="47"/>
      <c r="P146" s="47"/>
      <c r="Q146" s="47"/>
      <c r="R146" s="47"/>
      <c r="S146" s="47"/>
      <c r="T146" s="47"/>
      <c r="U146" s="47"/>
      <c r="V146" s="47"/>
      <c r="W146" s="47"/>
      <c r="X146" s="47"/>
      <c r="Y146" s="47"/>
      <c r="Z146" s="47"/>
    </row>
    <row r="147" spans="1:26" ht="15.75" customHeight="1">
      <c r="A147" s="1"/>
      <c r="B147" s="1"/>
      <c r="C147" s="1"/>
      <c r="D147" s="1"/>
      <c r="E147" s="2"/>
      <c r="F147" s="2"/>
      <c r="G147" s="2"/>
      <c r="H147" s="2"/>
      <c r="I147" s="3"/>
      <c r="J147" s="47"/>
      <c r="K147" s="47"/>
      <c r="L147" s="47"/>
      <c r="M147" s="47"/>
      <c r="N147" s="47"/>
      <c r="O147" s="47"/>
      <c r="P147" s="47"/>
      <c r="Q147" s="47"/>
      <c r="R147" s="47"/>
      <c r="S147" s="47"/>
      <c r="T147" s="47"/>
      <c r="U147" s="47"/>
      <c r="V147" s="47"/>
      <c r="W147" s="47"/>
      <c r="X147" s="47"/>
      <c r="Y147" s="47"/>
      <c r="Z147" s="47"/>
    </row>
    <row r="148" spans="1:26" ht="15.75" customHeight="1">
      <c r="A148" s="1"/>
      <c r="B148" s="1"/>
      <c r="C148" s="1"/>
      <c r="D148" s="1"/>
      <c r="E148" s="2"/>
      <c r="F148" s="2"/>
      <c r="G148" s="2"/>
      <c r="H148" s="2"/>
      <c r="I148" s="3"/>
      <c r="J148" s="47"/>
      <c r="K148" s="47"/>
      <c r="L148" s="47"/>
      <c r="M148" s="47"/>
      <c r="N148" s="47"/>
      <c r="O148" s="47"/>
      <c r="P148" s="47"/>
      <c r="Q148" s="47"/>
      <c r="R148" s="47"/>
      <c r="S148" s="47"/>
      <c r="T148" s="47"/>
      <c r="U148" s="47"/>
      <c r="V148" s="47"/>
      <c r="W148" s="47"/>
      <c r="X148" s="47"/>
      <c r="Y148" s="47"/>
      <c r="Z148" s="47"/>
    </row>
    <row r="149" spans="1:26" ht="15.75" customHeight="1">
      <c r="A149" s="1"/>
      <c r="B149" s="1"/>
      <c r="C149" s="1"/>
      <c r="D149" s="1"/>
      <c r="E149" s="2"/>
      <c r="F149" s="2"/>
      <c r="G149" s="2"/>
      <c r="H149" s="2"/>
      <c r="I149" s="3"/>
      <c r="J149" s="47"/>
      <c r="K149" s="47"/>
      <c r="L149" s="47"/>
      <c r="M149" s="47"/>
      <c r="N149" s="47"/>
      <c r="O149" s="47"/>
      <c r="P149" s="47"/>
      <c r="Q149" s="47"/>
      <c r="R149" s="47"/>
      <c r="S149" s="47"/>
      <c r="T149" s="47"/>
      <c r="U149" s="47"/>
      <c r="V149" s="47"/>
      <c r="W149" s="47"/>
      <c r="X149" s="47"/>
      <c r="Y149" s="47"/>
      <c r="Z149" s="47"/>
    </row>
    <row r="150" spans="1:26" ht="15.75" customHeight="1">
      <c r="A150" s="1"/>
      <c r="B150" s="1"/>
      <c r="C150" s="1"/>
      <c r="D150" s="1"/>
      <c r="E150" s="2"/>
      <c r="F150" s="2"/>
      <c r="G150" s="2"/>
      <c r="H150" s="2"/>
      <c r="I150" s="3"/>
      <c r="J150" s="47"/>
      <c r="K150" s="47"/>
      <c r="L150" s="47"/>
      <c r="M150" s="47"/>
      <c r="N150" s="47"/>
      <c r="O150" s="47"/>
      <c r="P150" s="47"/>
      <c r="Q150" s="47"/>
      <c r="R150" s="47"/>
      <c r="S150" s="47"/>
      <c r="T150" s="47"/>
      <c r="U150" s="47"/>
      <c r="V150" s="47"/>
      <c r="W150" s="47"/>
      <c r="X150" s="47"/>
      <c r="Y150" s="47"/>
      <c r="Z150" s="47"/>
    </row>
    <row r="151" spans="1:26" ht="15.75" customHeight="1">
      <c r="A151" s="1"/>
      <c r="B151" s="1"/>
      <c r="C151" s="1"/>
      <c r="D151" s="1"/>
      <c r="E151" s="2"/>
      <c r="F151" s="2"/>
      <c r="G151" s="2"/>
      <c r="H151" s="2"/>
      <c r="I151" s="3"/>
      <c r="J151" s="47"/>
      <c r="K151" s="47"/>
      <c r="L151" s="47"/>
      <c r="M151" s="47"/>
      <c r="N151" s="47"/>
      <c r="O151" s="47"/>
      <c r="P151" s="47"/>
      <c r="Q151" s="47"/>
      <c r="R151" s="47"/>
      <c r="S151" s="47"/>
      <c r="T151" s="47"/>
      <c r="U151" s="47"/>
      <c r="V151" s="47"/>
      <c r="W151" s="47"/>
      <c r="X151" s="47"/>
      <c r="Y151" s="47"/>
      <c r="Z151" s="47"/>
    </row>
    <row r="152" spans="1:26" ht="15.75" customHeight="1">
      <c r="A152" s="1"/>
      <c r="B152" s="1"/>
      <c r="C152" s="1"/>
      <c r="D152" s="1"/>
      <c r="E152" s="2"/>
      <c r="F152" s="2"/>
      <c r="G152" s="2"/>
      <c r="H152" s="2"/>
      <c r="I152" s="3"/>
      <c r="J152" s="47"/>
      <c r="K152" s="47"/>
      <c r="L152" s="47"/>
      <c r="M152" s="47"/>
      <c r="N152" s="47"/>
      <c r="O152" s="47"/>
      <c r="P152" s="47"/>
      <c r="Q152" s="47"/>
      <c r="R152" s="47"/>
      <c r="S152" s="47"/>
      <c r="T152" s="47"/>
      <c r="U152" s="47"/>
      <c r="V152" s="47"/>
      <c r="W152" s="47"/>
      <c r="X152" s="47"/>
      <c r="Y152" s="47"/>
      <c r="Z152" s="47"/>
    </row>
    <row r="153" spans="1:26" ht="15.75" customHeight="1">
      <c r="A153" s="1"/>
      <c r="B153" s="1"/>
      <c r="C153" s="1"/>
      <c r="D153" s="1"/>
      <c r="E153" s="2"/>
      <c r="F153" s="2"/>
      <c r="G153" s="2"/>
      <c r="H153" s="2"/>
      <c r="I153" s="3"/>
      <c r="J153" s="47"/>
      <c r="K153" s="47"/>
      <c r="L153" s="47"/>
      <c r="M153" s="47"/>
      <c r="N153" s="47"/>
      <c r="O153" s="47"/>
      <c r="P153" s="47"/>
      <c r="Q153" s="47"/>
      <c r="R153" s="47"/>
      <c r="S153" s="47"/>
      <c r="T153" s="47"/>
      <c r="U153" s="47"/>
      <c r="V153" s="47"/>
      <c r="W153" s="47"/>
      <c r="X153" s="47"/>
      <c r="Y153" s="47"/>
      <c r="Z153" s="47"/>
    </row>
    <row r="154" spans="1:26" ht="15.75" customHeight="1">
      <c r="A154" s="1"/>
      <c r="B154" s="1"/>
      <c r="C154" s="1"/>
      <c r="D154" s="1"/>
      <c r="E154" s="2"/>
      <c r="F154" s="2"/>
      <c r="G154" s="2"/>
      <c r="H154" s="2"/>
      <c r="I154" s="3"/>
      <c r="J154" s="47"/>
      <c r="K154" s="47"/>
      <c r="L154" s="47"/>
      <c r="M154" s="47"/>
      <c r="N154" s="47"/>
      <c r="O154" s="47"/>
      <c r="P154" s="47"/>
      <c r="Q154" s="47"/>
      <c r="R154" s="47"/>
      <c r="S154" s="47"/>
      <c r="T154" s="47"/>
      <c r="U154" s="47"/>
      <c r="V154" s="47"/>
      <c r="W154" s="47"/>
      <c r="X154" s="47"/>
      <c r="Y154" s="47"/>
      <c r="Z154" s="47"/>
    </row>
    <row r="155" spans="1:26" ht="15.75" customHeight="1">
      <c r="A155" s="1"/>
      <c r="B155" s="1"/>
      <c r="C155" s="1"/>
      <c r="D155" s="1"/>
      <c r="E155" s="2"/>
      <c r="F155" s="2"/>
      <c r="G155" s="2"/>
      <c r="H155" s="2"/>
      <c r="I155" s="3"/>
      <c r="J155" s="47"/>
      <c r="K155" s="47"/>
      <c r="L155" s="47"/>
      <c r="M155" s="47"/>
      <c r="N155" s="47"/>
      <c r="O155" s="47"/>
      <c r="P155" s="47"/>
      <c r="Q155" s="47"/>
      <c r="R155" s="47"/>
      <c r="S155" s="47"/>
      <c r="T155" s="47"/>
      <c r="U155" s="47"/>
      <c r="V155" s="47"/>
      <c r="W155" s="47"/>
      <c r="X155" s="47"/>
      <c r="Y155" s="47"/>
      <c r="Z155" s="47"/>
    </row>
    <row r="156" spans="1:26" ht="15.75" customHeight="1">
      <c r="A156" s="1"/>
      <c r="B156" s="1"/>
      <c r="C156" s="1"/>
      <c r="D156" s="1"/>
      <c r="E156" s="2"/>
      <c r="F156" s="2"/>
      <c r="G156" s="2"/>
      <c r="H156" s="2"/>
      <c r="I156" s="3"/>
      <c r="J156" s="47"/>
      <c r="K156" s="47"/>
      <c r="L156" s="47"/>
      <c r="M156" s="47"/>
      <c r="N156" s="47"/>
      <c r="O156" s="47"/>
      <c r="P156" s="47"/>
      <c r="Q156" s="47"/>
      <c r="R156" s="47"/>
      <c r="S156" s="47"/>
      <c r="T156" s="47"/>
      <c r="U156" s="47"/>
      <c r="V156" s="47"/>
      <c r="W156" s="47"/>
      <c r="X156" s="47"/>
      <c r="Y156" s="47"/>
      <c r="Z156" s="47"/>
    </row>
    <row r="157" spans="1:26" ht="15.75" customHeight="1">
      <c r="A157" s="1"/>
      <c r="B157" s="1"/>
      <c r="C157" s="1"/>
      <c r="D157" s="1"/>
      <c r="E157" s="2"/>
      <c r="F157" s="2"/>
      <c r="G157" s="2"/>
      <c r="H157" s="2"/>
      <c r="I157" s="3"/>
      <c r="J157" s="47"/>
      <c r="K157" s="47"/>
      <c r="L157" s="47"/>
      <c r="M157" s="47"/>
      <c r="N157" s="47"/>
      <c r="O157" s="47"/>
      <c r="P157" s="47"/>
      <c r="Q157" s="47"/>
      <c r="R157" s="47"/>
      <c r="S157" s="47"/>
      <c r="T157" s="47"/>
      <c r="U157" s="47"/>
      <c r="V157" s="47"/>
      <c r="W157" s="47"/>
      <c r="X157" s="47"/>
      <c r="Y157" s="47"/>
      <c r="Z157" s="47"/>
    </row>
    <row r="158" spans="1:26" ht="15.75" customHeight="1">
      <c r="A158" s="1"/>
      <c r="B158" s="1"/>
      <c r="C158" s="1"/>
      <c r="D158" s="1"/>
      <c r="E158" s="2"/>
      <c r="F158" s="2"/>
      <c r="G158" s="2"/>
      <c r="H158" s="2"/>
      <c r="I158" s="3"/>
      <c r="J158" s="47"/>
      <c r="K158" s="47"/>
      <c r="L158" s="47"/>
      <c r="M158" s="47"/>
      <c r="N158" s="47"/>
      <c r="O158" s="47"/>
      <c r="P158" s="47"/>
      <c r="Q158" s="47"/>
      <c r="R158" s="47"/>
      <c r="S158" s="47"/>
      <c r="T158" s="47"/>
      <c r="U158" s="47"/>
      <c r="V158" s="47"/>
      <c r="W158" s="47"/>
      <c r="X158" s="47"/>
      <c r="Y158" s="47"/>
      <c r="Z158" s="47"/>
    </row>
    <row r="159" spans="1:26" ht="15.75" customHeight="1">
      <c r="A159" s="1"/>
      <c r="B159" s="1"/>
      <c r="C159" s="1"/>
      <c r="D159" s="1"/>
      <c r="E159" s="2"/>
      <c r="F159" s="2"/>
      <c r="G159" s="2"/>
      <c r="H159" s="2"/>
      <c r="I159" s="3"/>
      <c r="J159" s="47"/>
      <c r="K159" s="47"/>
      <c r="L159" s="47"/>
      <c r="M159" s="47"/>
      <c r="N159" s="47"/>
      <c r="O159" s="47"/>
      <c r="P159" s="47"/>
      <c r="Q159" s="47"/>
      <c r="R159" s="47"/>
      <c r="S159" s="47"/>
      <c r="T159" s="47"/>
      <c r="U159" s="47"/>
      <c r="V159" s="47"/>
      <c r="W159" s="47"/>
      <c r="X159" s="47"/>
      <c r="Y159" s="47"/>
      <c r="Z159" s="47"/>
    </row>
    <row r="160" spans="1:26" ht="15.75" customHeight="1">
      <c r="A160" s="1"/>
      <c r="B160" s="1"/>
      <c r="C160" s="1"/>
      <c r="D160" s="1"/>
      <c r="E160" s="2"/>
      <c r="F160" s="2"/>
      <c r="G160" s="2"/>
      <c r="H160" s="2"/>
      <c r="I160" s="3"/>
      <c r="J160" s="47"/>
      <c r="K160" s="47"/>
      <c r="L160" s="47"/>
      <c r="M160" s="47"/>
      <c r="N160" s="47"/>
      <c r="O160" s="47"/>
      <c r="P160" s="47"/>
      <c r="Q160" s="47"/>
      <c r="R160" s="47"/>
      <c r="S160" s="47"/>
      <c r="T160" s="47"/>
      <c r="U160" s="47"/>
      <c r="V160" s="47"/>
      <c r="W160" s="47"/>
      <c r="X160" s="47"/>
      <c r="Y160" s="47"/>
      <c r="Z160" s="47"/>
    </row>
    <row r="161" spans="1:26" ht="15.75" customHeight="1">
      <c r="A161" s="1"/>
      <c r="B161" s="1"/>
      <c r="C161" s="1"/>
      <c r="D161" s="1"/>
      <c r="E161" s="2"/>
      <c r="F161" s="2"/>
      <c r="G161" s="2"/>
      <c r="H161" s="2"/>
      <c r="I161" s="3"/>
      <c r="J161" s="47"/>
      <c r="K161" s="47"/>
      <c r="L161" s="47"/>
      <c r="M161" s="47"/>
      <c r="N161" s="47"/>
      <c r="O161" s="47"/>
      <c r="P161" s="47"/>
      <c r="Q161" s="47"/>
      <c r="R161" s="47"/>
      <c r="S161" s="47"/>
      <c r="T161" s="47"/>
      <c r="U161" s="47"/>
      <c r="V161" s="47"/>
      <c r="W161" s="47"/>
      <c r="X161" s="47"/>
      <c r="Y161" s="47"/>
      <c r="Z161" s="47"/>
    </row>
    <row r="162" spans="1:26" ht="15.75" customHeight="1">
      <c r="A162" s="1"/>
      <c r="B162" s="1"/>
      <c r="C162" s="1"/>
      <c r="D162" s="1"/>
      <c r="E162" s="2"/>
      <c r="F162" s="2"/>
      <c r="G162" s="2"/>
      <c r="H162" s="2"/>
      <c r="I162" s="3"/>
      <c r="J162" s="47"/>
      <c r="K162" s="47"/>
      <c r="L162" s="47"/>
      <c r="M162" s="47"/>
      <c r="N162" s="47"/>
      <c r="O162" s="47"/>
      <c r="P162" s="47"/>
      <c r="Q162" s="47"/>
      <c r="R162" s="47"/>
      <c r="S162" s="47"/>
      <c r="T162" s="47"/>
      <c r="U162" s="47"/>
      <c r="V162" s="47"/>
      <c r="W162" s="47"/>
      <c r="X162" s="47"/>
      <c r="Y162" s="47"/>
      <c r="Z162" s="47"/>
    </row>
    <row r="163" spans="1:26" ht="15.75" customHeight="1">
      <c r="A163" s="1"/>
      <c r="B163" s="1"/>
      <c r="C163" s="1"/>
      <c r="D163" s="1"/>
      <c r="E163" s="2"/>
      <c r="F163" s="2"/>
      <c r="G163" s="2"/>
      <c r="H163" s="2"/>
      <c r="I163" s="3"/>
      <c r="J163" s="47"/>
      <c r="K163" s="47"/>
      <c r="L163" s="47"/>
      <c r="M163" s="47"/>
      <c r="N163" s="47"/>
      <c r="O163" s="47"/>
      <c r="P163" s="47"/>
      <c r="Q163" s="47"/>
      <c r="R163" s="47"/>
      <c r="S163" s="47"/>
      <c r="T163" s="47"/>
      <c r="U163" s="47"/>
      <c r="V163" s="47"/>
      <c r="W163" s="47"/>
      <c r="X163" s="47"/>
      <c r="Y163" s="47"/>
      <c r="Z163" s="47"/>
    </row>
    <row r="164" spans="1:26" ht="15.75" customHeight="1">
      <c r="A164" s="1"/>
      <c r="B164" s="1"/>
      <c r="C164" s="1"/>
      <c r="D164" s="1"/>
      <c r="E164" s="2"/>
      <c r="F164" s="2"/>
      <c r="G164" s="2"/>
      <c r="H164" s="2"/>
      <c r="I164" s="3"/>
      <c r="J164" s="47"/>
      <c r="K164" s="47"/>
      <c r="L164" s="47"/>
      <c r="M164" s="47"/>
      <c r="N164" s="47"/>
      <c r="O164" s="47"/>
      <c r="P164" s="47"/>
      <c r="Q164" s="47"/>
      <c r="R164" s="47"/>
      <c r="S164" s="47"/>
      <c r="T164" s="47"/>
      <c r="U164" s="47"/>
      <c r="V164" s="47"/>
      <c r="W164" s="47"/>
      <c r="X164" s="47"/>
      <c r="Y164" s="47"/>
      <c r="Z164" s="47"/>
    </row>
    <row r="165" spans="1:26" ht="15.75" customHeight="1">
      <c r="A165" s="1"/>
      <c r="B165" s="1"/>
      <c r="C165" s="1"/>
      <c r="D165" s="1"/>
      <c r="E165" s="2"/>
      <c r="F165" s="2"/>
      <c r="G165" s="2"/>
      <c r="H165" s="2"/>
      <c r="I165" s="3"/>
      <c r="J165" s="47"/>
      <c r="K165" s="47"/>
      <c r="L165" s="47"/>
      <c r="M165" s="47"/>
      <c r="N165" s="47"/>
      <c r="O165" s="47"/>
      <c r="P165" s="47"/>
      <c r="Q165" s="47"/>
      <c r="R165" s="47"/>
      <c r="S165" s="47"/>
      <c r="T165" s="47"/>
      <c r="U165" s="47"/>
      <c r="V165" s="47"/>
      <c r="W165" s="47"/>
      <c r="X165" s="47"/>
      <c r="Y165" s="47"/>
      <c r="Z165" s="47"/>
    </row>
    <row r="166" spans="1:26" ht="15.75" customHeight="1">
      <c r="A166" s="1"/>
      <c r="B166" s="1"/>
      <c r="C166" s="1"/>
      <c r="D166" s="1"/>
      <c r="E166" s="2"/>
      <c r="F166" s="2"/>
      <c r="G166" s="2"/>
      <c r="H166" s="2"/>
      <c r="I166" s="3"/>
      <c r="J166" s="47"/>
      <c r="K166" s="47"/>
      <c r="L166" s="47"/>
      <c r="M166" s="47"/>
      <c r="N166" s="47"/>
      <c r="O166" s="47"/>
      <c r="P166" s="47"/>
      <c r="Q166" s="47"/>
      <c r="R166" s="47"/>
      <c r="S166" s="47"/>
      <c r="T166" s="47"/>
      <c r="U166" s="47"/>
      <c r="V166" s="47"/>
      <c r="W166" s="47"/>
      <c r="X166" s="47"/>
      <c r="Y166" s="47"/>
      <c r="Z166" s="47"/>
    </row>
    <row r="167" spans="1:26" ht="15.75" customHeight="1">
      <c r="A167" s="1"/>
      <c r="B167" s="1"/>
      <c r="C167" s="1"/>
      <c r="D167" s="1"/>
      <c r="E167" s="2"/>
      <c r="F167" s="2"/>
      <c r="G167" s="2"/>
      <c r="H167" s="2"/>
      <c r="I167" s="3"/>
      <c r="J167" s="47"/>
      <c r="K167" s="47"/>
      <c r="L167" s="47"/>
      <c r="M167" s="47"/>
      <c r="N167" s="47"/>
      <c r="O167" s="47"/>
      <c r="P167" s="47"/>
      <c r="Q167" s="47"/>
      <c r="R167" s="47"/>
      <c r="S167" s="47"/>
      <c r="T167" s="47"/>
      <c r="U167" s="47"/>
      <c r="V167" s="47"/>
      <c r="W167" s="47"/>
      <c r="X167" s="47"/>
      <c r="Y167" s="47"/>
      <c r="Z167" s="47"/>
    </row>
    <row r="168" spans="1:26" ht="15.75" customHeight="1">
      <c r="A168" s="1"/>
      <c r="B168" s="1"/>
      <c r="C168" s="1"/>
      <c r="D168" s="1"/>
      <c r="E168" s="2"/>
      <c r="F168" s="2"/>
      <c r="G168" s="2"/>
      <c r="H168" s="2"/>
      <c r="I168" s="3"/>
      <c r="J168" s="47"/>
      <c r="K168" s="47"/>
      <c r="L168" s="47"/>
      <c r="M168" s="47"/>
      <c r="N168" s="47"/>
      <c r="O168" s="47"/>
      <c r="P168" s="47"/>
      <c r="Q168" s="47"/>
      <c r="R168" s="47"/>
      <c r="S168" s="47"/>
      <c r="T168" s="47"/>
      <c r="U168" s="47"/>
      <c r="V168" s="47"/>
      <c r="W168" s="47"/>
      <c r="X168" s="47"/>
      <c r="Y168" s="47"/>
      <c r="Z168" s="47"/>
    </row>
    <row r="169" spans="1:26" ht="15.75" customHeight="1">
      <c r="A169" s="1"/>
      <c r="B169" s="1"/>
      <c r="C169" s="1"/>
      <c r="D169" s="1"/>
      <c r="E169" s="2"/>
      <c r="F169" s="2"/>
      <c r="G169" s="2"/>
      <c r="H169" s="2"/>
      <c r="I169" s="3"/>
      <c r="J169" s="47"/>
      <c r="K169" s="47"/>
      <c r="L169" s="47"/>
      <c r="M169" s="47"/>
      <c r="N169" s="47"/>
      <c r="O169" s="47"/>
      <c r="P169" s="47"/>
      <c r="Q169" s="47"/>
      <c r="R169" s="47"/>
      <c r="S169" s="47"/>
      <c r="T169" s="47"/>
      <c r="U169" s="47"/>
      <c r="V169" s="47"/>
      <c r="W169" s="47"/>
      <c r="X169" s="47"/>
      <c r="Y169" s="47"/>
      <c r="Z169" s="47"/>
    </row>
    <row r="170" spans="1:26" ht="15.75" customHeight="1">
      <c r="A170" s="1"/>
      <c r="B170" s="1"/>
      <c r="C170" s="1"/>
      <c r="D170" s="1"/>
      <c r="E170" s="2"/>
      <c r="F170" s="2"/>
      <c r="G170" s="2"/>
      <c r="H170" s="2"/>
      <c r="I170" s="3"/>
      <c r="J170" s="47"/>
      <c r="K170" s="47"/>
      <c r="L170" s="47"/>
      <c r="M170" s="47"/>
      <c r="N170" s="47"/>
      <c r="O170" s="47"/>
      <c r="P170" s="47"/>
      <c r="Q170" s="47"/>
      <c r="R170" s="47"/>
      <c r="S170" s="47"/>
      <c r="T170" s="47"/>
      <c r="U170" s="47"/>
      <c r="V170" s="47"/>
      <c r="W170" s="47"/>
      <c r="X170" s="47"/>
      <c r="Y170" s="47"/>
      <c r="Z170" s="47"/>
    </row>
    <row r="171" spans="1:26" ht="15.75" customHeight="1">
      <c r="A171" s="1"/>
      <c r="B171" s="1"/>
      <c r="C171" s="1"/>
      <c r="D171" s="1"/>
      <c r="E171" s="2"/>
      <c r="F171" s="2"/>
      <c r="G171" s="2"/>
      <c r="H171" s="2"/>
      <c r="I171" s="3"/>
      <c r="J171" s="47"/>
      <c r="K171" s="47"/>
      <c r="L171" s="47"/>
      <c r="M171" s="47"/>
      <c r="N171" s="47"/>
      <c r="O171" s="47"/>
      <c r="P171" s="47"/>
      <c r="Q171" s="47"/>
      <c r="R171" s="47"/>
      <c r="S171" s="47"/>
      <c r="T171" s="47"/>
      <c r="U171" s="47"/>
      <c r="V171" s="47"/>
      <c r="W171" s="47"/>
      <c r="X171" s="47"/>
      <c r="Y171" s="47"/>
      <c r="Z171" s="47"/>
    </row>
    <row r="172" spans="1:26" ht="15.75" customHeight="1">
      <c r="A172" s="1"/>
      <c r="B172" s="1"/>
      <c r="C172" s="1"/>
      <c r="D172" s="1"/>
      <c r="E172" s="2"/>
      <c r="F172" s="2"/>
      <c r="G172" s="2"/>
      <c r="H172" s="2"/>
      <c r="I172" s="3"/>
      <c r="J172" s="47"/>
      <c r="K172" s="47"/>
      <c r="L172" s="47"/>
      <c r="M172" s="47"/>
      <c r="N172" s="47"/>
      <c r="O172" s="47"/>
      <c r="P172" s="47"/>
      <c r="Q172" s="47"/>
      <c r="R172" s="47"/>
      <c r="S172" s="47"/>
      <c r="T172" s="47"/>
      <c r="U172" s="47"/>
      <c r="V172" s="47"/>
      <c r="W172" s="47"/>
      <c r="X172" s="47"/>
      <c r="Y172" s="47"/>
      <c r="Z172" s="47"/>
    </row>
    <row r="173" spans="1:26" ht="15.75" customHeight="1">
      <c r="A173" s="1"/>
      <c r="B173" s="1"/>
      <c r="C173" s="1"/>
      <c r="D173" s="1"/>
      <c r="E173" s="2"/>
      <c r="F173" s="2"/>
      <c r="G173" s="2"/>
      <c r="H173" s="2"/>
      <c r="I173" s="3"/>
      <c r="J173" s="47"/>
      <c r="K173" s="47"/>
      <c r="L173" s="47"/>
      <c r="M173" s="47"/>
      <c r="N173" s="47"/>
      <c r="O173" s="47"/>
      <c r="P173" s="47"/>
      <c r="Q173" s="47"/>
      <c r="R173" s="47"/>
      <c r="S173" s="47"/>
      <c r="T173" s="47"/>
      <c r="U173" s="47"/>
      <c r="V173" s="47"/>
      <c r="W173" s="47"/>
      <c r="X173" s="47"/>
      <c r="Y173" s="47"/>
      <c r="Z173" s="47"/>
    </row>
    <row r="174" spans="1:26" ht="15.75" customHeight="1">
      <c r="A174" s="1"/>
      <c r="B174" s="1"/>
      <c r="C174" s="1"/>
      <c r="D174" s="1"/>
      <c r="E174" s="2"/>
      <c r="F174" s="2"/>
      <c r="G174" s="2"/>
      <c r="H174" s="2"/>
      <c r="I174" s="3"/>
      <c r="J174" s="47"/>
      <c r="K174" s="47"/>
      <c r="L174" s="47"/>
      <c r="M174" s="47"/>
      <c r="N174" s="47"/>
      <c r="O174" s="47"/>
      <c r="P174" s="47"/>
      <c r="Q174" s="47"/>
      <c r="R174" s="47"/>
      <c r="S174" s="47"/>
      <c r="T174" s="47"/>
      <c r="U174" s="47"/>
      <c r="V174" s="47"/>
      <c r="W174" s="47"/>
      <c r="X174" s="47"/>
      <c r="Y174" s="47"/>
      <c r="Z174" s="47"/>
    </row>
    <row r="175" spans="1:26" ht="15.75" customHeight="1">
      <c r="A175" s="1"/>
      <c r="B175" s="1"/>
      <c r="C175" s="1"/>
      <c r="D175" s="1"/>
      <c r="E175" s="2"/>
      <c r="F175" s="2"/>
      <c r="G175" s="2"/>
      <c r="H175" s="2"/>
      <c r="I175" s="3"/>
      <c r="J175" s="47"/>
      <c r="K175" s="47"/>
      <c r="L175" s="47"/>
      <c r="M175" s="47"/>
      <c r="N175" s="47"/>
      <c r="O175" s="47"/>
      <c r="P175" s="47"/>
      <c r="Q175" s="47"/>
      <c r="R175" s="47"/>
      <c r="S175" s="47"/>
      <c r="T175" s="47"/>
      <c r="U175" s="47"/>
      <c r="V175" s="47"/>
      <c r="W175" s="47"/>
      <c r="X175" s="47"/>
      <c r="Y175" s="47"/>
      <c r="Z175" s="47"/>
    </row>
    <row r="176" spans="1:26" ht="15.75" customHeight="1">
      <c r="A176" s="1"/>
      <c r="B176" s="1"/>
      <c r="C176" s="1"/>
      <c r="D176" s="1"/>
      <c r="E176" s="2"/>
      <c r="F176" s="2"/>
      <c r="G176" s="2"/>
      <c r="H176" s="2"/>
      <c r="I176" s="3"/>
      <c r="J176" s="47"/>
      <c r="K176" s="47"/>
      <c r="L176" s="47"/>
      <c r="M176" s="47"/>
      <c r="N176" s="47"/>
      <c r="O176" s="47"/>
      <c r="P176" s="47"/>
      <c r="Q176" s="47"/>
      <c r="R176" s="47"/>
      <c r="S176" s="47"/>
      <c r="T176" s="47"/>
      <c r="U176" s="47"/>
      <c r="V176" s="47"/>
      <c r="W176" s="47"/>
      <c r="X176" s="47"/>
      <c r="Y176" s="47"/>
      <c r="Z176" s="47"/>
    </row>
    <row r="177" spans="1:26" ht="15.75" customHeight="1">
      <c r="A177" s="1"/>
      <c r="B177" s="1"/>
      <c r="C177" s="1"/>
      <c r="D177" s="1"/>
      <c r="E177" s="2"/>
      <c r="F177" s="2"/>
      <c r="G177" s="2"/>
      <c r="H177" s="2"/>
      <c r="I177" s="3"/>
      <c r="J177" s="47"/>
      <c r="K177" s="47"/>
      <c r="L177" s="47"/>
      <c r="M177" s="47"/>
      <c r="N177" s="47"/>
      <c r="O177" s="47"/>
      <c r="P177" s="47"/>
      <c r="Q177" s="47"/>
      <c r="R177" s="47"/>
      <c r="S177" s="47"/>
      <c r="T177" s="47"/>
      <c r="U177" s="47"/>
      <c r="V177" s="47"/>
      <c r="W177" s="47"/>
      <c r="X177" s="47"/>
      <c r="Y177" s="47"/>
      <c r="Z177" s="47"/>
    </row>
    <row r="178" spans="1:26" ht="15.75" customHeight="1">
      <c r="A178" s="1"/>
      <c r="B178" s="1"/>
      <c r="C178" s="1"/>
      <c r="D178" s="1"/>
      <c r="E178" s="2"/>
      <c r="F178" s="2"/>
      <c r="G178" s="2"/>
      <c r="H178" s="2"/>
      <c r="I178" s="3"/>
      <c r="J178" s="47"/>
      <c r="K178" s="47"/>
      <c r="L178" s="47"/>
      <c r="M178" s="47"/>
      <c r="N178" s="47"/>
      <c r="O178" s="47"/>
      <c r="P178" s="47"/>
      <c r="Q178" s="47"/>
      <c r="R178" s="47"/>
      <c r="S178" s="47"/>
      <c r="T178" s="47"/>
      <c r="U178" s="47"/>
      <c r="V178" s="47"/>
      <c r="W178" s="47"/>
      <c r="X178" s="47"/>
      <c r="Y178" s="47"/>
      <c r="Z178" s="47"/>
    </row>
    <row r="179" spans="1:26" ht="15.75" customHeight="1">
      <c r="A179" s="1"/>
      <c r="B179" s="1"/>
      <c r="C179" s="1"/>
      <c r="D179" s="1"/>
      <c r="E179" s="2"/>
      <c r="F179" s="2"/>
      <c r="G179" s="2"/>
      <c r="H179" s="2"/>
      <c r="I179" s="3"/>
      <c r="J179" s="47"/>
      <c r="K179" s="47"/>
      <c r="L179" s="47"/>
      <c r="M179" s="47"/>
      <c r="N179" s="47"/>
      <c r="O179" s="47"/>
      <c r="P179" s="47"/>
      <c r="Q179" s="47"/>
      <c r="R179" s="47"/>
      <c r="S179" s="47"/>
      <c r="T179" s="47"/>
      <c r="U179" s="47"/>
      <c r="V179" s="47"/>
      <c r="W179" s="47"/>
      <c r="X179" s="47"/>
      <c r="Y179" s="47"/>
      <c r="Z179" s="47"/>
    </row>
    <row r="180" spans="1:26" ht="15.75" customHeight="1">
      <c r="A180" s="1"/>
      <c r="B180" s="1"/>
      <c r="C180" s="1"/>
      <c r="D180" s="1"/>
      <c r="E180" s="2"/>
      <c r="F180" s="2"/>
      <c r="G180" s="2"/>
      <c r="H180" s="2"/>
      <c r="I180" s="3"/>
      <c r="J180" s="47"/>
      <c r="K180" s="47"/>
      <c r="L180" s="47"/>
      <c r="M180" s="47"/>
      <c r="N180" s="47"/>
      <c r="O180" s="47"/>
      <c r="P180" s="47"/>
      <c r="Q180" s="47"/>
      <c r="R180" s="47"/>
      <c r="S180" s="47"/>
      <c r="T180" s="47"/>
      <c r="U180" s="47"/>
      <c r="V180" s="47"/>
      <c r="W180" s="47"/>
      <c r="X180" s="47"/>
      <c r="Y180" s="47"/>
      <c r="Z180" s="47"/>
    </row>
    <row r="181" spans="1:26" ht="15.75" customHeight="1">
      <c r="A181" s="1"/>
      <c r="B181" s="1"/>
      <c r="C181" s="1"/>
      <c r="D181" s="1"/>
      <c r="E181" s="2"/>
      <c r="F181" s="2"/>
      <c r="G181" s="2"/>
      <c r="H181" s="2"/>
      <c r="I181" s="3"/>
      <c r="J181" s="47"/>
      <c r="K181" s="47"/>
      <c r="L181" s="47"/>
      <c r="M181" s="47"/>
      <c r="N181" s="47"/>
      <c r="O181" s="47"/>
      <c r="P181" s="47"/>
      <c r="Q181" s="47"/>
      <c r="R181" s="47"/>
      <c r="S181" s="47"/>
      <c r="T181" s="47"/>
      <c r="U181" s="47"/>
      <c r="V181" s="47"/>
      <c r="W181" s="47"/>
      <c r="X181" s="47"/>
      <c r="Y181" s="47"/>
      <c r="Z181" s="47"/>
    </row>
    <row r="182" spans="1:26" ht="15.75" customHeight="1">
      <c r="A182" s="1"/>
      <c r="B182" s="1"/>
      <c r="C182" s="1"/>
      <c r="D182" s="1"/>
      <c r="E182" s="2"/>
      <c r="F182" s="2"/>
      <c r="G182" s="2"/>
      <c r="H182" s="2"/>
      <c r="I182" s="3"/>
      <c r="J182" s="47"/>
      <c r="K182" s="47"/>
      <c r="L182" s="47"/>
      <c r="M182" s="47"/>
      <c r="N182" s="47"/>
      <c r="O182" s="47"/>
      <c r="P182" s="47"/>
      <c r="Q182" s="47"/>
      <c r="R182" s="47"/>
      <c r="S182" s="47"/>
      <c r="T182" s="47"/>
      <c r="U182" s="47"/>
      <c r="V182" s="47"/>
      <c r="W182" s="47"/>
      <c r="X182" s="47"/>
      <c r="Y182" s="47"/>
      <c r="Z182" s="47"/>
    </row>
    <row r="183" spans="1:26" ht="15.75" customHeight="1">
      <c r="A183" s="1"/>
      <c r="B183" s="1"/>
      <c r="C183" s="1"/>
      <c r="D183" s="1"/>
      <c r="E183" s="2"/>
      <c r="F183" s="2"/>
      <c r="G183" s="2"/>
      <c r="H183" s="2"/>
      <c r="I183" s="3"/>
      <c r="J183" s="47"/>
      <c r="K183" s="47"/>
      <c r="L183" s="47"/>
      <c r="M183" s="47"/>
      <c r="N183" s="47"/>
      <c r="O183" s="47"/>
      <c r="P183" s="47"/>
      <c r="Q183" s="47"/>
      <c r="R183" s="47"/>
      <c r="S183" s="47"/>
      <c r="T183" s="47"/>
      <c r="U183" s="47"/>
      <c r="V183" s="47"/>
      <c r="W183" s="47"/>
      <c r="X183" s="47"/>
      <c r="Y183" s="47"/>
      <c r="Z183" s="47"/>
    </row>
    <row r="184" spans="1:26" ht="15.75" customHeight="1">
      <c r="A184" s="1"/>
      <c r="B184" s="1"/>
      <c r="C184" s="1"/>
      <c r="D184" s="1"/>
      <c r="E184" s="2"/>
      <c r="F184" s="2"/>
      <c r="G184" s="2"/>
      <c r="H184" s="2"/>
      <c r="I184" s="3"/>
      <c r="J184" s="47"/>
      <c r="K184" s="47"/>
      <c r="L184" s="47"/>
      <c r="M184" s="47"/>
      <c r="N184" s="47"/>
      <c r="O184" s="47"/>
      <c r="P184" s="47"/>
      <c r="Q184" s="47"/>
      <c r="R184" s="47"/>
      <c r="S184" s="47"/>
      <c r="T184" s="47"/>
      <c r="U184" s="47"/>
      <c r="V184" s="47"/>
      <c r="W184" s="47"/>
      <c r="X184" s="47"/>
      <c r="Y184" s="47"/>
      <c r="Z184" s="47"/>
    </row>
    <row r="185" spans="1:26" ht="15.75" customHeight="1">
      <c r="A185" s="1"/>
      <c r="B185" s="1"/>
      <c r="C185" s="1"/>
      <c r="D185" s="1"/>
      <c r="E185" s="2"/>
      <c r="F185" s="2"/>
      <c r="G185" s="2"/>
      <c r="H185" s="2"/>
      <c r="I185" s="3"/>
      <c r="J185" s="47"/>
      <c r="K185" s="47"/>
      <c r="L185" s="47"/>
      <c r="M185" s="47"/>
      <c r="N185" s="47"/>
      <c r="O185" s="47"/>
      <c r="P185" s="47"/>
      <c r="Q185" s="47"/>
      <c r="R185" s="47"/>
      <c r="S185" s="47"/>
      <c r="T185" s="47"/>
      <c r="U185" s="47"/>
      <c r="V185" s="47"/>
      <c r="W185" s="47"/>
      <c r="X185" s="47"/>
      <c r="Y185" s="47"/>
      <c r="Z185" s="47"/>
    </row>
    <row r="186" spans="1:26" ht="15.75" customHeight="1">
      <c r="A186" s="1"/>
      <c r="B186" s="1"/>
      <c r="C186" s="1"/>
      <c r="D186" s="1"/>
      <c r="E186" s="2"/>
      <c r="F186" s="2"/>
      <c r="G186" s="2"/>
      <c r="H186" s="2"/>
      <c r="I186" s="3"/>
      <c r="J186" s="47"/>
      <c r="K186" s="47"/>
      <c r="L186" s="47"/>
      <c r="M186" s="47"/>
      <c r="N186" s="47"/>
      <c r="O186" s="47"/>
      <c r="P186" s="47"/>
      <c r="Q186" s="47"/>
      <c r="R186" s="47"/>
      <c r="S186" s="47"/>
      <c r="T186" s="47"/>
      <c r="U186" s="47"/>
      <c r="V186" s="47"/>
      <c r="W186" s="47"/>
      <c r="X186" s="47"/>
      <c r="Y186" s="47"/>
      <c r="Z186" s="47"/>
    </row>
    <row r="187" spans="1:26" ht="15.75" customHeight="1">
      <c r="A187" s="1"/>
      <c r="B187" s="1"/>
      <c r="C187" s="1"/>
      <c r="D187" s="1"/>
      <c r="E187" s="2"/>
      <c r="F187" s="2"/>
      <c r="G187" s="2"/>
      <c r="H187" s="2"/>
      <c r="I187" s="3"/>
      <c r="J187" s="47"/>
      <c r="K187" s="47"/>
      <c r="L187" s="47"/>
      <c r="M187" s="47"/>
      <c r="N187" s="47"/>
      <c r="O187" s="47"/>
      <c r="P187" s="47"/>
      <c r="Q187" s="47"/>
      <c r="R187" s="47"/>
      <c r="S187" s="47"/>
      <c r="T187" s="47"/>
      <c r="U187" s="47"/>
      <c r="V187" s="47"/>
      <c r="W187" s="47"/>
      <c r="X187" s="47"/>
      <c r="Y187" s="47"/>
      <c r="Z187" s="47"/>
    </row>
    <row r="188" spans="1:26" ht="15.75" customHeight="1">
      <c r="A188" s="1"/>
      <c r="B188" s="1"/>
      <c r="C188" s="1"/>
      <c r="D188" s="1"/>
      <c r="E188" s="2"/>
      <c r="F188" s="2"/>
      <c r="G188" s="2"/>
      <c r="H188" s="2"/>
      <c r="I188" s="3"/>
      <c r="J188" s="47"/>
      <c r="K188" s="47"/>
      <c r="L188" s="47"/>
      <c r="M188" s="47"/>
      <c r="N188" s="47"/>
      <c r="O188" s="47"/>
      <c r="P188" s="47"/>
      <c r="Q188" s="47"/>
      <c r="R188" s="47"/>
      <c r="S188" s="47"/>
      <c r="T188" s="47"/>
      <c r="U188" s="47"/>
      <c r="V188" s="47"/>
      <c r="W188" s="47"/>
      <c r="X188" s="47"/>
      <c r="Y188" s="47"/>
      <c r="Z188" s="47"/>
    </row>
    <row r="189" spans="1:26" ht="15.75" customHeight="1">
      <c r="A189" s="1"/>
      <c r="B189" s="1"/>
      <c r="C189" s="1"/>
      <c r="D189" s="1"/>
      <c r="E189" s="2"/>
      <c r="F189" s="2"/>
      <c r="G189" s="2"/>
      <c r="H189" s="2"/>
      <c r="I189" s="3"/>
      <c r="J189" s="47"/>
      <c r="K189" s="47"/>
      <c r="L189" s="47"/>
      <c r="M189" s="47"/>
      <c r="N189" s="47"/>
      <c r="O189" s="47"/>
      <c r="P189" s="47"/>
      <c r="Q189" s="47"/>
      <c r="R189" s="47"/>
      <c r="S189" s="47"/>
      <c r="T189" s="47"/>
      <c r="U189" s="47"/>
      <c r="V189" s="47"/>
      <c r="W189" s="47"/>
      <c r="X189" s="47"/>
      <c r="Y189" s="47"/>
      <c r="Z189" s="47"/>
    </row>
    <row r="190" spans="1:26" ht="15.75" customHeight="1">
      <c r="A190" s="1"/>
      <c r="B190" s="1"/>
      <c r="C190" s="1"/>
      <c r="D190" s="1"/>
      <c r="E190" s="2"/>
      <c r="F190" s="2"/>
      <c r="G190" s="2"/>
      <c r="H190" s="2"/>
      <c r="I190" s="3"/>
      <c r="J190" s="47"/>
      <c r="K190" s="47"/>
      <c r="L190" s="47"/>
      <c r="M190" s="47"/>
      <c r="N190" s="47"/>
      <c r="O190" s="47"/>
      <c r="P190" s="47"/>
      <c r="Q190" s="47"/>
      <c r="R190" s="47"/>
      <c r="S190" s="47"/>
      <c r="T190" s="47"/>
      <c r="U190" s="47"/>
      <c r="V190" s="47"/>
      <c r="W190" s="47"/>
      <c r="X190" s="47"/>
      <c r="Y190" s="47"/>
      <c r="Z190" s="47"/>
    </row>
    <row r="191" spans="1:26" ht="15.75" customHeight="1">
      <c r="A191" s="1"/>
      <c r="B191" s="1"/>
      <c r="C191" s="1"/>
      <c r="D191" s="1"/>
      <c r="E191" s="2"/>
      <c r="F191" s="2"/>
      <c r="G191" s="2"/>
      <c r="H191" s="2"/>
      <c r="I191" s="3"/>
      <c r="J191" s="47"/>
      <c r="K191" s="47"/>
      <c r="L191" s="47"/>
      <c r="M191" s="47"/>
      <c r="N191" s="47"/>
      <c r="O191" s="47"/>
      <c r="P191" s="47"/>
      <c r="Q191" s="47"/>
      <c r="R191" s="47"/>
      <c r="S191" s="47"/>
      <c r="T191" s="47"/>
      <c r="U191" s="47"/>
      <c r="V191" s="47"/>
      <c r="W191" s="47"/>
      <c r="X191" s="47"/>
      <c r="Y191" s="47"/>
      <c r="Z191" s="47"/>
    </row>
    <row r="192" spans="1:26" ht="15.75" customHeight="1">
      <c r="A192" s="1"/>
      <c r="B192" s="1"/>
      <c r="C192" s="1"/>
      <c r="D192" s="1"/>
      <c r="E192" s="2"/>
      <c r="F192" s="2"/>
      <c r="G192" s="2"/>
      <c r="H192" s="2"/>
      <c r="I192" s="3"/>
      <c r="J192" s="47"/>
      <c r="K192" s="47"/>
      <c r="L192" s="47"/>
      <c r="M192" s="47"/>
      <c r="N192" s="47"/>
      <c r="O192" s="47"/>
      <c r="P192" s="47"/>
      <c r="Q192" s="47"/>
      <c r="R192" s="47"/>
      <c r="S192" s="47"/>
      <c r="T192" s="47"/>
      <c r="U192" s="47"/>
      <c r="V192" s="47"/>
      <c r="W192" s="47"/>
      <c r="X192" s="47"/>
      <c r="Y192" s="47"/>
      <c r="Z192" s="47"/>
    </row>
    <row r="193" spans="1:26" ht="15.75" customHeight="1">
      <c r="A193" s="1"/>
      <c r="B193" s="1"/>
      <c r="C193" s="1"/>
      <c r="D193" s="1"/>
      <c r="E193" s="2"/>
      <c r="F193" s="2"/>
      <c r="G193" s="2"/>
      <c r="H193" s="2"/>
      <c r="I193" s="3"/>
      <c r="J193" s="47"/>
      <c r="K193" s="47"/>
      <c r="L193" s="47"/>
      <c r="M193" s="47"/>
      <c r="N193" s="47"/>
      <c r="O193" s="47"/>
      <c r="P193" s="47"/>
      <c r="Q193" s="47"/>
      <c r="R193" s="47"/>
      <c r="S193" s="47"/>
      <c r="T193" s="47"/>
      <c r="U193" s="47"/>
      <c r="V193" s="47"/>
      <c r="W193" s="47"/>
      <c r="X193" s="47"/>
      <c r="Y193" s="47"/>
      <c r="Z193" s="47"/>
    </row>
    <row r="194" spans="1:26" ht="15.75" customHeight="1">
      <c r="A194" s="1"/>
      <c r="B194" s="1"/>
      <c r="C194" s="1"/>
      <c r="D194" s="1"/>
      <c r="E194" s="2"/>
      <c r="F194" s="2"/>
      <c r="G194" s="2"/>
      <c r="H194" s="2"/>
      <c r="I194" s="3"/>
      <c r="J194" s="47"/>
      <c r="K194" s="47"/>
      <c r="L194" s="47"/>
      <c r="M194" s="47"/>
      <c r="N194" s="47"/>
      <c r="O194" s="47"/>
      <c r="P194" s="47"/>
      <c r="Q194" s="47"/>
      <c r="R194" s="47"/>
      <c r="S194" s="47"/>
      <c r="T194" s="47"/>
      <c r="U194" s="47"/>
      <c r="V194" s="47"/>
      <c r="W194" s="47"/>
      <c r="X194" s="47"/>
      <c r="Y194" s="47"/>
      <c r="Z194" s="47"/>
    </row>
    <row r="195" spans="1:26" ht="15.75" customHeight="1">
      <c r="A195" s="1"/>
      <c r="B195" s="1"/>
      <c r="C195" s="1"/>
      <c r="D195" s="1"/>
      <c r="E195" s="2"/>
      <c r="F195" s="2"/>
      <c r="G195" s="2"/>
      <c r="H195" s="2"/>
      <c r="I195" s="3"/>
      <c r="J195" s="47"/>
      <c r="K195" s="47"/>
      <c r="L195" s="47"/>
      <c r="M195" s="47"/>
      <c r="N195" s="47"/>
      <c r="O195" s="47"/>
      <c r="P195" s="47"/>
      <c r="Q195" s="47"/>
      <c r="R195" s="47"/>
      <c r="S195" s="47"/>
      <c r="T195" s="47"/>
      <c r="U195" s="47"/>
      <c r="V195" s="47"/>
      <c r="W195" s="47"/>
      <c r="X195" s="47"/>
      <c r="Y195" s="47"/>
      <c r="Z195" s="47"/>
    </row>
    <row r="196" spans="1:26" ht="15.75" customHeight="1">
      <c r="A196" s="1"/>
      <c r="B196" s="1"/>
      <c r="C196" s="1"/>
      <c r="D196" s="1"/>
      <c r="E196" s="2"/>
      <c r="F196" s="2"/>
      <c r="G196" s="2"/>
      <c r="H196" s="2"/>
      <c r="I196" s="3"/>
      <c r="J196" s="47"/>
      <c r="K196" s="47"/>
      <c r="L196" s="47"/>
      <c r="M196" s="47"/>
      <c r="N196" s="47"/>
      <c r="O196" s="47"/>
      <c r="P196" s="47"/>
      <c r="Q196" s="47"/>
      <c r="R196" s="47"/>
      <c r="S196" s="47"/>
      <c r="T196" s="47"/>
      <c r="U196" s="47"/>
      <c r="V196" s="47"/>
      <c r="W196" s="47"/>
      <c r="X196" s="47"/>
      <c r="Y196" s="47"/>
      <c r="Z196" s="47"/>
    </row>
    <row r="197" spans="1:26" ht="15.75" customHeight="1">
      <c r="A197" s="1"/>
      <c r="B197" s="1"/>
      <c r="C197" s="1"/>
      <c r="D197" s="1"/>
      <c r="E197" s="2"/>
      <c r="F197" s="2"/>
      <c r="G197" s="2"/>
      <c r="H197" s="2"/>
      <c r="I197" s="3"/>
      <c r="J197" s="47"/>
      <c r="K197" s="47"/>
      <c r="L197" s="47"/>
      <c r="M197" s="47"/>
      <c r="N197" s="47"/>
      <c r="O197" s="47"/>
      <c r="P197" s="47"/>
      <c r="Q197" s="47"/>
      <c r="R197" s="47"/>
      <c r="S197" s="47"/>
      <c r="T197" s="47"/>
      <c r="U197" s="47"/>
      <c r="V197" s="47"/>
      <c r="W197" s="47"/>
      <c r="X197" s="47"/>
      <c r="Y197" s="47"/>
      <c r="Z197" s="47"/>
    </row>
    <row r="198" spans="1:26" ht="15.75" customHeight="1">
      <c r="A198" s="1"/>
      <c r="B198" s="1"/>
      <c r="C198" s="1"/>
      <c r="D198" s="1"/>
      <c r="E198" s="2"/>
      <c r="F198" s="2"/>
      <c r="G198" s="2"/>
      <c r="H198" s="2"/>
      <c r="I198" s="3"/>
      <c r="J198" s="47"/>
      <c r="K198" s="47"/>
      <c r="L198" s="47"/>
      <c r="M198" s="47"/>
      <c r="N198" s="47"/>
      <c r="O198" s="47"/>
      <c r="P198" s="47"/>
      <c r="Q198" s="47"/>
      <c r="R198" s="47"/>
      <c r="S198" s="47"/>
      <c r="T198" s="47"/>
      <c r="U198" s="47"/>
      <c r="V198" s="47"/>
      <c r="W198" s="47"/>
      <c r="X198" s="47"/>
      <c r="Y198" s="47"/>
      <c r="Z198" s="47"/>
    </row>
    <row r="199" spans="1:26" ht="15.75" customHeight="1">
      <c r="A199" s="1"/>
      <c r="B199" s="1"/>
      <c r="C199" s="1"/>
      <c r="D199" s="1"/>
      <c r="E199" s="2"/>
      <c r="F199" s="2"/>
      <c r="G199" s="2"/>
      <c r="H199" s="2"/>
      <c r="I199" s="3"/>
      <c r="J199" s="47"/>
      <c r="K199" s="47"/>
      <c r="L199" s="47"/>
      <c r="M199" s="47"/>
      <c r="N199" s="47"/>
      <c r="O199" s="47"/>
      <c r="P199" s="47"/>
      <c r="Q199" s="47"/>
      <c r="R199" s="47"/>
      <c r="S199" s="47"/>
      <c r="T199" s="47"/>
      <c r="U199" s="47"/>
      <c r="V199" s="47"/>
      <c r="W199" s="47"/>
      <c r="X199" s="47"/>
      <c r="Y199" s="47"/>
      <c r="Z199" s="47"/>
    </row>
    <row r="200" spans="1:26" ht="15.75" customHeight="1">
      <c r="A200" s="1"/>
      <c r="B200" s="1"/>
      <c r="C200" s="1"/>
      <c r="D200" s="1"/>
      <c r="E200" s="2"/>
      <c r="F200" s="2"/>
      <c r="G200" s="2"/>
      <c r="H200" s="2"/>
      <c r="I200" s="3"/>
      <c r="J200" s="47"/>
      <c r="K200" s="47"/>
      <c r="L200" s="47"/>
      <c r="M200" s="47"/>
      <c r="N200" s="47"/>
      <c r="O200" s="47"/>
      <c r="P200" s="47"/>
      <c r="Q200" s="47"/>
      <c r="R200" s="47"/>
      <c r="S200" s="47"/>
      <c r="T200" s="47"/>
      <c r="U200" s="47"/>
      <c r="V200" s="47"/>
      <c r="W200" s="47"/>
      <c r="X200" s="47"/>
      <c r="Y200" s="47"/>
      <c r="Z200" s="47"/>
    </row>
    <row r="201" spans="1:26" ht="15.75" customHeight="1">
      <c r="A201" s="1"/>
      <c r="B201" s="1"/>
      <c r="C201" s="1"/>
      <c r="D201" s="1"/>
      <c r="E201" s="2"/>
      <c r="F201" s="2"/>
      <c r="G201" s="2"/>
      <c r="H201" s="2"/>
      <c r="I201" s="3"/>
      <c r="J201" s="47"/>
      <c r="K201" s="47"/>
      <c r="L201" s="47"/>
      <c r="M201" s="47"/>
      <c r="N201" s="47"/>
      <c r="O201" s="47"/>
      <c r="P201" s="47"/>
      <c r="Q201" s="47"/>
      <c r="R201" s="47"/>
      <c r="S201" s="47"/>
      <c r="T201" s="47"/>
      <c r="U201" s="47"/>
      <c r="V201" s="47"/>
      <c r="W201" s="47"/>
      <c r="X201" s="47"/>
      <c r="Y201" s="47"/>
      <c r="Z201" s="47"/>
    </row>
    <row r="202" spans="1:26" ht="15.75" customHeight="1">
      <c r="A202" s="1"/>
      <c r="B202" s="1"/>
      <c r="C202" s="1"/>
      <c r="D202" s="1"/>
      <c r="E202" s="2"/>
      <c r="F202" s="2"/>
      <c r="G202" s="2"/>
      <c r="H202" s="2"/>
      <c r="I202" s="3"/>
      <c r="J202" s="47"/>
      <c r="K202" s="47"/>
      <c r="L202" s="47"/>
      <c r="M202" s="47"/>
      <c r="N202" s="47"/>
      <c r="O202" s="47"/>
      <c r="P202" s="47"/>
      <c r="Q202" s="47"/>
      <c r="R202" s="47"/>
      <c r="S202" s="47"/>
      <c r="T202" s="47"/>
      <c r="U202" s="47"/>
      <c r="V202" s="47"/>
      <c r="W202" s="47"/>
      <c r="X202" s="47"/>
      <c r="Y202" s="47"/>
      <c r="Z202" s="47"/>
    </row>
    <row r="203" spans="1:26" ht="15.75" customHeight="1">
      <c r="A203" s="1"/>
      <c r="B203" s="1"/>
      <c r="C203" s="1"/>
      <c r="D203" s="1"/>
      <c r="E203" s="2"/>
      <c r="F203" s="2"/>
      <c r="G203" s="2"/>
      <c r="H203" s="2"/>
      <c r="I203" s="3"/>
      <c r="J203" s="47"/>
      <c r="K203" s="47"/>
      <c r="L203" s="47"/>
      <c r="M203" s="47"/>
      <c r="N203" s="47"/>
      <c r="O203" s="47"/>
      <c r="P203" s="47"/>
      <c r="Q203" s="47"/>
      <c r="R203" s="47"/>
      <c r="S203" s="47"/>
      <c r="T203" s="47"/>
      <c r="U203" s="47"/>
      <c r="V203" s="47"/>
      <c r="W203" s="47"/>
      <c r="X203" s="47"/>
      <c r="Y203" s="47"/>
      <c r="Z203" s="47"/>
    </row>
    <row r="204" spans="1:26" ht="15.75" customHeight="1">
      <c r="A204" s="1"/>
      <c r="B204" s="1"/>
      <c r="C204" s="1"/>
      <c r="D204" s="1"/>
      <c r="E204" s="2"/>
      <c r="F204" s="2"/>
      <c r="G204" s="2"/>
      <c r="H204" s="2"/>
      <c r="I204" s="3"/>
      <c r="J204" s="47"/>
      <c r="K204" s="47"/>
      <c r="L204" s="47"/>
      <c r="M204" s="47"/>
      <c r="N204" s="47"/>
      <c r="O204" s="47"/>
      <c r="P204" s="47"/>
      <c r="Q204" s="47"/>
      <c r="R204" s="47"/>
      <c r="S204" s="47"/>
      <c r="T204" s="47"/>
      <c r="U204" s="47"/>
      <c r="V204" s="47"/>
      <c r="W204" s="47"/>
      <c r="X204" s="47"/>
      <c r="Y204" s="47"/>
      <c r="Z204" s="47"/>
    </row>
    <row r="205" spans="1:26" ht="15.75" customHeight="1">
      <c r="A205" s="1"/>
      <c r="B205" s="1"/>
      <c r="C205" s="1"/>
      <c r="D205" s="1"/>
      <c r="E205" s="2"/>
      <c r="F205" s="2"/>
      <c r="G205" s="2"/>
      <c r="H205" s="2"/>
      <c r="I205" s="3"/>
      <c r="J205" s="47"/>
      <c r="K205" s="47"/>
      <c r="L205" s="47"/>
      <c r="M205" s="47"/>
      <c r="N205" s="47"/>
      <c r="O205" s="47"/>
      <c r="P205" s="47"/>
      <c r="Q205" s="47"/>
      <c r="R205" s="47"/>
      <c r="S205" s="47"/>
      <c r="T205" s="47"/>
      <c r="U205" s="47"/>
      <c r="V205" s="47"/>
      <c r="W205" s="47"/>
      <c r="X205" s="47"/>
      <c r="Y205" s="47"/>
      <c r="Z205" s="47"/>
    </row>
    <row r="206" spans="1:26" ht="15.75" customHeight="1">
      <c r="A206" s="1"/>
      <c r="B206" s="1"/>
      <c r="C206" s="1"/>
      <c r="D206" s="1"/>
      <c r="E206" s="2"/>
      <c r="F206" s="2"/>
      <c r="G206" s="2"/>
      <c r="H206" s="2"/>
      <c r="I206" s="3"/>
      <c r="J206" s="47"/>
      <c r="K206" s="47"/>
      <c r="L206" s="47"/>
      <c r="M206" s="47"/>
      <c r="N206" s="47"/>
      <c r="O206" s="47"/>
      <c r="P206" s="47"/>
      <c r="Q206" s="47"/>
      <c r="R206" s="47"/>
      <c r="S206" s="47"/>
      <c r="T206" s="47"/>
      <c r="U206" s="47"/>
      <c r="V206" s="47"/>
      <c r="W206" s="47"/>
      <c r="X206" s="47"/>
      <c r="Y206" s="47"/>
      <c r="Z206" s="47"/>
    </row>
    <row r="207" spans="1:26" ht="15.75" customHeight="1">
      <c r="A207" s="1"/>
      <c r="B207" s="1"/>
      <c r="C207" s="1"/>
      <c r="D207" s="1"/>
      <c r="E207" s="2"/>
      <c r="F207" s="2"/>
      <c r="G207" s="2"/>
      <c r="H207" s="2"/>
      <c r="I207" s="3"/>
      <c r="J207" s="47"/>
      <c r="K207" s="47"/>
      <c r="L207" s="47"/>
      <c r="M207" s="47"/>
      <c r="N207" s="47"/>
      <c r="O207" s="47"/>
      <c r="P207" s="47"/>
      <c r="Q207" s="47"/>
      <c r="R207" s="47"/>
      <c r="S207" s="47"/>
      <c r="T207" s="47"/>
      <c r="U207" s="47"/>
      <c r="V207" s="47"/>
      <c r="W207" s="47"/>
      <c r="X207" s="47"/>
      <c r="Y207" s="47"/>
      <c r="Z207" s="47"/>
    </row>
    <row r="208" spans="1:26" ht="15.75" customHeight="1">
      <c r="A208" s="1"/>
      <c r="B208" s="1"/>
      <c r="C208" s="1"/>
      <c r="D208" s="1"/>
      <c r="E208" s="2"/>
      <c r="F208" s="2"/>
      <c r="G208" s="2"/>
      <c r="H208" s="2"/>
      <c r="I208" s="3"/>
      <c r="J208" s="47"/>
      <c r="K208" s="47"/>
      <c r="L208" s="47"/>
      <c r="M208" s="47"/>
      <c r="N208" s="47"/>
      <c r="O208" s="47"/>
      <c r="P208" s="47"/>
      <c r="Q208" s="47"/>
      <c r="R208" s="47"/>
      <c r="S208" s="47"/>
      <c r="T208" s="47"/>
      <c r="U208" s="47"/>
      <c r="V208" s="47"/>
      <c r="W208" s="47"/>
      <c r="X208" s="47"/>
      <c r="Y208" s="47"/>
      <c r="Z208" s="47"/>
    </row>
    <row r="209" spans="1:26" ht="15.75" customHeight="1">
      <c r="A209" s="1"/>
      <c r="B209" s="1"/>
      <c r="C209" s="1"/>
      <c r="D209" s="1"/>
      <c r="E209" s="2"/>
      <c r="F209" s="2"/>
      <c r="G209" s="2"/>
      <c r="H209" s="2"/>
      <c r="I209" s="3"/>
      <c r="J209" s="47"/>
      <c r="K209" s="47"/>
      <c r="L209" s="47"/>
      <c r="M209" s="47"/>
      <c r="N209" s="47"/>
      <c r="O209" s="47"/>
      <c r="P209" s="47"/>
      <c r="Q209" s="47"/>
      <c r="R209" s="47"/>
      <c r="S209" s="47"/>
      <c r="T209" s="47"/>
      <c r="U209" s="47"/>
      <c r="V209" s="47"/>
      <c r="W209" s="47"/>
      <c r="X209" s="47"/>
      <c r="Y209" s="47"/>
      <c r="Z209" s="47"/>
    </row>
    <row r="210" spans="1:26" ht="15.75" customHeight="1">
      <c r="A210" s="1"/>
      <c r="B210" s="1"/>
      <c r="C210" s="1"/>
      <c r="D210" s="1"/>
      <c r="E210" s="2"/>
      <c r="F210" s="2"/>
      <c r="G210" s="2"/>
      <c r="H210" s="2"/>
      <c r="I210" s="3"/>
      <c r="J210" s="47"/>
      <c r="K210" s="47"/>
      <c r="L210" s="47"/>
      <c r="M210" s="47"/>
      <c r="N210" s="47"/>
      <c r="O210" s="47"/>
      <c r="P210" s="47"/>
      <c r="Q210" s="47"/>
      <c r="R210" s="47"/>
      <c r="S210" s="47"/>
      <c r="T210" s="47"/>
      <c r="U210" s="47"/>
      <c r="V210" s="47"/>
      <c r="W210" s="47"/>
      <c r="X210" s="47"/>
      <c r="Y210" s="47"/>
      <c r="Z210" s="47"/>
    </row>
    <row r="211" spans="1:26" ht="15.75" customHeight="1">
      <c r="A211" s="1"/>
      <c r="B211" s="1"/>
      <c r="C211" s="1"/>
      <c r="D211" s="1"/>
      <c r="E211" s="2"/>
      <c r="F211" s="2"/>
      <c r="G211" s="2"/>
      <c r="H211" s="2"/>
      <c r="I211" s="3"/>
      <c r="J211" s="47"/>
      <c r="K211" s="47"/>
      <c r="L211" s="47"/>
      <c r="M211" s="47"/>
      <c r="N211" s="47"/>
      <c r="O211" s="47"/>
      <c r="P211" s="47"/>
      <c r="Q211" s="47"/>
      <c r="R211" s="47"/>
      <c r="S211" s="47"/>
      <c r="T211" s="47"/>
      <c r="U211" s="47"/>
      <c r="V211" s="47"/>
      <c r="W211" s="47"/>
      <c r="X211" s="47"/>
      <c r="Y211" s="47"/>
      <c r="Z211" s="47"/>
    </row>
    <row r="212" spans="1:26" ht="15.75" customHeight="1">
      <c r="A212" s="1"/>
      <c r="B212" s="1"/>
      <c r="C212" s="1"/>
      <c r="D212" s="1"/>
      <c r="E212" s="2"/>
      <c r="F212" s="2"/>
      <c r="G212" s="2"/>
      <c r="H212" s="2"/>
      <c r="I212" s="3"/>
      <c r="J212" s="47"/>
      <c r="K212" s="47"/>
      <c r="L212" s="47"/>
      <c r="M212" s="47"/>
      <c r="N212" s="47"/>
      <c r="O212" s="47"/>
      <c r="P212" s="47"/>
      <c r="Q212" s="47"/>
      <c r="R212" s="47"/>
      <c r="S212" s="47"/>
      <c r="T212" s="47"/>
      <c r="U212" s="47"/>
      <c r="V212" s="47"/>
      <c r="W212" s="47"/>
      <c r="X212" s="47"/>
      <c r="Y212" s="47"/>
      <c r="Z212" s="47"/>
    </row>
    <row r="213" spans="1:26" ht="15.75" customHeight="1">
      <c r="A213" s="1"/>
      <c r="B213" s="1"/>
      <c r="C213" s="1"/>
      <c r="D213" s="1"/>
      <c r="E213" s="2"/>
      <c r="F213" s="2"/>
      <c r="G213" s="2"/>
      <c r="H213" s="2"/>
      <c r="I213" s="3"/>
      <c r="J213" s="47"/>
      <c r="K213" s="47"/>
      <c r="L213" s="47"/>
      <c r="M213" s="47"/>
      <c r="N213" s="47"/>
      <c r="O213" s="47"/>
      <c r="P213" s="47"/>
      <c r="Q213" s="47"/>
      <c r="R213" s="47"/>
      <c r="S213" s="47"/>
      <c r="T213" s="47"/>
      <c r="U213" s="47"/>
      <c r="V213" s="47"/>
      <c r="W213" s="47"/>
      <c r="X213" s="47"/>
      <c r="Y213" s="47"/>
      <c r="Z213" s="47"/>
    </row>
    <row r="214" spans="1:26" ht="15.75" customHeight="1">
      <c r="A214" s="1"/>
      <c r="B214" s="1"/>
      <c r="C214" s="1"/>
      <c r="D214" s="1"/>
      <c r="E214" s="2"/>
      <c r="F214" s="2"/>
      <c r="G214" s="2"/>
      <c r="H214" s="2"/>
      <c r="I214" s="3"/>
      <c r="J214" s="47"/>
      <c r="K214" s="47"/>
      <c r="L214" s="47"/>
      <c r="M214" s="47"/>
      <c r="N214" s="47"/>
      <c r="O214" s="47"/>
      <c r="P214" s="47"/>
      <c r="Q214" s="47"/>
      <c r="R214" s="47"/>
      <c r="S214" s="47"/>
      <c r="T214" s="47"/>
      <c r="U214" s="47"/>
      <c r="V214" s="47"/>
      <c r="W214" s="47"/>
      <c r="X214" s="47"/>
      <c r="Y214" s="47"/>
      <c r="Z214" s="47"/>
    </row>
    <row r="215" spans="1:26" ht="15.75" customHeight="1">
      <c r="A215" s="1"/>
      <c r="B215" s="1"/>
      <c r="C215" s="1"/>
      <c r="D215" s="1"/>
      <c r="E215" s="2"/>
      <c r="F215" s="2"/>
      <c r="G215" s="2"/>
      <c r="H215" s="2"/>
      <c r="I215" s="3"/>
      <c r="J215" s="47"/>
      <c r="K215" s="47"/>
      <c r="L215" s="47"/>
      <c r="M215" s="47"/>
      <c r="N215" s="47"/>
      <c r="O215" s="47"/>
      <c r="P215" s="47"/>
      <c r="Q215" s="47"/>
      <c r="R215" s="47"/>
      <c r="S215" s="47"/>
      <c r="T215" s="47"/>
      <c r="U215" s="47"/>
      <c r="V215" s="47"/>
      <c r="W215" s="47"/>
      <c r="X215" s="47"/>
      <c r="Y215" s="47"/>
      <c r="Z215" s="47"/>
    </row>
    <row r="216" spans="1:26" ht="15.75" customHeight="1">
      <c r="A216" s="1"/>
      <c r="B216" s="1"/>
      <c r="C216" s="1"/>
      <c r="D216" s="1"/>
      <c r="E216" s="2"/>
      <c r="F216" s="2"/>
      <c r="G216" s="2"/>
      <c r="H216" s="2"/>
      <c r="I216" s="3"/>
      <c r="J216" s="47"/>
      <c r="K216" s="47"/>
      <c r="L216" s="47"/>
      <c r="M216" s="47"/>
      <c r="N216" s="47"/>
      <c r="O216" s="47"/>
      <c r="P216" s="47"/>
      <c r="Q216" s="47"/>
      <c r="R216" s="47"/>
      <c r="S216" s="47"/>
      <c r="T216" s="47"/>
      <c r="U216" s="47"/>
      <c r="V216" s="47"/>
      <c r="W216" s="47"/>
      <c r="X216" s="47"/>
      <c r="Y216" s="47"/>
      <c r="Z216" s="47"/>
    </row>
    <row r="217" spans="1:26" ht="15.75" customHeight="1">
      <c r="A217" s="1"/>
      <c r="B217" s="1"/>
      <c r="C217" s="1"/>
      <c r="D217" s="1"/>
      <c r="E217" s="2"/>
      <c r="F217" s="2"/>
      <c r="G217" s="2"/>
      <c r="H217" s="2"/>
      <c r="I217" s="3"/>
      <c r="J217" s="47"/>
      <c r="K217" s="47"/>
      <c r="L217" s="47"/>
      <c r="M217" s="47"/>
      <c r="N217" s="47"/>
      <c r="O217" s="47"/>
      <c r="P217" s="47"/>
      <c r="Q217" s="47"/>
      <c r="R217" s="47"/>
      <c r="S217" s="47"/>
      <c r="T217" s="47"/>
      <c r="U217" s="47"/>
      <c r="V217" s="47"/>
      <c r="W217" s="47"/>
      <c r="X217" s="47"/>
      <c r="Y217" s="47"/>
      <c r="Z217" s="47"/>
    </row>
    <row r="218" spans="1:26" ht="15.75" customHeight="1">
      <c r="A218" s="1"/>
      <c r="B218" s="1"/>
      <c r="C218" s="1"/>
      <c r="D218" s="1"/>
      <c r="E218" s="2"/>
      <c r="F218" s="2"/>
      <c r="G218" s="2"/>
      <c r="H218" s="2"/>
      <c r="I218" s="3"/>
      <c r="J218" s="47"/>
      <c r="K218" s="47"/>
      <c r="L218" s="47"/>
      <c r="M218" s="47"/>
      <c r="N218" s="47"/>
      <c r="O218" s="47"/>
      <c r="P218" s="47"/>
      <c r="Q218" s="47"/>
      <c r="R218" s="47"/>
      <c r="S218" s="47"/>
      <c r="T218" s="47"/>
      <c r="U218" s="47"/>
      <c r="V218" s="47"/>
      <c r="W218" s="47"/>
      <c r="X218" s="47"/>
      <c r="Y218" s="47"/>
      <c r="Z218" s="47"/>
    </row>
    <row r="219" spans="1:26" ht="15.75" customHeight="1">
      <c r="A219" s="1"/>
      <c r="B219" s="1"/>
      <c r="C219" s="1"/>
      <c r="D219" s="1"/>
      <c r="E219" s="2"/>
      <c r="F219" s="2"/>
      <c r="G219" s="2"/>
      <c r="H219" s="2"/>
      <c r="I219" s="3"/>
      <c r="J219" s="47"/>
      <c r="K219" s="47"/>
      <c r="L219" s="47"/>
      <c r="M219" s="47"/>
      <c r="N219" s="47"/>
      <c r="O219" s="47"/>
      <c r="P219" s="47"/>
      <c r="Q219" s="47"/>
      <c r="R219" s="47"/>
      <c r="S219" s="47"/>
      <c r="T219" s="47"/>
      <c r="U219" s="47"/>
      <c r="V219" s="47"/>
      <c r="W219" s="47"/>
      <c r="X219" s="47"/>
      <c r="Y219" s="47"/>
      <c r="Z219" s="47"/>
    </row>
    <row r="220" spans="1:26" ht="15.75" customHeight="1">
      <c r="A220" s="1"/>
      <c r="B220" s="1"/>
      <c r="C220" s="1"/>
      <c r="D220" s="1"/>
      <c r="E220" s="2"/>
      <c r="F220" s="2"/>
      <c r="G220" s="2"/>
      <c r="H220" s="2"/>
      <c r="I220" s="3"/>
      <c r="J220" s="47"/>
      <c r="K220" s="47"/>
      <c r="L220" s="47"/>
      <c r="M220" s="47"/>
      <c r="N220" s="47"/>
      <c r="O220" s="47"/>
      <c r="P220" s="47"/>
      <c r="Q220" s="47"/>
      <c r="R220" s="47"/>
      <c r="S220" s="47"/>
      <c r="T220" s="47"/>
      <c r="U220" s="47"/>
      <c r="V220" s="47"/>
      <c r="W220" s="47"/>
      <c r="X220" s="47"/>
      <c r="Y220" s="47"/>
      <c r="Z220" s="47"/>
    </row>
    <row r="221" spans="1:26" ht="15.75" customHeight="1">
      <c r="A221" s="1"/>
      <c r="B221" s="1"/>
      <c r="C221" s="1"/>
      <c r="D221" s="1"/>
      <c r="E221" s="2"/>
      <c r="F221" s="2"/>
      <c r="G221" s="2"/>
      <c r="H221" s="2"/>
      <c r="I221" s="3"/>
      <c r="J221" s="47"/>
      <c r="K221" s="47"/>
      <c r="L221" s="47"/>
      <c r="M221" s="47"/>
      <c r="N221" s="47"/>
      <c r="O221" s="47"/>
      <c r="P221" s="47"/>
      <c r="Q221" s="47"/>
      <c r="R221" s="47"/>
      <c r="S221" s="47"/>
      <c r="T221" s="47"/>
      <c r="U221" s="47"/>
      <c r="V221" s="47"/>
      <c r="W221" s="47"/>
      <c r="X221" s="47"/>
      <c r="Y221" s="47"/>
      <c r="Z221" s="47"/>
    </row>
    <row r="222" spans="1:26" ht="15.75" customHeight="1">
      <c r="A222" s="1"/>
      <c r="B222" s="1"/>
      <c r="C222" s="1"/>
      <c r="D222" s="1"/>
      <c r="E222" s="2"/>
      <c r="F222" s="2"/>
      <c r="G222" s="2"/>
      <c r="H222" s="2"/>
      <c r="I222" s="3"/>
      <c r="J222" s="47"/>
      <c r="K222" s="47"/>
      <c r="L222" s="47"/>
      <c r="M222" s="47"/>
      <c r="N222" s="47"/>
      <c r="O222" s="47"/>
      <c r="P222" s="47"/>
      <c r="Q222" s="47"/>
      <c r="R222" s="47"/>
      <c r="S222" s="47"/>
      <c r="T222" s="47"/>
      <c r="U222" s="47"/>
      <c r="V222" s="47"/>
      <c r="W222" s="47"/>
      <c r="X222" s="47"/>
      <c r="Y222" s="47"/>
      <c r="Z222" s="47"/>
    </row>
    <row r="223" spans="1:26" ht="15.75" customHeight="1">
      <c r="A223" s="1"/>
      <c r="B223" s="1"/>
      <c r="C223" s="1"/>
      <c r="D223" s="1"/>
      <c r="E223" s="2"/>
      <c r="F223" s="2"/>
      <c r="G223" s="2"/>
      <c r="H223" s="2"/>
      <c r="I223" s="3"/>
      <c r="J223" s="47"/>
      <c r="K223" s="47"/>
      <c r="L223" s="47"/>
      <c r="M223" s="47"/>
      <c r="N223" s="47"/>
      <c r="O223" s="47"/>
      <c r="P223" s="47"/>
      <c r="Q223" s="47"/>
      <c r="R223" s="47"/>
      <c r="S223" s="47"/>
      <c r="T223" s="47"/>
      <c r="U223" s="47"/>
      <c r="V223" s="47"/>
      <c r="W223" s="47"/>
      <c r="X223" s="47"/>
      <c r="Y223" s="47"/>
      <c r="Z223" s="47"/>
    </row>
    <row r="224" spans="1:26" ht="15.75" customHeight="1">
      <c r="A224" s="1"/>
      <c r="B224" s="1"/>
      <c r="C224" s="1"/>
      <c r="D224" s="1"/>
      <c r="E224" s="2"/>
      <c r="F224" s="2"/>
      <c r="G224" s="2"/>
      <c r="H224" s="2"/>
      <c r="I224" s="3"/>
      <c r="J224" s="47"/>
      <c r="K224" s="47"/>
      <c r="L224" s="47"/>
      <c r="M224" s="47"/>
      <c r="N224" s="47"/>
      <c r="O224" s="47"/>
      <c r="P224" s="47"/>
      <c r="Q224" s="47"/>
      <c r="R224" s="47"/>
      <c r="S224" s="47"/>
      <c r="T224" s="47"/>
      <c r="U224" s="47"/>
      <c r="V224" s="47"/>
      <c r="W224" s="47"/>
      <c r="X224" s="47"/>
      <c r="Y224" s="47"/>
      <c r="Z224" s="47"/>
    </row>
    <row r="225" spans="1:26" ht="15.75" customHeight="1">
      <c r="A225" s="1"/>
      <c r="B225" s="1"/>
      <c r="C225" s="1"/>
      <c r="D225" s="1"/>
      <c r="E225" s="2"/>
      <c r="F225" s="2"/>
      <c r="G225" s="2"/>
      <c r="H225" s="2"/>
      <c r="I225" s="3"/>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9">
    <mergeCell ref="A8:I8"/>
    <mergeCell ref="A9:I9"/>
    <mergeCell ref="A10:I10"/>
    <mergeCell ref="A25:I25"/>
    <mergeCell ref="A2:I2"/>
    <mergeCell ref="A4:I4"/>
    <mergeCell ref="A5:I5"/>
    <mergeCell ref="A6:I6"/>
    <mergeCell ref="A7:I7"/>
  </mergeCells>
  <pageMargins left="0.75" right="0.75" top="1" bottom="1"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E1000"/>
  <sheetViews>
    <sheetView topLeftCell="A9" workbookViewId="0">
      <selection activeCell="N12" sqref="N12"/>
    </sheetView>
  </sheetViews>
  <sheetFormatPr defaultColWidth="14.3984375" defaultRowHeight="15" customHeight="1"/>
  <cols>
    <col min="1" max="1" width="23.73046875" customWidth="1"/>
    <col min="2" max="2" width="20.86328125" customWidth="1"/>
    <col min="3" max="3" width="12" customWidth="1"/>
    <col min="4" max="4" width="16.3984375" customWidth="1"/>
    <col min="5" max="5" width="13.1328125" customWidth="1"/>
    <col min="6" max="7" width="10.3984375" customWidth="1"/>
    <col min="8" max="8" width="10" customWidth="1"/>
    <col min="9" max="9" width="14.3984375" customWidth="1"/>
    <col min="10" max="10" width="6.265625" customWidth="1"/>
    <col min="11" max="11" width="8.1328125" customWidth="1"/>
    <col min="12" max="13" width="8.86328125" customWidth="1"/>
    <col min="14" max="14" width="13.3984375" customWidth="1"/>
    <col min="15" max="31" width="8" customWidth="1"/>
  </cols>
  <sheetData>
    <row r="1" spans="1:31" ht="9" customHeight="1">
      <c r="A1" s="1"/>
      <c r="B1" s="2"/>
      <c r="C1" s="2"/>
      <c r="D1" s="3"/>
      <c r="E1" s="3"/>
      <c r="F1" s="3"/>
      <c r="G1" s="3"/>
      <c r="H1" s="3"/>
      <c r="I1" s="3"/>
      <c r="J1" s="3"/>
      <c r="K1" s="3"/>
    </row>
    <row r="2" spans="1:31" ht="18.399999999999999" customHeight="1">
      <c r="A2" s="1205" t="s">
        <v>374</v>
      </c>
      <c r="B2" s="1201"/>
      <c r="C2" s="1201"/>
      <c r="D2" s="1201"/>
      <c r="E2" s="1201"/>
      <c r="F2" s="1201"/>
      <c r="G2" s="1201"/>
      <c r="H2" s="1201"/>
      <c r="I2" s="1201"/>
      <c r="J2" s="1201"/>
      <c r="K2" s="1201"/>
      <c r="L2" s="1201"/>
      <c r="M2" s="1201"/>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1"/>
      <c r="M3" s="31"/>
      <c r="N3" s="19"/>
      <c r="O3" s="19"/>
      <c r="P3" s="19"/>
      <c r="Q3" s="19"/>
      <c r="R3" s="19"/>
      <c r="S3" s="19"/>
      <c r="T3" s="19"/>
      <c r="U3" s="19"/>
      <c r="V3" s="19"/>
      <c r="W3" s="19"/>
      <c r="X3" s="19"/>
      <c r="Y3" s="19"/>
      <c r="Z3" s="19"/>
      <c r="AA3" s="19"/>
      <c r="AB3" s="19"/>
      <c r="AC3" s="19"/>
      <c r="AD3" s="19"/>
      <c r="AE3" s="19"/>
    </row>
    <row r="4" spans="1:31" ht="16.149999999999999" customHeight="1">
      <c r="A4" s="1167" t="s">
        <v>234</v>
      </c>
      <c r="B4" s="1167"/>
      <c r="C4" s="1167"/>
      <c r="D4" s="1167"/>
      <c r="E4" s="1167"/>
      <c r="F4" s="1167"/>
      <c r="G4" s="1167"/>
      <c r="H4" s="1167"/>
      <c r="I4" s="1167"/>
      <c r="J4" s="1167"/>
      <c r="K4" s="1167"/>
      <c r="L4" s="1167"/>
      <c r="M4" s="1167"/>
      <c r="N4" s="54"/>
      <c r="O4" s="54"/>
      <c r="P4" s="54"/>
      <c r="Q4" s="54"/>
      <c r="R4" s="54"/>
      <c r="S4" s="54"/>
      <c r="T4" s="54"/>
      <c r="U4" s="54"/>
      <c r="V4" s="54"/>
      <c r="W4" s="54"/>
      <c r="X4" s="54"/>
      <c r="Y4" s="54"/>
      <c r="Z4" s="54"/>
      <c r="AA4" s="54"/>
      <c r="AB4" s="54"/>
      <c r="AC4" s="54"/>
      <c r="AD4" s="54"/>
      <c r="AE4" s="54"/>
    </row>
    <row r="5" spans="1:31" ht="28.15" customHeight="1">
      <c r="A5" s="1167" t="s">
        <v>235</v>
      </c>
      <c r="B5" s="1167"/>
      <c r="C5" s="1167"/>
      <c r="D5" s="1167"/>
      <c r="E5" s="1167"/>
      <c r="F5" s="1167"/>
      <c r="G5" s="1167"/>
      <c r="H5" s="1167"/>
      <c r="I5" s="1167"/>
      <c r="J5" s="1167"/>
      <c r="K5" s="1167"/>
      <c r="L5" s="1167"/>
      <c r="M5" s="1167"/>
      <c r="N5" s="54"/>
      <c r="O5" s="54"/>
      <c r="P5" s="54"/>
      <c r="Q5" s="54"/>
      <c r="R5" s="54"/>
      <c r="S5" s="54"/>
      <c r="T5" s="54"/>
      <c r="U5" s="54"/>
      <c r="V5" s="54"/>
      <c r="W5" s="54"/>
      <c r="X5" s="54"/>
      <c r="Y5" s="54"/>
      <c r="Z5" s="54"/>
      <c r="AA5" s="54"/>
      <c r="AB5" s="54"/>
      <c r="AC5" s="54"/>
      <c r="AD5" s="54"/>
      <c r="AE5" s="54"/>
    </row>
    <row r="6" spans="1:31" ht="51.75" customHeight="1">
      <c r="A6" s="1167" t="s">
        <v>236</v>
      </c>
      <c r="B6" s="1167"/>
      <c r="C6" s="1167"/>
      <c r="D6" s="1167"/>
      <c r="E6" s="1167"/>
      <c r="F6" s="1167"/>
      <c r="G6" s="1167"/>
      <c r="H6" s="1167"/>
      <c r="I6" s="1167"/>
      <c r="J6" s="1167"/>
      <c r="K6" s="1167"/>
      <c r="L6" s="1167"/>
      <c r="M6" s="1167"/>
      <c r="N6" s="54"/>
      <c r="O6" s="54"/>
      <c r="P6" s="54"/>
      <c r="Q6" s="54"/>
      <c r="R6" s="54"/>
      <c r="S6" s="54"/>
      <c r="T6" s="54"/>
      <c r="U6" s="54"/>
      <c r="V6" s="54"/>
      <c r="W6" s="54"/>
      <c r="X6" s="54"/>
      <c r="Y6" s="54"/>
      <c r="Z6" s="54"/>
      <c r="AA6" s="54"/>
      <c r="AB6" s="54"/>
      <c r="AC6" s="54"/>
      <c r="AD6" s="54"/>
      <c r="AE6" s="54"/>
    </row>
    <row r="7" spans="1:31" ht="14.25" customHeight="1">
      <c r="A7" s="1167" t="s">
        <v>161</v>
      </c>
      <c r="B7" s="1167"/>
      <c r="C7" s="1167"/>
      <c r="D7" s="1167"/>
      <c r="E7" s="1167"/>
      <c r="F7" s="1167"/>
      <c r="G7" s="1167"/>
      <c r="H7" s="1167"/>
      <c r="I7" s="1167"/>
      <c r="J7" s="1167"/>
      <c r="K7" s="1167"/>
      <c r="L7" s="1167"/>
      <c r="M7" s="1167"/>
      <c r="N7" s="54"/>
      <c r="O7" s="54"/>
      <c r="P7" s="54"/>
      <c r="Q7" s="54"/>
      <c r="R7" s="54"/>
      <c r="S7" s="54"/>
      <c r="T7" s="54"/>
      <c r="U7" s="54"/>
      <c r="V7" s="54"/>
      <c r="W7" s="54"/>
      <c r="X7" s="54"/>
      <c r="Y7" s="54"/>
      <c r="Z7" s="54"/>
      <c r="AA7" s="54"/>
      <c r="AB7" s="54"/>
      <c r="AC7" s="54"/>
      <c r="AD7" s="54"/>
      <c r="AE7" s="54"/>
    </row>
    <row r="8" spans="1:31" ht="26.25" customHeight="1">
      <c r="A8" s="1167" t="s">
        <v>237</v>
      </c>
      <c r="B8" s="1167"/>
      <c r="C8" s="1167"/>
      <c r="D8" s="1167"/>
      <c r="E8" s="1167"/>
      <c r="F8" s="1167"/>
      <c r="G8" s="1167"/>
      <c r="H8" s="1167"/>
      <c r="I8" s="1167"/>
      <c r="J8" s="1167"/>
      <c r="K8" s="1167"/>
      <c r="L8" s="1167"/>
      <c r="M8" s="1167"/>
      <c r="N8" s="54"/>
      <c r="O8" s="54"/>
      <c r="P8" s="54"/>
      <c r="Q8" s="54"/>
      <c r="R8" s="54"/>
      <c r="S8" s="54"/>
      <c r="T8" s="54"/>
      <c r="U8" s="54"/>
      <c r="V8" s="54"/>
      <c r="W8" s="54"/>
      <c r="X8" s="54"/>
      <c r="Y8" s="54"/>
      <c r="Z8" s="54"/>
      <c r="AA8" s="54"/>
      <c r="AB8" s="54"/>
      <c r="AC8" s="54"/>
      <c r="AD8" s="54"/>
      <c r="AE8" s="54"/>
    </row>
    <row r="9" spans="1:31" ht="55.9" customHeight="1">
      <c r="A9" s="1203" t="s">
        <v>238</v>
      </c>
      <c r="B9" s="1203"/>
      <c r="C9" s="1203"/>
      <c r="D9" s="1203"/>
      <c r="E9" s="1203"/>
      <c r="F9" s="1203"/>
      <c r="G9" s="1203"/>
      <c r="H9" s="1203"/>
      <c r="I9" s="1203"/>
      <c r="J9" s="1203"/>
      <c r="K9" s="1203"/>
      <c r="L9" s="1203"/>
      <c r="M9" s="1203"/>
      <c r="N9" s="19"/>
      <c r="O9" s="19"/>
      <c r="P9" s="19"/>
      <c r="Q9" s="19"/>
      <c r="R9" s="19"/>
      <c r="S9" s="19"/>
      <c r="T9" s="19"/>
      <c r="U9" s="19"/>
      <c r="V9" s="19"/>
      <c r="W9" s="19"/>
      <c r="X9" s="19"/>
      <c r="Y9" s="19"/>
      <c r="Z9" s="19"/>
      <c r="AA9" s="19"/>
      <c r="AB9" s="19"/>
      <c r="AC9" s="19"/>
      <c r="AD9" s="19"/>
      <c r="AE9" s="19"/>
    </row>
    <row r="10" spans="1:31" ht="14.25">
      <c r="A10" s="7"/>
      <c r="B10" s="8"/>
      <c r="C10" s="8"/>
      <c r="D10" s="7"/>
      <c r="E10" s="7"/>
      <c r="F10" s="7"/>
      <c r="G10" s="7"/>
      <c r="H10" s="7"/>
      <c r="I10" s="7"/>
      <c r="J10" s="7"/>
      <c r="K10" s="7"/>
      <c r="L10" s="3"/>
      <c r="M10" s="3"/>
    </row>
    <row r="11" spans="1:31" ht="14.25">
      <c r="A11" s="1"/>
      <c r="B11" s="2"/>
      <c r="C11" s="2"/>
      <c r="D11" s="3"/>
      <c r="E11" s="3"/>
      <c r="F11" s="3"/>
      <c r="G11" s="3"/>
      <c r="H11" s="3"/>
      <c r="I11" s="3"/>
      <c r="J11" s="3"/>
      <c r="K11" s="3"/>
    </row>
    <row r="12" spans="1:31" ht="51.75" customHeight="1">
      <c r="A12" s="11" t="s">
        <v>239</v>
      </c>
      <c r="B12" s="9" t="s">
        <v>166</v>
      </c>
      <c r="C12" s="10" t="s">
        <v>85</v>
      </c>
      <c r="D12" s="52" t="s">
        <v>167</v>
      </c>
      <c r="E12" s="9" t="s">
        <v>168</v>
      </c>
      <c r="F12" s="9" t="s">
        <v>53</v>
      </c>
      <c r="G12" s="9" t="s">
        <v>169</v>
      </c>
      <c r="H12" s="9" t="s">
        <v>170</v>
      </c>
      <c r="I12" s="20" t="s">
        <v>54</v>
      </c>
      <c r="J12" s="20" t="s">
        <v>55</v>
      </c>
      <c r="K12" s="20" t="s">
        <v>56</v>
      </c>
      <c r="L12" s="11" t="s">
        <v>71</v>
      </c>
      <c r="M12" s="11" t="s">
        <v>57</v>
      </c>
      <c r="N12" s="140" t="s">
        <v>393</v>
      </c>
    </row>
    <row r="13" spans="1:31" ht="14.25">
      <c r="A13" s="12"/>
      <c r="B13" s="12"/>
      <c r="C13" s="21"/>
      <c r="D13" s="28"/>
      <c r="E13" s="45"/>
      <c r="F13" s="14"/>
      <c r="G13" s="14"/>
      <c r="H13" s="53"/>
      <c r="I13" s="55"/>
      <c r="J13" s="55"/>
      <c r="K13" s="55"/>
      <c r="L13" s="25"/>
      <c r="M13" s="25"/>
    </row>
    <row r="14" spans="1:31" ht="14.25">
      <c r="A14" s="12"/>
      <c r="B14" s="12"/>
      <c r="C14" s="21"/>
      <c r="D14" s="28"/>
      <c r="E14" s="46"/>
      <c r="F14" s="16"/>
      <c r="G14" s="16"/>
      <c r="H14" s="39"/>
      <c r="I14" s="55"/>
      <c r="J14" s="55"/>
      <c r="K14" s="55"/>
      <c r="L14" s="25"/>
      <c r="M14" s="25"/>
    </row>
    <row r="15" spans="1:31" ht="14.25">
      <c r="A15" s="12"/>
      <c r="B15" s="12"/>
      <c r="C15" s="21"/>
      <c r="D15" s="28"/>
      <c r="E15" s="46"/>
      <c r="F15" s="14"/>
      <c r="G15" s="14"/>
      <c r="H15" s="39"/>
      <c r="I15" s="55"/>
      <c r="J15" s="55"/>
      <c r="K15" s="55"/>
      <c r="L15" s="25"/>
      <c r="M15" s="25"/>
    </row>
    <row r="16" spans="1:31" ht="14.25">
      <c r="A16" s="12"/>
      <c r="B16" s="12"/>
      <c r="C16" s="21"/>
      <c r="D16" s="28"/>
      <c r="E16" s="46"/>
      <c r="F16" s="16"/>
      <c r="G16" s="16"/>
      <c r="H16" s="39"/>
      <c r="I16" s="55"/>
      <c r="J16" s="55"/>
      <c r="K16" s="55"/>
      <c r="L16" s="25"/>
      <c r="M16" s="25"/>
    </row>
    <row r="17" spans="1:13" ht="14.25">
      <c r="A17" s="12"/>
      <c r="B17" s="12"/>
      <c r="C17" s="21"/>
      <c r="D17" s="28"/>
      <c r="E17" s="46"/>
      <c r="F17" s="16"/>
      <c r="G17" s="16"/>
      <c r="H17" s="39"/>
      <c r="I17" s="55"/>
      <c r="J17" s="55"/>
      <c r="K17" s="55"/>
      <c r="L17" s="25"/>
      <c r="M17" s="25"/>
    </row>
    <row r="18" spans="1:13" ht="14.25">
      <c r="A18" s="12"/>
      <c r="B18" s="12"/>
      <c r="C18" s="21"/>
      <c r="D18" s="28"/>
      <c r="E18" s="46"/>
      <c r="F18" s="16"/>
      <c r="G18" s="16"/>
      <c r="H18" s="39"/>
      <c r="I18" s="55"/>
      <c r="J18" s="55"/>
      <c r="K18" s="55"/>
      <c r="L18" s="25"/>
      <c r="M18" s="25"/>
    </row>
    <row r="19" spans="1:13" ht="14.25">
      <c r="A19" s="29" t="s">
        <v>58</v>
      </c>
      <c r="B19" s="2"/>
      <c r="C19" s="2"/>
      <c r="D19" s="2"/>
      <c r="E19" s="31"/>
      <c r="F19" s="30"/>
      <c r="G19" s="30"/>
      <c r="M19" s="30">
        <f>SUM(M13:M18)</f>
        <v>0</v>
      </c>
    </row>
    <row r="20" spans="1:13" ht="14.25">
      <c r="A20" s="1"/>
      <c r="B20" s="2"/>
      <c r="C20" s="2"/>
      <c r="D20" s="2"/>
      <c r="E20" s="2"/>
      <c r="F20" s="2"/>
      <c r="G20" s="2"/>
      <c r="H20" s="2"/>
      <c r="I20" s="2"/>
      <c r="J20" s="2"/>
      <c r="K20" s="2"/>
    </row>
    <row r="21" spans="1:13" ht="15.75" customHeight="1">
      <c r="A21" s="1202" t="s">
        <v>59</v>
      </c>
      <c r="B21" s="1165"/>
      <c r="C21" s="1165"/>
      <c r="D21" s="1165"/>
      <c r="E21" s="1165"/>
      <c r="F21" s="1165"/>
      <c r="G21" s="1165"/>
      <c r="H21" s="1165"/>
      <c r="I21" s="47"/>
      <c r="J21" s="47"/>
      <c r="K21" s="47"/>
    </row>
    <row r="22" spans="1:13" ht="15.75" customHeight="1">
      <c r="A22" s="1"/>
      <c r="B22" s="2"/>
      <c r="C22" s="2"/>
      <c r="D22" s="3"/>
      <c r="E22" s="3"/>
      <c r="F22" s="3"/>
      <c r="G22" s="3"/>
      <c r="H22" s="3"/>
      <c r="I22" s="3"/>
      <c r="J22" s="3"/>
      <c r="K22" s="3"/>
    </row>
    <row r="23" spans="1:13" ht="15.75" customHeight="1">
      <c r="A23" s="1"/>
      <c r="B23" s="2"/>
      <c r="C23" s="2"/>
      <c r="D23" s="3"/>
      <c r="E23" s="3"/>
      <c r="F23" s="3"/>
      <c r="G23" s="3"/>
      <c r="H23" s="3"/>
      <c r="I23" s="3"/>
      <c r="J23" s="3"/>
      <c r="K23" s="3"/>
    </row>
    <row r="24" spans="1:13" ht="15.75" customHeight="1">
      <c r="A24" s="1"/>
      <c r="B24" s="2"/>
      <c r="C24" s="2"/>
      <c r="D24" s="3"/>
      <c r="E24" s="3"/>
      <c r="F24" s="3"/>
      <c r="G24" s="3"/>
      <c r="H24" s="3"/>
      <c r="I24" s="3"/>
      <c r="J24" s="3"/>
      <c r="K24" s="3"/>
    </row>
    <row r="25" spans="1:13" ht="15.75" customHeight="1">
      <c r="A25" s="1"/>
      <c r="B25" s="2"/>
      <c r="C25" s="2"/>
      <c r="D25" s="3"/>
      <c r="E25" s="3"/>
      <c r="F25" s="3"/>
      <c r="G25" s="3"/>
      <c r="H25" s="3"/>
      <c r="I25" s="3"/>
      <c r="J25" s="3"/>
      <c r="K25" s="3"/>
    </row>
    <row r="26" spans="1:13" ht="15.75" customHeight="1">
      <c r="A26" s="1"/>
      <c r="B26" s="2"/>
      <c r="C26" s="2"/>
      <c r="D26" s="3"/>
      <c r="E26" s="3"/>
      <c r="F26" s="3"/>
      <c r="G26" s="3"/>
      <c r="H26" s="3"/>
      <c r="I26" s="3"/>
      <c r="J26" s="3"/>
      <c r="K26" s="3"/>
    </row>
    <row r="27" spans="1:13" ht="15.75" customHeight="1">
      <c r="A27" s="1"/>
      <c r="B27" s="2"/>
      <c r="C27" s="2"/>
      <c r="D27" s="3"/>
      <c r="E27" s="3"/>
      <c r="F27" s="3"/>
      <c r="G27" s="3"/>
      <c r="H27" s="3"/>
      <c r="I27" s="3"/>
      <c r="J27" s="3"/>
      <c r="K27" s="3"/>
    </row>
    <row r="28" spans="1:13" ht="15.75" customHeight="1">
      <c r="A28" s="1"/>
      <c r="B28" s="2"/>
      <c r="C28" s="2"/>
      <c r="D28" s="3"/>
      <c r="E28" s="3"/>
      <c r="F28" s="3"/>
      <c r="G28" s="3"/>
      <c r="H28" s="3"/>
      <c r="I28" s="3"/>
      <c r="J28" s="3"/>
      <c r="K28" s="3"/>
    </row>
    <row r="29" spans="1:13" ht="15.75" customHeight="1">
      <c r="A29" s="1"/>
      <c r="B29" s="2"/>
      <c r="C29" s="2"/>
      <c r="D29" s="3"/>
      <c r="E29" s="3"/>
      <c r="F29" s="3"/>
      <c r="G29" s="3"/>
      <c r="H29" s="3"/>
      <c r="I29" s="3"/>
      <c r="J29" s="3"/>
      <c r="K29" s="3"/>
    </row>
    <row r="30" spans="1:13" ht="15.75" customHeight="1">
      <c r="A30" s="1"/>
      <c r="B30" s="2"/>
      <c r="C30" s="2"/>
      <c r="D30" s="3"/>
      <c r="E30" s="3"/>
      <c r="F30" s="3"/>
      <c r="G30" s="3"/>
      <c r="H30" s="3"/>
      <c r="I30" s="3"/>
      <c r="J30" s="3"/>
      <c r="K30" s="3"/>
    </row>
    <row r="31" spans="1:13" ht="15.75" customHeight="1">
      <c r="A31" s="1"/>
      <c r="B31" s="2"/>
      <c r="C31" s="2"/>
      <c r="D31" s="3"/>
      <c r="E31" s="3"/>
      <c r="F31" s="3"/>
      <c r="G31" s="3"/>
      <c r="H31" s="3"/>
      <c r="I31" s="3"/>
      <c r="J31" s="3"/>
      <c r="K31" s="3"/>
    </row>
    <row r="32" spans="1:13" ht="15.75" customHeight="1">
      <c r="A32" s="1"/>
      <c r="B32" s="2"/>
      <c r="C32" s="2"/>
      <c r="D32" s="3"/>
      <c r="E32" s="3"/>
      <c r="F32" s="3"/>
      <c r="G32" s="3"/>
      <c r="H32" s="3"/>
      <c r="I32" s="3"/>
      <c r="J32" s="3"/>
      <c r="K32" s="3"/>
    </row>
    <row r="33" spans="1:11" ht="15.75" customHeight="1">
      <c r="A33" s="1"/>
      <c r="B33" s="2"/>
      <c r="C33" s="2"/>
      <c r="D33" s="3"/>
      <c r="E33" s="3"/>
      <c r="F33" s="3"/>
      <c r="G33" s="3"/>
      <c r="H33" s="3"/>
      <c r="I33" s="3"/>
      <c r="J33" s="3"/>
      <c r="K33" s="3"/>
    </row>
    <row r="34" spans="1:11" ht="15.75" customHeight="1">
      <c r="A34" s="1"/>
      <c r="B34" s="2"/>
      <c r="C34" s="2"/>
      <c r="D34" s="3"/>
      <c r="E34" s="3"/>
      <c r="F34" s="3"/>
      <c r="G34" s="3"/>
      <c r="H34" s="3"/>
      <c r="I34" s="3"/>
      <c r="J34" s="3"/>
      <c r="K34" s="3"/>
    </row>
    <row r="35" spans="1:11" ht="15.75" customHeight="1">
      <c r="A35" s="1"/>
      <c r="B35" s="2"/>
      <c r="C35" s="2"/>
      <c r="D35" s="3"/>
      <c r="E35" s="3"/>
      <c r="F35" s="3"/>
      <c r="G35" s="3"/>
      <c r="H35" s="3"/>
      <c r="I35" s="3"/>
      <c r="J35" s="3"/>
      <c r="K35" s="3"/>
    </row>
    <row r="36" spans="1:11" ht="15.75" customHeight="1">
      <c r="A36" s="1"/>
      <c r="B36" s="2"/>
      <c r="C36" s="2"/>
      <c r="D36" s="3"/>
      <c r="E36" s="3"/>
      <c r="F36" s="3"/>
      <c r="G36" s="3"/>
      <c r="H36" s="3"/>
      <c r="I36" s="3"/>
      <c r="J36" s="3"/>
      <c r="K36" s="3"/>
    </row>
    <row r="37" spans="1:11" ht="15.75" customHeight="1">
      <c r="A37" s="1"/>
      <c r="B37" s="2"/>
      <c r="C37" s="2"/>
      <c r="D37" s="3"/>
      <c r="E37" s="3"/>
      <c r="F37" s="3"/>
      <c r="G37" s="3"/>
      <c r="H37" s="3"/>
      <c r="I37" s="3"/>
      <c r="J37" s="3"/>
      <c r="K37" s="3"/>
    </row>
    <row r="38" spans="1:11" ht="15.75" customHeight="1">
      <c r="A38" s="1"/>
      <c r="B38" s="2"/>
      <c r="C38" s="2"/>
      <c r="D38" s="3"/>
      <c r="E38" s="3"/>
      <c r="F38" s="3"/>
      <c r="G38" s="3"/>
      <c r="H38" s="3"/>
      <c r="I38" s="3"/>
      <c r="J38" s="3"/>
      <c r="K38" s="3"/>
    </row>
    <row r="39" spans="1:11" ht="15.75" customHeight="1">
      <c r="A39" s="1"/>
      <c r="B39" s="2"/>
      <c r="C39" s="2"/>
      <c r="D39" s="3"/>
      <c r="E39" s="3"/>
      <c r="F39" s="3"/>
      <c r="G39" s="3"/>
      <c r="H39" s="3"/>
      <c r="I39" s="3"/>
      <c r="J39" s="3"/>
      <c r="K39" s="3"/>
    </row>
    <row r="40" spans="1:11" ht="15.75" customHeight="1">
      <c r="A40" s="1"/>
      <c r="B40" s="2"/>
      <c r="C40" s="2"/>
      <c r="D40" s="3"/>
      <c r="E40" s="3"/>
      <c r="F40" s="3"/>
      <c r="G40" s="3"/>
      <c r="H40" s="3"/>
      <c r="I40" s="3"/>
      <c r="J40" s="3"/>
      <c r="K40" s="3"/>
    </row>
    <row r="41" spans="1:11" ht="15.75" customHeight="1">
      <c r="A41" s="1"/>
      <c r="B41" s="2"/>
      <c r="C41" s="2"/>
      <c r="D41" s="3"/>
      <c r="E41" s="3"/>
      <c r="F41" s="3"/>
      <c r="G41" s="3"/>
      <c r="H41" s="3"/>
      <c r="I41" s="3"/>
      <c r="J41" s="3"/>
      <c r="K41" s="3"/>
    </row>
    <row r="42" spans="1:11" ht="15.75" customHeight="1">
      <c r="A42" s="1"/>
      <c r="B42" s="2"/>
      <c r="C42" s="2"/>
      <c r="D42" s="3"/>
      <c r="E42" s="3"/>
      <c r="F42" s="3"/>
      <c r="G42" s="3"/>
      <c r="H42" s="3"/>
      <c r="I42" s="3"/>
      <c r="J42" s="3"/>
      <c r="K42" s="3"/>
    </row>
    <row r="43" spans="1:11" ht="15.75" customHeight="1">
      <c r="A43" s="1"/>
      <c r="B43" s="2"/>
      <c r="C43" s="2"/>
      <c r="D43" s="3"/>
      <c r="E43" s="3"/>
      <c r="F43" s="3"/>
      <c r="G43" s="3"/>
      <c r="H43" s="3"/>
      <c r="I43" s="3"/>
      <c r="J43" s="3"/>
      <c r="K43" s="3"/>
    </row>
    <row r="44" spans="1:11" ht="15.75" customHeight="1">
      <c r="A44" s="1"/>
      <c r="B44" s="2"/>
      <c r="C44" s="2"/>
      <c r="D44" s="3"/>
      <c r="E44" s="3"/>
      <c r="F44" s="3"/>
      <c r="G44" s="3"/>
      <c r="H44" s="3"/>
      <c r="I44" s="3"/>
      <c r="J44" s="3"/>
      <c r="K44" s="3"/>
    </row>
    <row r="45" spans="1:11" ht="15.75" customHeight="1">
      <c r="A45" s="1"/>
      <c r="B45" s="2"/>
      <c r="C45" s="2"/>
      <c r="D45" s="3"/>
      <c r="E45" s="3"/>
      <c r="F45" s="3"/>
      <c r="G45" s="3"/>
      <c r="H45" s="3"/>
      <c r="I45" s="3"/>
      <c r="J45" s="3"/>
      <c r="K45" s="3"/>
    </row>
    <row r="46" spans="1:11" ht="15.75" customHeight="1">
      <c r="A46" s="1"/>
      <c r="B46" s="2"/>
      <c r="C46" s="2"/>
      <c r="D46" s="3"/>
      <c r="E46" s="3"/>
      <c r="F46" s="3"/>
      <c r="G46" s="3"/>
      <c r="H46" s="3"/>
      <c r="I46" s="3"/>
      <c r="J46" s="3"/>
      <c r="K46" s="3"/>
    </row>
    <row r="47" spans="1:11" ht="15.75" customHeight="1">
      <c r="A47" s="1"/>
      <c r="B47" s="2"/>
      <c r="C47" s="2"/>
      <c r="D47" s="3"/>
      <c r="E47" s="3"/>
      <c r="F47" s="3"/>
      <c r="G47" s="3"/>
      <c r="H47" s="3"/>
      <c r="I47" s="3"/>
      <c r="J47" s="3"/>
      <c r="K47" s="3"/>
    </row>
    <row r="48" spans="1:11" ht="15.75" customHeight="1">
      <c r="A48" s="1"/>
      <c r="B48" s="2"/>
      <c r="C48" s="2"/>
      <c r="D48" s="3"/>
      <c r="E48" s="3"/>
      <c r="F48" s="3"/>
      <c r="G48" s="3"/>
      <c r="H48" s="3"/>
      <c r="I48" s="3"/>
      <c r="J48" s="3"/>
      <c r="K48" s="3"/>
    </row>
    <row r="49" spans="1:11" ht="15.75" customHeight="1">
      <c r="A49" s="1"/>
      <c r="B49" s="2"/>
      <c r="C49" s="2"/>
      <c r="D49" s="3"/>
      <c r="E49" s="3"/>
      <c r="F49" s="3"/>
      <c r="G49" s="3"/>
      <c r="H49" s="3"/>
      <c r="I49" s="3"/>
      <c r="J49" s="3"/>
      <c r="K49" s="3"/>
    </row>
    <row r="50" spans="1:11" ht="15.75" customHeight="1">
      <c r="A50" s="1"/>
      <c r="B50" s="2"/>
      <c r="C50" s="2"/>
      <c r="D50" s="3"/>
      <c r="E50" s="3"/>
      <c r="F50" s="3"/>
      <c r="G50" s="3"/>
      <c r="H50" s="3"/>
      <c r="I50" s="3"/>
      <c r="J50" s="3"/>
      <c r="K50" s="3"/>
    </row>
    <row r="51" spans="1:11" ht="15.75" customHeight="1">
      <c r="A51" s="1"/>
      <c r="B51" s="2"/>
      <c r="C51" s="2"/>
      <c r="D51" s="3"/>
      <c r="E51" s="3"/>
      <c r="F51" s="3"/>
      <c r="G51" s="3"/>
      <c r="H51" s="3"/>
      <c r="I51" s="3"/>
      <c r="J51" s="3"/>
      <c r="K51" s="3"/>
    </row>
    <row r="52" spans="1:11" ht="15.75" customHeight="1">
      <c r="A52" s="1"/>
      <c r="B52" s="2"/>
      <c r="C52" s="2"/>
      <c r="D52" s="3"/>
      <c r="E52" s="3"/>
      <c r="F52" s="3"/>
      <c r="G52" s="3"/>
      <c r="H52" s="3"/>
      <c r="I52" s="3"/>
      <c r="J52" s="3"/>
      <c r="K52" s="3"/>
    </row>
    <row r="53" spans="1:11" ht="15.75" customHeight="1">
      <c r="A53" s="1"/>
      <c r="B53" s="2"/>
      <c r="C53" s="2"/>
      <c r="D53" s="3"/>
      <c r="E53" s="3"/>
      <c r="F53" s="3"/>
      <c r="G53" s="3"/>
      <c r="H53" s="3"/>
      <c r="I53" s="3"/>
      <c r="J53" s="3"/>
      <c r="K53" s="3"/>
    </row>
    <row r="54" spans="1:11" ht="15.75" customHeight="1">
      <c r="A54" s="1"/>
      <c r="B54" s="2"/>
      <c r="C54" s="2"/>
      <c r="D54" s="3"/>
      <c r="E54" s="3"/>
      <c r="F54" s="3"/>
      <c r="G54" s="3"/>
      <c r="H54" s="3"/>
      <c r="I54" s="3"/>
      <c r="J54" s="3"/>
      <c r="K54" s="3"/>
    </row>
    <row r="55" spans="1:11" ht="15.75" customHeight="1">
      <c r="A55" s="1"/>
      <c r="B55" s="2"/>
      <c r="C55" s="2"/>
      <c r="D55" s="3"/>
      <c r="E55" s="3"/>
      <c r="F55" s="3"/>
      <c r="G55" s="3"/>
      <c r="H55" s="3"/>
      <c r="I55" s="3"/>
      <c r="J55" s="3"/>
      <c r="K55" s="3"/>
    </row>
    <row r="56" spans="1:11" ht="15.75" customHeight="1">
      <c r="A56" s="1"/>
      <c r="B56" s="2"/>
      <c r="C56" s="2"/>
      <c r="D56" s="3"/>
      <c r="E56" s="3"/>
      <c r="F56" s="3"/>
      <c r="G56" s="3"/>
      <c r="H56" s="3"/>
      <c r="I56" s="3"/>
      <c r="J56" s="3"/>
      <c r="K56" s="3"/>
    </row>
    <row r="57" spans="1:11" ht="15.75" customHeight="1">
      <c r="A57" s="1"/>
      <c r="B57" s="2"/>
      <c r="C57" s="2"/>
      <c r="D57" s="3"/>
      <c r="E57" s="3"/>
      <c r="F57" s="3"/>
      <c r="G57" s="3"/>
      <c r="H57" s="3"/>
      <c r="I57" s="3"/>
      <c r="J57" s="3"/>
      <c r="K57" s="3"/>
    </row>
    <row r="58" spans="1:11" ht="15.75" customHeight="1">
      <c r="A58" s="1"/>
      <c r="B58" s="2"/>
      <c r="C58" s="2"/>
      <c r="D58" s="3"/>
      <c r="E58" s="3"/>
      <c r="F58" s="3"/>
      <c r="G58" s="3"/>
      <c r="H58" s="3"/>
      <c r="I58" s="3"/>
      <c r="J58" s="3"/>
      <c r="K58" s="3"/>
    </row>
    <row r="59" spans="1:11" ht="15.75" customHeight="1">
      <c r="A59" s="1"/>
      <c r="B59" s="2"/>
      <c r="C59" s="2"/>
      <c r="D59" s="3"/>
      <c r="E59" s="3"/>
      <c r="F59" s="3"/>
      <c r="G59" s="3"/>
      <c r="H59" s="3"/>
      <c r="I59" s="3"/>
      <c r="J59" s="3"/>
      <c r="K59" s="3"/>
    </row>
    <row r="60" spans="1:11" ht="15.75" customHeight="1">
      <c r="A60" s="1"/>
      <c r="B60" s="2"/>
      <c r="C60" s="2"/>
      <c r="D60" s="3"/>
      <c r="E60" s="3"/>
      <c r="F60" s="3"/>
      <c r="G60" s="3"/>
      <c r="H60" s="3"/>
      <c r="I60" s="3"/>
      <c r="J60" s="3"/>
      <c r="K60" s="3"/>
    </row>
    <row r="61" spans="1:11" ht="15.75" customHeight="1">
      <c r="A61" s="1"/>
      <c r="B61" s="2"/>
      <c r="C61" s="2"/>
      <c r="D61" s="3"/>
      <c r="E61" s="3"/>
      <c r="F61" s="3"/>
      <c r="G61" s="3"/>
      <c r="H61" s="3"/>
      <c r="I61" s="3"/>
      <c r="J61" s="3"/>
      <c r="K61" s="3"/>
    </row>
    <row r="62" spans="1:11" ht="15.75" customHeight="1">
      <c r="A62" s="1"/>
      <c r="B62" s="2"/>
      <c r="C62" s="2"/>
      <c r="D62" s="3"/>
      <c r="E62" s="3"/>
      <c r="F62" s="3"/>
      <c r="G62" s="3"/>
      <c r="H62" s="3"/>
      <c r="I62" s="3"/>
      <c r="J62" s="3"/>
      <c r="K62" s="3"/>
    </row>
    <row r="63" spans="1:11" ht="15.75" customHeight="1">
      <c r="A63" s="1"/>
      <c r="B63" s="2"/>
      <c r="C63" s="2"/>
      <c r="D63" s="3"/>
      <c r="E63" s="3"/>
      <c r="F63" s="3"/>
      <c r="G63" s="3"/>
      <c r="H63" s="3"/>
      <c r="I63" s="3"/>
      <c r="J63" s="3"/>
      <c r="K63" s="3"/>
    </row>
    <row r="64" spans="1:11" ht="15.75" customHeight="1">
      <c r="A64" s="1"/>
      <c r="B64" s="2"/>
      <c r="C64" s="2"/>
      <c r="D64" s="3"/>
      <c r="E64" s="3"/>
      <c r="F64" s="3"/>
      <c r="G64" s="3"/>
      <c r="H64" s="3"/>
      <c r="I64" s="3"/>
      <c r="J64" s="3"/>
      <c r="K64" s="3"/>
    </row>
    <row r="65" spans="1:11" ht="15.75" customHeight="1">
      <c r="A65" s="1"/>
      <c r="B65" s="2"/>
      <c r="C65" s="2"/>
      <c r="D65" s="3"/>
      <c r="E65" s="3"/>
      <c r="F65" s="3"/>
      <c r="G65" s="3"/>
      <c r="H65" s="3"/>
      <c r="I65" s="3"/>
      <c r="J65" s="3"/>
      <c r="K65" s="3"/>
    </row>
    <row r="66" spans="1:11" ht="15.75" customHeight="1">
      <c r="A66" s="1"/>
      <c r="B66" s="2"/>
      <c r="C66" s="2"/>
      <c r="D66" s="3"/>
      <c r="E66" s="3"/>
      <c r="F66" s="3"/>
      <c r="G66" s="3"/>
      <c r="H66" s="3"/>
      <c r="I66" s="3"/>
      <c r="J66" s="3"/>
      <c r="K66" s="3"/>
    </row>
    <row r="67" spans="1:11" ht="15.75" customHeight="1">
      <c r="A67" s="1"/>
      <c r="B67" s="2"/>
      <c r="C67" s="2"/>
      <c r="D67" s="3"/>
      <c r="E67" s="3"/>
      <c r="F67" s="3"/>
      <c r="G67" s="3"/>
      <c r="H67" s="3"/>
      <c r="I67" s="3"/>
      <c r="J67" s="3"/>
      <c r="K67" s="3"/>
    </row>
    <row r="68" spans="1:11" ht="15.75" customHeight="1">
      <c r="A68" s="1"/>
      <c r="B68" s="2"/>
      <c r="C68" s="2"/>
      <c r="D68" s="3"/>
      <c r="E68" s="3"/>
      <c r="F68" s="3"/>
      <c r="G68" s="3"/>
      <c r="H68" s="3"/>
      <c r="I68" s="3"/>
      <c r="J68" s="3"/>
      <c r="K68" s="3"/>
    </row>
    <row r="69" spans="1:11" ht="15.75" customHeight="1">
      <c r="A69" s="1"/>
      <c r="B69" s="2"/>
      <c r="C69" s="2"/>
      <c r="D69" s="3"/>
      <c r="E69" s="3"/>
      <c r="F69" s="3"/>
      <c r="G69" s="3"/>
      <c r="H69" s="3"/>
      <c r="I69" s="3"/>
      <c r="J69" s="3"/>
      <c r="K69" s="3"/>
    </row>
    <row r="70" spans="1:11" ht="15.75" customHeight="1">
      <c r="A70" s="1"/>
      <c r="B70" s="2"/>
      <c r="C70" s="2"/>
      <c r="D70" s="3"/>
      <c r="E70" s="3"/>
      <c r="F70" s="3"/>
      <c r="G70" s="3"/>
      <c r="H70" s="3"/>
      <c r="I70" s="3"/>
      <c r="J70" s="3"/>
      <c r="K70" s="3"/>
    </row>
    <row r="71" spans="1:11" ht="15.75" customHeight="1">
      <c r="A71" s="1"/>
      <c r="B71" s="2"/>
      <c r="C71" s="2"/>
      <c r="D71" s="3"/>
      <c r="E71" s="3"/>
      <c r="F71" s="3"/>
      <c r="G71" s="3"/>
      <c r="H71" s="3"/>
      <c r="I71" s="3"/>
      <c r="J71" s="3"/>
      <c r="K71" s="3"/>
    </row>
    <row r="72" spans="1:11" ht="15.75" customHeight="1">
      <c r="A72" s="1"/>
      <c r="B72" s="2"/>
      <c r="C72" s="2"/>
      <c r="D72" s="3"/>
      <c r="E72" s="3"/>
      <c r="F72" s="3"/>
      <c r="G72" s="3"/>
      <c r="H72" s="3"/>
      <c r="I72" s="3"/>
      <c r="J72" s="3"/>
      <c r="K72" s="3"/>
    </row>
    <row r="73" spans="1:11" ht="15.75" customHeight="1">
      <c r="A73" s="1"/>
      <c r="B73" s="2"/>
      <c r="C73" s="2"/>
      <c r="D73" s="3"/>
      <c r="E73" s="3"/>
      <c r="F73" s="3"/>
      <c r="G73" s="3"/>
      <c r="H73" s="3"/>
      <c r="I73" s="3"/>
      <c r="J73" s="3"/>
      <c r="K73" s="3"/>
    </row>
    <row r="74" spans="1:11" ht="15.75" customHeight="1">
      <c r="A74" s="1"/>
      <c r="B74" s="2"/>
      <c r="C74" s="2"/>
      <c r="D74" s="3"/>
      <c r="E74" s="3"/>
      <c r="F74" s="3"/>
      <c r="G74" s="3"/>
      <c r="H74" s="3"/>
      <c r="I74" s="3"/>
      <c r="J74" s="3"/>
      <c r="K74" s="3"/>
    </row>
    <row r="75" spans="1:11" ht="15.75" customHeight="1">
      <c r="A75" s="1"/>
      <c r="B75" s="2"/>
      <c r="C75" s="2"/>
      <c r="D75" s="3"/>
      <c r="E75" s="3"/>
      <c r="F75" s="3"/>
      <c r="G75" s="3"/>
      <c r="H75" s="3"/>
      <c r="I75" s="3"/>
      <c r="J75" s="3"/>
      <c r="K75" s="3"/>
    </row>
    <row r="76" spans="1:11" ht="15.75" customHeight="1">
      <c r="A76" s="1"/>
      <c r="B76" s="2"/>
      <c r="C76" s="2"/>
      <c r="D76" s="3"/>
      <c r="E76" s="3"/>
      <c r="F76" s="3"/>
      <c r="G76" s="3"/>
      <c r="H76" s="3"/>
      <c r="I76" s="3"/>
      <c r="J76" s="3"/>
      <c r="K76" s="3"/>
    </row>
    <row r="77" spans="1:11" ht="15.75" customHeight="1">
      <c r="A77" s="1"/>
      <c r="B77" s="2"/>
      <c r="C77" s="2"/>
      <c r="D77" s="3"/>
      <c r="E77" s="3"/>
      <c r="F77" s="3"/>
      <c r="G77" s="3"/>
      <c r="H77" s="3"/>
      <c r="I77" s="3"/>
      <c r="J77" s="3"/>
      <c r="K77" s="3"/>
    </row>
    <row r="78" spans="1:11" ht="15.75" customHeight="1">
      <c r="A78" s="1"/>
      <c r="B78" s="2"/>
      <c r="C78" s="2"/>
      <c r="D78" s="3"/>
      <c r="E78" s="3"/>
      <c r="F78" s="3"/>
      <c r="G78" s="3"/>
      <c r="H78" s="3"/>
      <c r="I78" s="3"/>
      <c r="J78" s="3"/>
      <c r="K78" s="3"/>
    </row>
    <row r="79" spans="1:11" ht="15.75" customHeight="1">
      <c r="A79" s="1"/>
      <c r="B79" s="2"/>
      <c r="C79" s="2"/>
      <c r="D79" s="3"/>
      <c r="E79" s="3"/>
      <c r="F79" s="3"/>
      <c r="G79" s="3"/>
      <c r="H79" s="3"/>
      <c r="I79" s="3"/>
      <c r="J79" s="3"/>
      <c r="K79" s="3"/>
    </row>
    <row r="80" spans="1:11" ht="15.75" customHeight="1">
      <c r="A80" s="1"/>
      <c r="B80" s="2"/>
      <c r="C80" s="2"/>
      <c r="D80" s="3"/>
      <c r="E80" s="3"/>
      <c r="F80" s="3"/>
      <c r="G80" s="3"/>
      <c r="H80" s="3"/>
      <c r="I80" s="3"/>
      <c r="J80" s="3"/>
      <c r="K80" s="3"/>
    </row>
    <row r="81" spans="1:11" ht="15.75" customHeight="1">
      <c r="A81" s="1"/>
      <c r="B81" s="2"/>
      <c r="C81" s="2"/>
      <c r="D81" s="3"/>
      <c r="E81" s="3"/>
      <c r="F81" s="3"/>
      <c r="G81" s="3"/>
      <c r="H81" s="3"/>
      <c r="I81" s="3"/>
      <c r="J81" s="3"/>
      <c r="K81" s="3"/>
    </row>
    <row r="82" spans="1:11" ht="15.75" customHeight="1">
      <c r="A82" s="1"/>
      <c r="B82" s="2"/>
      <c r="C82" s="2"/>
      <c r="D82" s="3"/>
      <c r="E82" s="3"/>
      <c r="F82" s="3"/>
      <c r="G82" s="3"/>
      <c r="H82" s="3"/>
      <c r="I82" s="3"/>
      <c r="J82" s="3"/>
      <c r="K82" s="3"/>
    </row>
    <row r="83" spans="1:11" ht="15.75" customHeight="1">
      <c r="A83" s="1"/>
      <c r="B83" s="2"/>
      <c r="C83" s="2"/>
      <c r="D83" s="3"/>
      <c r="E83" s="3"/>
      <c r="F83" s="3"/>
      <c r="G83" s="3"/>
      <c r="H83" s="3"/>
      <c r="I83" s="3"/>
      <c r="J83" s="3"/>
      <c r="K83" s="3"/>
    </row>
    <row r="84" spans="1:11" ht="15.75" customHeight="1">
      <c r="A84" s="1"/>
      <c r="B84" s="2"/>
      <c r="C84" s="2"/>
      <c r="D84" s="3"/>
      <c r="E84" s="3"/>
      <c r="F84" s="3"/>
      <c r="G84" s="3"/>
      <c r="H84" s="3"/>
      <c r="I84" s="3"/>
      <c r="J84" s="3"/>
      <c r="K84" s="3"/>
    </row>
    <row r="85" spans="1:11" ht="15.75" customHeight="1">
      <c r="A85" s="1"/>
      <c r="B85" s="2"/>
      <c r="C85" s="2"/>
      <c r="D85" s="3"/>
      <c r="E85" s="3"/>
      <c r="F85" s="3"/>
      <c r="G85" s="3"/>
      <c r="H85" s="3"/>
      <c r="I85" s="3"/>
      <c r="J85" s="3"/>
      <c r="K85" s="3"/>
    </row>
    <row r="86" spans="1:11" ht="15.75" customHeight="1">
      <c r="A86" s="1"/>
      <c r="B86" s="2"/>
      <c r="C86" s="2"/>
      <c r="D86" s="3"/>
      <c r="E86" s="3"/>
      <c r="F86" s="3"/>
      <c r="G86" s="3"/>
      <c r="H86" s="3"/>
      <c r="I86" s="3"/>
      <c r="J86" s="3"/>
      <c r="K86" s="3"/>
    </row>
    <row r="87" spans="1:11" ht="15.75" customHeight="1">
      <c r="A87" s="1"/>
      <c r="B87" s="2"/>
      <c r="C87" s="2"/>
      <c r="D87" s="3"/>
      <c r="E87" s="3"/>
      <c r="F87" s="3"/>
      <c r="G87" s="3"/>
      <c r="H87" s="3"/>
      <c r="I87" s="3"/>
      <c r="J87" s="3"/>
      <c r="K87" s="3"/>
    </row>
    <row r="88" spans="1:11" ht="15.75" customHeight="1">
      <c r="A88" s="1"/>
      <c r="B88" s="2"/>
      <c r="C88" s="2"/>
      <c r="D88" s="3"/>
      <c r="E88" s="3"/>
      <c r="F88" s="3"/>
      <c r="G88" s="3"/>
      <c r="H88" s="3"/>
      <c r="I88" s="3"/>
      <c r="J88" s="3"/>
      <c r="K88" s="3"/>
    </row>
    <row r="89" spans="1:11" ht="15.75" customHeight="1">
      <c r="A89" s="1"/>
      <c r="B89" s="2"/>
      <c r="C89" s="2"/>
      <c r="D89" s="3"/>
      <c r="E89" s="3"/>
      <c r="F89" s="3"/>
      <c r="G89" s="3"/>
      <c r="H89" s="3"/>
      <c r="I89" s="3"/>
      <c r="J89" s="3"/>
      <c r="K89" s="3"/>
    </row>
    <row r="90" spans="1:11" ht="15.75" customHeight="1">
      <c r="A90" s="1"/>
      <c r="B90" s="2"/>
      <c r="C90" s="2"/>
      <c r="D90" s="3"/>
      <c r="E90" s="3"/>
      <c r="F90" s="3"/>
      <c r="G90" s="3"/>
      <c r="H90" s="3"/>
      <c r="I90" s="3"/>
      <c r="J90" s="3"/>
      <c r="K90" s="3"/>
    </row>
    <row r="91" spans="1:11" ht="15.75" customHeight="1">
      <c r="A91" s="1"/>
      <c r="B91" s="2"/>
      <c r="C91" s="2"/>
      <c r="D91" s="3"/>
      <c r="E91" s="3"/>
      <c r="F91" s="3"/>
      <c r="G91" s="3"/>
      <c r="H91" s="3"/>
      <c r="I91" s="3"/>
      <c r="J91" s="3"/>
      <c r="K91" s="3"/>
    </row>
    <row r="92" spans="1:11" ht="15.75" customHeight="1">
      <c r="A92" s="1"/>
      <c r="B92" s="2"/>
      <c r="C92" s="2"/>
      <c r="D92" s="3"/>
      <c r="E92" s="3"/>
      <c r="F92" s="3"/>
      <c r="G92" s="3"/>
      <c r="H92" s="3"/>
      <c r="I92" s="3"/>
      <c r="J92" s="3"/>
      <c r="K92" s="3"/>
    </row>
    <row r="93" spans="1:11" ht="15.75" customHeight="1">
      <c r="A93" s="1"/>
      <c r="B93" s="2"/>
      <c r="C93" s="2"/>
      <c r="D93" s="3"/>
      <c r="E93" s="3"/>
      <c r="F93" s="3"/>
      <c r="G93" s="3"/>
      <c r="H93" s="3"/>
      <c r="I93" s="3"/>
      <c r="J93" s="3"/>
      <c r="K93" s="3"/>
    </row>
    <row r="94" spans="1:11" ht="15.75" customHeight="1">
      <c r="A94" s="1"/>
      <c r="B94" s="2"/>
      <c r="C94" s="2"/>
      <c r="D94" s="3"/>
      <c r="E94" s="3"/>
      <c r="F94" s="3"/>
      <c r="G94" s="3"/>
      <c r="H94" s="3"/>
      <c r="I94" s="3"/>
      <c r="J94" s="3"/>
      <c r="K94" s="3"/>
    </row>
    <row r="95" spans="1:11" ht="15.75" customHeight="1">
      <c r="A95" s="1"/>
      <c r="B95" s="2"/>
      <c r="C95" s="2"/>
      <c r="D95" s="3"/>
      <c r="E95" s="3"/>
      <c r="F95" s="3"/>
      <c r="G95" s="3"/>
      <c r="H95" s="3"/>
      <c r="I95" s="3"/>
      <c r="J95" s="3"/>
      <c r="K95" s="3"/>
    </row>
    <row r="96" spans="1:11" ht="15.75" customHeight="1">
      <c r="A96" s="1"/>
      <c r="B96" s="2"/>
      <c r="C96" s="2"/>
      <c r="D96" s="3"/>
      <c r="E96" s="3"/>
      <c r="F96" s="3"/>
      <c r="G96" s="3"/>
      <c r="H96" s="3"/>
      <c r="I96" s="3"/>
      <c r="J96" s="3"/>
      <c r="K96" s="3"/>
    </row>
    <row r="97" spans="1:11" ht="15.75" customHeight="1">
      <c r="A97" s="1"/>
      <c r="B97" s="2"/>
      <c r="C97" s="2"/>
      <c r="D97" s="3"/>
      <c r="E97" s="3"/>
      <c r="F97" s="3"/>
      <c r="G97" s="3"/>
      <c r="H97" s="3"/>
      <c r="I97" s="3"/>
      <c r="J97" s="3"/>
      <c r="K97" s="3"/>
    </row>
    <row r="98" spans="1:11" ht="15.75" customHeight="1">
      <c r="A98" s="1"/>
      <c r="B98" s="2"/>
      <c r="C98" s="2"/>
      <c r="D98" s="3"/>
      <c r="E98" s="3"/>
      <c r="F98" s="3"/>
      <c r="G98" s="3"/>
      <c r="H98" s="3"/>
      <c r="I98" s="3"/>
      <c r="J98" s="3"/>
      <c r="K98" s="3"/>
    </row>
    <row r="99" spans="1:11" ht="15.75" customHeight="1">
      <c r="A99" s="1"/>
      <c r="B99" s="2"/>
      <c r="C99" s="2"/>
      <c r="D99" s="3"/>
      <c r="E99" s="3"/>
      <c r="F99" s="3"/>
      <c r="G99" s="3"/>
      <c r="H99" s="3"/>
      <c r="I99" s="3"/>
      <c r="J99" s="3"/>
      <c r="K99" s="3"/>
    </row>
    <row r="100" spans="1:11" ht="15.75" customHeight="1">
      <c r="A100" s="1"/>
      <c r="B100" s="2"/>
      <c r="C100" s="2"/>
      <c r="D100" s="3"/>
      <c r="E100" s="3"/>
      <c r="F100" s="3"/>
      <c r="G100" s="3"/>
      <c r="H100" s="3"/>
      <c r="I100" s="3"/>
      <c r="J100" s="3"/>
      <c r="K100" s="3"/>
    </row>
    <row r="101" spans="1:11" ht="15.75" customHeight="1">
      <c r="A101" s="1"/>
      <c r="B101" s="2"/>
      <c r="C101" s="2"/>
      <c r="D101" s="3"/>
      <c r="E101" s="3"/>
      <c r="F101" s="3"/>
      <c r="G101" s="3"/>
      <c r="H101" s="3"/>
      <c r="I101" s="3"/>
      <c r="J101" s="3"/>
      <c r="K101" s="3"/>
    </row>
    <row r="102" spans="1:11" ht="15.75" customHeight="1">
      <c r="A102" s="1"/>
      <c r="B102" s="2"/>
      <c r="C102" s="2"/>
      <c r="D102" s="3"/>
      <c r="E102" s="3"/>
      <c r="F102" s="3"/>
      <c r="G102" s="3"/>
      <c r="H102" s="3"/>
      <c r="I102" s="3"/>
      <c r="J102" s="3"/>
      <c r="K102" s="3"/>
    </row>
    <row r="103" spans="1:11" ht="15.75" customHeight="1">
      <c r="A103" s="1"/>
      <c r="B103" s="2"/>
      <c r="C103" s="2"/>
      <c r="D103" s="3"/>
      <c r="E103" s="3"/>
      <c r="F103" s="3"/>
      <c r="G103" s="3"/>
      <c r="H103" s="3"/>
      <c r="I103" s="3"/>
      <c r="J103" s="3"/>
      <c r="K103" s="3"/>
    </row>
    <row r="104" spans="1:11" ht="15.75" customHeight="1">
      <c r="A104" s="1"/>
      <c r="B104" s="2"/>
      <c r="C104" s="2"/>
      <c r="D104" s="3"/>
      <c r="E104" s="3"/>
      <c r="F104" s="3"/>
      <c r="G104" s="3"/>
      <c r="H104" s="3"/>
      <c r="I104" s="3"/>
      <c r="J104" s="3"/>
      <c r="K104" s="3"/>
    </row>
    <row r="105" spans="1:11" ht="15.75" customHeight="1">
      <c r="A105" s="1"/>
      <c r="B105" s="2"/>
      <c r="C105" s="2"/>
      <c r="D105" s="3"/>
      <c r="E105" s="3"/>
      <c r="F105" s="3"/>
      <c r="G105" s="3"/>
      <c r="H105" s="3"/>
      <c r="I105" s="3"/>
      <c r="J105" s="3"/>
      <c r="K105" s="3"/>
    </row>
    <row r="106" spans="1:11" ht="15.75" customHeight="1">
      <c r="A106" s="1"/>
      <c r="B106" s="2"/>
      <c r="C106" s="2"/>
      <c r="D106" s="3"/>
      <c r="E106" s="3"/>
      <c r="F106" s="3"/>
      <c r="G106" s="3"/>
      <c r="H106" s="3"/>
      <c r="I106" s="3"/>
      <c r="J106" s="3"/>
      <c r="K106" s="3"/>
    </row>
    <row r="107" spans="1:11" ht="15.75" customHeight="1">
      <c r="A107" s="1"/>
      <c r="B107" s="2"/>
      <c r="C107" s="2"/>
      <c r="D107" s="3"/>
      <c r="E107" s="3"/>
      <c r="F107" s="3"/>
      <c r="G107" s="3"/>
      <c r="H107" s="3"/>
      <c r="I107" s="3"/>
      <c r="J107" s="3"/>
      <c r="K107" s="3"/>
    </row>
    <row r="108" spans="1:11" ht="15.75" customHeight="1">
      <c r="A108" s="1"/>
      <c r="B108" s="2"/>
      <c r="C108" s="2"/>
      <c r="D108" s="3"/>
      <c r="E108" s="3"/>
      <c r="F108" s="3"/>
      <c r="G108" s="3"/>
      <c r="H108" s="3"/>
      <c r="I108" s="3"/>
      <c r="J108" s="3"/>
      <c r="K108" s="3"/>
    </row>
    <row r="109" spans="1:11" ht="15.75" customHeight="1">
      <c r="A109" s="1"/>
      <c r="B109" s="2"/>
      <c r="C109" s="2"/>
      <c r="D109" s="3"/>
      <c r="E109" s="3"/>
      <c r="F109" s="3"/>
      <c r="G109" s="3"/>
      <c r="H109" s="3"/>
      <c r="I109" s="3"/>
      <c r="J109" s="3"/>
      <c r="K109" s="3"/>
    </row>
    <row r="110" spans="1:11" ht="15.75" customHeight="1">
      <c r="A110" s="1"/>
      <c r="B110" s="2"/>
      <c r="C110" s="2"/>
      <c r="D110" s="3"/>
      <c r="E110" s="3"/>
      <c r="F110" s="3"/>
      <c r="G110" s="3"/>
      <c r="H110" s="3"/>
      <c r="I110" s="3"/>
      <c r="J110" s="3"/>
      <c r="K110" s="3"/>
    </row>
    <row r="111" spans="1:11" ht="15.75" customHeight="1">
      <c r="A111" s="1"/>
      <c r="B111" s="2"/>
      <c r="C111" s="2"/>
      <c r="D111" s="3"/>
      <c r="E111" s="3"/>
      <c r="F111" s="3"/>
      <c r="G111" s="3"/>
      <c r="H111" s="3"/>
      <c r="I111" s="3"/>
      <c r="J111" s="3"/>
      <c r="K111" s="3"/>
    </row>
    <row r="112" spans="1:11" ht="15.75" customHeight="1">
      <c r="A112" s="1"/>
      <c r="B112" s="2"/>
      <c r="C112" s="2"/>
      <c r="D112" s="3"/>
      <c r="E112" s="3"/>
      <c r="F112" s="3"/>
      <c r="G112" s="3"/>
      <c r="H112" s="3"/>
      <c r="I112" s="3"/>
      <c r="J112" s="3"/>
      <c r="K112" s="3"/>
    </row>
    <row r="113" spans="1:11" ht="15.75" customHeight="1">
      <c r="A113" s="1"/>
      <c r="B113" s="2"/>
      <c r="C113" s="2"/>
      <c r="D113" s="3"/>
      <c r="E113" s="3"/>
      <c r="F113" s="3"/>
      <c r="G113" s="3"/>
      <c r="H113" s="3"/>
      <c r="I113" s="3"/>
      <c r="J113" s="3"/>
      <c r="K113" s="3"/>
    </row>
    <row r="114" spans="1:11" ht="15.75" customHeight="1">
      <c r="A114" s="1"/>
      <c r="B114" s="2"/>
      <c r="C114" s="2"/>
      <c r="D114" s="3"/>
      <c r="E114" s="3"/>
      <c r="F114" s="3"/>
      <c r="G114" s="3"/>
      <c r="H114" s="3"/>
      <c r="I114" s="3"/>
      <c r="J114" s="3"/>
      <c r="K114" s="3"/>
    </row>
    <row r="115" spans="1:11" ht="15.75" customHeight="1">
      <c r="A115" s="1"/>
      <c r="B115" s="2"/>
      <c r="C115" s="2"/>
      <c r="D115" s="3"/>
      <c r="E115" s="3"/>
      <c r="F115" s="3"/>
      <c r="G115" s="3"/>
      <c r="H115" s="3"/>
      <c r="I115" s="3"/>
      <c r="J115" s="3"/>
      <c r="K115" s="3"/>
    </row>
    <row r="116" spans="1:11" ht="15.75" customHeight="1">
      <c r="A116" s="1"/>
      <c r="B116" s="2"/>
      <c r="C116" s="2"/>
      <c r="D116" s="3"/>
      <c r="E116" s="3"/>
      <c r="F116" s="3"/>
      <c r="G116" s="3"/>
      <c r="H116" s="3"/>
      <c r="I116" s="3"/>
      <c r="J116" s="3"/>
      <c r="K116" s="3"/>
    </row>
    <row r="117" spans="1:11" ht="15.75" customHeight="1">
      <c r="A117" s="1"/>
      <c r="B117" s="2"/>
      <c r="C117" s="2"/>
      <c r="D117" s="3"/>
      <c r="E117" s="3"/>
      <c r="F117" s="3"/>
      <c r="G117" s="3"/>
      <c r="H117" s="3"/>
      <c r="I117" s="3"/>
      <c r="J117" s="3"/>
      <c r="K117" s="3"/>
    </row>
    <row r="118" spans="1:11" ht="15.75" customHeight="1">
      <c r="A118" s="1"/>
      <c r="B118" s="2"/>
      <c r="C118" s="2"/>
      <c r="D118" s="3"/>
      <c r="E118" s="3"/>
      <c r="F118" s="3"/>
      <c r="G118" s="3"/>
      <c r="H118" s="3"/>
      <c r="I118" s="3"/>
      <c r="J118" s="3"/>
      <c r="K118" s="3"/>
    </row>
    <row r="119" spans="1:11" ht="15.75" customHeight="1">
      <c r="A119" s="1"/>
      <c r="B119" s="2"/>
      <c r="C119" s="2"/>
      <c r="D119" s="3"/>
      <c r="E119" s="3"/>
      <c r="F119" s="3"/>
      <c r="G119" s="3"/>
      <c r="H119" s="3"/>
      <c r="I119" s="3"/>
      <c r="J119" s="3"/>
      <c r="K119" s="3"/>
    </row>
    <row r="120" spans="1:11" ht="15.75" customHeight="1">
      <c r="A120" s="1"/>
      <c r="B120" s="2"/>
      <c r="C120" s="2"/>
      <c r="D120" s="3"/>
      <c r="E120" s="3"/>
      <c r="F120" s="3"/>
      <c r="G120" s="3"/>
      <c r="H120" s="3"/>
      <c r="I120" s="3"/>
      <c r="J120" s="3"/>
      <c r="K120" s="3"/>
    </row>
    <row r="121" spans="1:11" ht="15.75" customHeight="1">
      <c r="A121" s="1"/>
      <c r="B121" s="2"/>
      <c r="C121" s="2"/>
      <c r="D121" s="3"/>
      <c r="E121" s="3"/>
      <c r="F121" s="3"/>
      <c r="G121" s="3"/>
      <c r="H121" s="3"/>
      <c r="I121" s="3"/>
      <c r="J121" s="3"/>
      <c r="K121" s="3"/>
    </row>
    <row r="122" spans="1:11" ht="15.75" customHeight="1">
      <c r="A122" s="1"/>
      <c r="B122" s="2"/>
      <c r="C122" s="2"/>
      <c r="D122" s="3"/>
      <c r="E122" s="3"/>
      <c r="F122" s="3"/>
      <c r="G122" s="3"/>
      <c r="H122" s="3"/>
      <c r="I122" s="3"/>
      <c r="J122" s="3"/>
      <c r="K122" s="3"/>
    </row>
    <row r="123" spans="1:11" ht="15.75" customHeight="1">
      <c r="A123" s="1"/>
      <c r="B123" s="2"/>
      <c r="C123" s="2"/>
      <c r="D123" s="3"/>
      <c r="E123" s="3"/>
      <c r="F123" s="3"/>
      <c r="G123" s="3"/>
      <c r="H123" s="3"/>
      <c r="I123" s="3"/>
      <c r="J123" s="3"/>
      <c r="K123" s="3"/>
    </row>
    <row r="124" spans="1:11" ht="15.75" customHeight="1">
      <c r="A124" s="1"/>
      <c r="B124" s="2"/>
      <c r="C124" s="2"/>
      <c r="D124" s="3"/>
      <c r="E124" s="3"/>
      <c r="F124" s="3"/>
      <c r="G124" s="3"/>
      <c r="H124" s="3"/>
      <c r="I124" s="3"/>
      <c r="J124" s="3"/>
      <c r="K124" s="3"/>
    </row>
    <row r="125" spans="1:11" ht="15.75" customHeight="1">
      <c r="A125" s="1"/>
      <c r="B125" s="2"/>
      <c r="C125" s="2"/>
      <c r="D125" s="3"/>
      <c r="E125" s="3"/>
      <c r="F125" s="3"/>
      <c r="G125" s="3"/>
      <c r="H125" s="3"/>
      <c r="I125" s="3"/>
      <c r="J125" s="3"/>
      <c r="K125" s="3"/>
    </row>
    <row r="126" spans="1:11" ht="15.75" customHeight="1">
      <c r="A126" s="1"/>
      <c r="B126" s="2"/>
      <c r="C126" s="2"/>
      <c r="D126" s="3"/>
      <c r="E126" s="3"/>
      <c r="F126" s="3"/>
      <c r="G126" s="3"/>
      <c r="H126" s="3"/>
      <c r="I126" s="3"/>
      <c r="J126" s="3"/>
      <c r="K126" s="3"/>
    </row>
    <row r="127" spans="1:11" ht="15.75" customHeight="1">
      <c r="A127" s="1"/>
      <c r="B127" s="2"/>
      <c r="C127" s="2"/>
      <c r="D127" s="3"/>
      <c r="E127" s="3"/>
      <c r="F127" s="3"/>
      <c r="G127" s="3"/>
      <c r="H127" s="3"/>
      <c r="I127" s="3"/>
      <c r="J127" s="3"/>
      <c r="K127" s="3"/>
    </row>
    <row r="128" spans="1:11" ht="15.75" customHeight="1">
      <c r="A128" s="1"/>
      <c r="B128" s="2"/>
      <c r="C128" s="2"/>
      <c r="D128" s="3"/>
      <c r="E128" s="3"/>
      <c r="F128" s="3"/>
      <c r="G128" s="3"/>
      <c r="H128" s="3"/>
      <c r="I128" s="3"/>
      <c r="J128" s="3"/>
      <c r="K128" s="3"/>
    </row>
    <row r="129" spans="1:11" ht="15.75" customHeight="1">
      <c r="A129" s="1"/>
      <c r="B129" s="2"/>
      <c r="C129" s="2"/>
      <c r="D129" s="3"/>
      <c r="E129" s="3"/>
      <c r="F129" s="3"/>
      <c r="G129" s="3"/>
      <c r="H129" s="3"/>
      <c r="I129" s="3"/>
      <c r="J129" s="3"/>
      <c r="K129" s="3"/>
    </row>
    <row r="130" spans="1:11" ht="15.75" customHeight="1">
      <c r="A130" s="1"/>
      <c r="B130" s="2"/>
      <c r="C130" s="2"/>
      <c r="D130" s="3"/>
      <c r="E130" s="3"/>
      <c r="F130" s="3"/>
      <c r="G130" s="3"/>
      <c r="H130" s="3"/>
      <c r="I130" s="3"/>
      <c r="J130" s="3"/>
      <c r="K130" s="3"/>
    </row>
    <row r="131" spans="1:11" ht="15.75" customHeight="1">
      <c r="A131" s="1"/>
      <c r="B131" s="2"/>
      <c r="C131" s="2"/>
      <c r="D131" s="3"/>
      <c r="E131" s="3"/>
      <c r="F131" s="3"/>
      <c r="G131" s="3"/>
      <c r="H131" s="3"/>
      <c r="I131" s="3"/>
      <c r="J131" s="3"/>
      <c r="K131" s="3"/>
    </row>
    <row r="132" spans="1:11" ht="15.75" customHeight="1">
      <c r="A132" s="1"/>
      <c r="B132" s="2"/>
      <c r="C132" s="2"/>
      <c r="D132" s="3"/>
      <c r="E132" s="3"/>
      <c r="F132" s="3"/>
      <c r="G132" s="3"/>
      <c r="H132" s="3"/>
      <c r="I132" s="3"/>
      <c r="J132" s="3"/>
      <c r="K132" s="3"/>
    </row>
    <row r="133" spans="1:11" ht="15.75" customHeight="1">
      <c r="A133" s="1"/>
      <c r="B133" s="2"/>
      <c r="C133" s="2"/>
      <c r="D133" s="3"/>
      <c r="E133" s="3"/>
      <c r="F133" s="3"/>
      <c r="G133" s="3"/>
      <c r="H133" s="3"/>
      <c r="I133" s="3"/>
      <c r="J133" s="3"/>
      <c r="K133" s="3"/>
    </row>
    <row r="134" spans="1:11" ht="15.75" customHeight="1">
      <c r="A134" s="1"/>
      <c r="B134" s="2"/>
      <c r="C134" s="2"/>
      <c r="D134" s="3"/>
      <c r="E134" s="3"/>
      <c r="F134" s="3"/>
      <c r="G134" s="3"/>
      <c r="H134" s="3"/>
      <c r="I134" s="3"/>
      <c r="J134" s="3"/>
      <c r="K134" s="3"/>
    </row>
    <row r="135" spans="1:11" ht="15.75" customHeight="1">
      <c r="A135" s="1"/>
      <c r="B135" s="2"/>
      <c r="C135" s="2"/>
      <c r="D135" s="3"/>
      <c r="E135" s="3"/>
      <c r="F135" s="3"/>
      <c r="G135" s="3"/>
      <c r="H135" s="3"/>
      <c r="I135" s="3"/>
      <c r="J135" s="3"/>
      <c r="K135" s="3"/>
    </row>
    <row r="136" spans="1:11" ht="15.75" customHeight="1">
      <c r="A136" s="1"/>
      <c r="B136" s="2"/>
      <c r="C136" s="2"/>
      <c r="D136" s="3"/>
      <c r="E136" s="3"/>
      <c r="F136" s="3"/>
      <c r="G136" s="3"/>
      <c r="H136" s="3"/>
      <c r="I136" s="3"/>
      <c r="J136" s="3"/>
      <c r="K136" s="3"/>
    </row>
    <row r="137" spans="1:11" ht="15.75" customHeight="1">
      <c r="A137" s="1"/>
      <c r="B137" s="2"/>
      <c r="C137" s="2"/>
      <c r="D137" s="3"/>
      <c r="E137" s="3"/>
      <c r="F137" s="3"/>
      <c r="G137" s="3"/>
      <c r="H137" s="3"/>
      <c r="I137" s="3"/>
      <c r="J137" s="3"/>
      <c r="K137" s="3"/>
    </row>
    <row r="138" spans="1:11" ht="15.75" customHeight="1">
      <c r="A138" s="1"/>
      <c r="B138" s="2"/>
      <c r="C138" s="2"/>
      <c r="D138" s="3"/>
      <c r="E138" s="3"/>
      <c r="F138" s="3"/>
      <c r="G138" s="3"/>
      <c r="H138" s="3"/>
      <c r="I138" s="3"/>
      <c r="J138" s="3"/>
      <c r="K138" s="3"/>
    </row>
    <row r="139" spans="1:11" ht="15.75" customHeight="1">
      <c r="A139" s="1"/>
      <c r="B139" s="2"/>
      <c r="C139" s="2"/>
      <c r="D139" s="3"/>
      <c r="E139" s="3"/>
      <c r="F139" s="3"/>
      <c r="G139" s="3"/>
      <c r="H139" s="3"/>
      <c r="I139" s="3"/>
      <c r="J139" s="3"/>
      <c r="K139" s="3"/>
    </row>
    <row r="140" spans="1:11" ht="15.75" customHeight="1">
      <c r="A140" s="1"/>
      <c r="B140" s="2"/>
      <c r="C140" s="2"/>
      <c r="D140" s="3"/>
      <c r="E140" s="3"/>
      <c r="F140" s="3"/>
      <c r="G140" s="3"/>
      <c r="H140" s="3"/>
      <c r="I140" s="3"/>
      <c r="J140" s="3"/>
      <c r="K140" s="3"/>
    </row>
    <row r="141" spans="1:11" ht="15.75" customHeight="1">
      <c r="A141" s="1"/>
      <c r="B141" s="2"/>
      <c r="C141" s="2"/>
      <c r="D141" s="3"/>
      <c r="E141" s="3"/>
      <c r="F141" s="3"/>
      <c r="G141" s="3"/>
      <c r="H141" s="3"/>
      <c r="I141" s="3"/>
      <c r="J141" s="3"/>
      <c r="K141" s="3"/>
    </row>
    <row r="142" spans="1:11" ht="15.75" customHeight="1">
      <c r="A142" s="1"/>
      <c r="B142" s="2"/>
      <c r="C142" s="2"/>
      <c r="D142" s="3"/>
      <c r="E142" s="3"/>
      <c r="F142" s="3"/>
      <c r="G142" s="3"/>
      <c r="H142" s="3"/>
      <c r="I142" s="3"/>
      <c r="J142" s="3"/>
      <c r="K142" s="3"/>
    </row>
    <row r="143" spans="1:11" ht="15.75" customHeight="1">
      <c r="A143" s="1"/>
      <c r="B143" s="2"/>
      <c r="C143" s="2"/>
      <c r="D143" s="3"/>
      <c r="E143" s="3"/>
      <c r="F143" s="3"/>
      <c r="G143" s="3"/>
      <c r="H143" s="3"/>
      <c r="I143" s="3"/>
      <c r="J143" s="3"/>
      <c r="K143" s="3"/>
    </row>
    <row r="144" spans="1:11" ht="15.75" customHeight="1">
      <c r="A144" s="1"/>
      <c r="B144" s="2"/>
      <c r="C144" s="2"/>
      <c r="D144" s="3"/>
      <c r="E144" s="3"/>
      <c r="F144" s="3"/>
      <c r="G144" s="3"/>
      <c r="H144" s="3"/>
      <c r="I144" s="3"/>
      <c r="J144" s="3"/>
      <c r="K144" s="3"/>
    </row>
    <row r="145" spans="1:11" ht="15.75" customHeight="1">
      <c r="A145" s="1"/>
      <c r="B145" s="2"/>
      <c r="C145" s="2"/>
      <c r="D145" s="3"/>
      <c r="E145" s="3"/>
      <c r="F145" s="3"/>
      <c r="G145" s="3"/>
      <c r="H145" s="3"/>
      <c r="I145" s="3"/>
      <c r="J145" s="3"/>
      <c r="K145" s="3"/>
    </row>
    <row r="146" spans="1:11" ht="15.75" customHeight="1">
      <c r="A146" s="1"/>
      <c r="B146" s="2"/>
      <c r="C146" s="2"/>
      <c r="D146" s="3"/>
      <c r="E146" s="3"/>
      <c r="F146" s="3"/>
      <c r="G146" s="3"/>
      <c r="H146" s="3"/>
      <c r="I146" s="3"/>
      <c r="J146" s="3"/>
      <c r="K146" s="3"/>
    </row>
    <row r="147" spans="1:11" ht="15.75" customHeight="1">
      <c r="A147" s="1"/>
      <c r="B147" s="2"/>
      <c r="C147" s="2"/>
      <c r="D147" s="3"/>
      <c r="E147" s="3"/>
      <c r="F147" s="3"/>
      <c r="G147" s="3"/>
      <c r="H147" s="3"/>
      <c r="I147" s="3"/>
      <c r="J147" s="3"/>
      <c r="K147" s="3"/>
    </row>
    <row r="148" spans="1:11" ht="15.75" customHeight="1">
      <c r="A148" s="1"/>
      <c r="B148" s="2"/>
      <c r="C148" s="2"/>
      <c r="D148" s="3"/>
      <c r="E148" s="3"/>
      <c r="F148" s="3"/>
      <c r="G148" s="3"/>
      <c r="H148" s="3"/>
      <c r="I148" s="3"/>
      <c r="J148" s="3"/>
      <c r="K148" s="3"/>
    </row>
    <row r="149" spans="1:11" ht="15.75" customHeight="1">
      <c r="A149" s="1"/>
      <c r="B149" s="2"/>
      <c r="C149" s="2"/>
      <c r="D149" s="3"/>
      <c r="E149" s="3"/>
      <c r="F149" s="3"/>
      <c r="G149" s="3"/>
      <c r="H149" s="3"/>
      <c r="I149" s="3"/>
      <c r="J149" s="3"/>
      <c r="K149" s="3"/>
    </row>
    <row r="150" spans="1:11" ht="15.75" customHeight="1">
      <c r="A150" s="1"/>
      <c r="B150" s="2"/>
      <c r="C150" s="2"/>
      <c r="D150" s="3"/>
      <c r="E150" s="3"/>
      <c r="F150" s="3"/>
      <c r="G150" s="3"/>
      <c r="H150" s="3"/>
      <c r="I150" s="3"/>
      <c r="J150" s="3"/>
      <c r="K150" s="3"/>
    </row>
    <row r="151" spans="1:11" ht="15.75" customHeight="1">
      <c r="A151" s="1"/>
      <c r="B151" s="2"/>
      <c r="C151" s="2"/>
      <c r="D151" s="3"/>
      <c r="E151" s="3"/>
      <c r="F151" s="3"/>
      <c r="G151" s="3"/>
      <c r="H151" s="3"/>
      <c r="I151" s="3"/>
      <c r="J151" s="3"/>
      <c r="K151" s="3"/>
    </row>
    <row r="152" spans="1:11" ht="15.75" customHeight="1">
      <c r="A152" s="1"/>
      <c r="B152" s="2"/>
      <c r="C152" s="2"/>
      <c r="D152" s="3"/>
      <c r="E152" s="3"/>
      <c r="F152" s="3"/>
      <c r="G152" s="3"/>
      <c r="H152" s="3"/>
      <c r="I152" s="3"/>
      <c r="J152" s="3"/>
      <c r="K152" s="3"/>
    </row>
    <row r="153" spans="1:11" ht="15.75" customHeight="1">
      <c r="A153" s="1"/>
      <c r="B153" s="2"/>
      <c r="C153" s="2"/>
      <c r="D153" s="3"/>
      <c r="E153" s="3"/>
      <c r="F153" s="3"/>
      <c r="G153" s="3"/>
      <c r="H153" s="3"/>
      <c r="I153" s="3"/>
      <c r="J153" s="3"/>
      <c r="K153" s="3"/>
    </row>
    <row r="154" spans="1:11" ht="15.75" customHeight="1">
      <c r="A154" s="1"/>
      <c r="B154" s="2"/>
      <c r="C154" s="2"/>
      <c r="D154" s="3"/>
      <c r="E154" s="3"/>
      <c r="F154" s="3"/>
      <c r="G154" s="3"/>
      <c r="H154" s="3"/>
      <c r="I154" s="3"/>
      <c r="J154" s="3"/>
      <c r="K154" s="3"/>
    </row>
    <row r="155" spans="1:11" ht="15.75" customHeight="1">
      <c r="A155" s="1"/>
      <c r="B155" s="2"/>
      <c r="C155" s="2"/>
      <c r="D155" s="3"/>
      <c r="E155" s="3"/>
      <c r="F155" s="3"/>
      <c r="G155" s="3"/>
      <c r="H155" s="3"/>
      <c r="I155" s="3"/>
      <c r="J155" s="3"/>
      <c r="K155" s="3"/>
    </row>
    <row r="156" spans="1:11" ht="15.75" customHeight="1">
      <c r="A156" s="1"/>
      <c r="B156" s="2"/>
      <c r="C156" s="2"/>
      <c r="D156" s="3"/>
      <c r="E156" s="3"/>
      <c r="F156" s="3"/>
      <c r="G156" s="3"/>
      <c r="H156" s="3"/>
      <c r="I156" s="3"/>
      <c r="J156" s="3"/>
      <c r="K156" s="3"/>
    </row>
    <row r="157" spans="1:11" ht="15.75" customHeight="1">
      <c r="A157" s="1"/>
      <c r="B157" s="2"/>
      <c r="C157" s="2"/>
      <c r="D157" s="3"/>
      <c r="E157" s="3"/>
      <c r="F157" s="3"/>
      <c r="G157" s="3"/>
      <c r="H157" s="3"/>
      <c r="I157" s="3"/>
      <c r="J157" s="3"/>
      <c r="K157" s="3"/>
    </row>
    <row r="158" spans="1:11" ht="15.75" customHeight="1">
      <c r="A158" s="1"/>
      <c r="B158" s="2"/>
      <c r="C158" s="2"/>
      <c r="D158" s="3"/>
      <c r="E158" s="3"/>
      <c r="F158" s="3"/>
      <c r="G158" s="3"/>
      <c r="H158" s="3"/>
      <c r="I158" s="3"/>
      <c r="J158" s="3"/>
      <c r="K158" s="3"/>
    </row>
    <row r="159" spans="1:11" ht="15.75" customHeight="1">
      <c r="A159" s="1"/>
      <c r="B159" s="2"/>
      <c r="C159" s="2"/>
      <c r="D159" s="3"/>
      <c r="E159" s="3"/>
      <c r="F159" s="3"/>
      <c r="G159" s="3"/>
      <c r="H159" s="3"/>
      <c r="I159" s="3"/>
      <c r="J159" s="3"/>
      <c r="K159" s="3"/>
    </row>
    <row r="160" spans="1:11" ht="15.75" customHeight="1">
      <c r="A160" s="1"/>
      <c r="B160" s="2"/>
      <c r="C160" s="2"/>
      <c r="D160" s="3"/>
      <c r="E160" s="3"/>
      <c r="F160" s="3"/>
      <c r="G160" s="3"/>
      <c r="H160" s="3"/>
      <c r="I160" s="3"/>
      <c r="J160" s="3"/>
      <c r="K160" s="3"/>
    </row>
    <row r="161" spans="1:11" ht="15.75" customHeight="1">
      <c r="A161" s="1"/>
      <c r="B161" s="2"/>
      <c r="C161" s="2"/>
      <c r="D161" s="3"/>
      <c r="E161" s="3"/>
      <c r="F161" s="3"/>
      <c r="G161" s="3"/>
      <c r="H161" s="3"/>
      <c r="I161" s="3"/>
      <c r="J161" s="3"/>
      <c r="K161" s="3"/>
    </row>
    <row r="162" spans="1:11" ht="15.75" customHeight="1">
      <c r="A162" s="1"/>
      <c r="B162" s="2"/>
      <c r="C162" s="2"/>
      <c r="D162" s="3"/>
      <c r="E162" s="3"/>
      <c r="F162" s="3"/>
      <c r="G162" s="3"/>
      <c r="H162" s="3"/>
      <c r="I162" s="3"/>
      <c r="J162" s="3"/>
      <c r="K162" s="3"/>
    </row>
    <row r="163" spans="1:11" ht="15.75" customHeight="1">
      <c r="A163" s="1"/>
      <c r="B163" s="2"/>
      <c r="C163" s="2"/>
      <c r="D163" s="3"/>
      <c r="E163" s="3"/>
      <c r="F163" s="3"/>
      <c r="G163" s="3"/>
      <c r="H163" s="3"/>
      <c r="I163" s="3"/>
      <c r="J163" s="3"/>
      <c r="K163" s="3"/>
    </row>
    <row r="164" spans="1:11" ht="15.75" customHeight="1">
      <c r="A164" s="1"/>
      <c r="B164" s="2"/>
      <c r="C164" s="2"/>
      <c r="D164" s="3"/>
      <c r="E164" s="3"/>
      <c r="F164" s="3"/>
      <c r="G164" s="3"/>
      <c r="H164" s="3"/>
      <c r="I164" s="3"/>
      <c r="J164" s="3"/>
      <c r="K164" s="3"/>
    </row>
    <row r="165" spans="1:11" ht="15.75" customHeight="1">
      <c r="A165" s="1"/>
      <c r="B165" s="2"/>
      <c r="C165" s="2"/>
      <c r="D165" s="3"/>
      <c r="E165" s="3"/>
      <c r="F165" s="3"/>
      <c r="G165" s="3"/>
      <c r="H165" s="3"/>
      <c r="I165" s="3"/>
      <c r="J165" s="3"/>
      <c r="K165" s="3"/>
    </row>
    <row r="166" spans="1:11" ht="15.75" customHeight="1">
      <c r="A166" s="1"/>
      <c r="B166" s="2"/>
      <c r="C166" s="2"/>
      <c r="D166" s="3"/>
      <c r="E166" s="3"/>
      <c r="F166" s="3"/>
      <c r="G166" s="3"/>
      <c r="H166" s="3"/>
      <c r="I166" s="3"/>
      <c r="J166" s="3"/>
      <c r="K166" s="3"/>
    </row>
    <row r="167" spans="1:11" ht="15.75" customHeight="1">
      <c r="A167" s="1"/>
      <c r="B167" s="2"/>
      <c r="C167" s="2"/>
      <c r="D167" s="3"/>
      <c r="E167" s="3"/>
      <c r="F167" s="3"/>
      <c r="G167" s="3"/>
      <c r="H167" s="3"/>
      <c r="I167" s="3"/>
      <c r="J167" s="3"/>
      <c r="K167" s="3"/>
    </row>
    <row r="168" spans="1:11" ht="15.75" customHeight="1">
      <c r="A168" s="1"/>
      <c r="B168" s="2"/>
      <c r="C168" s="2"/>
      <c r="D168" s="3"/>
      <c r="E168" s="3"/>
      <c r="F168" s="3"/>
      <c r="G168" s="3"/>
      <c r="H168" s="3"/>
      <c r="I168" s="3"/>
      <c r="J168" s="3"/>
      <c r="K168" s="3"/>
    </row>
    <row r="169" spans="1:11" ht="15.75" customHeight="1">
      <c r="A169" s="1"/>
      <c r="B169" s="2"/>
      <c r="C169" s="2"/>
      <c r="D169" s="3"/>
      <c r="E169" s="3"/>
      <c r="F169" s="3"/>
      <c r="G169" s="3"/>
      <c r="H169" s="3"/>
      <c r="I169" s="3"/>
      <c r="J169" s="3"/>
      <c r="K169" s="3"/>
    </row>
    <row r="170" spans="1:11" ht="15.75" customHeight="1">
      <c r="A170" s="1"/>
      <c r="B170" s="2"/>
      <c r="C170" s="2"/>
      <c r="D170" s="3"/>
      <c r="E170" s="3"/>
      <c r="F170" s="3"/>
      <c r="G170" s="3"/>
      <c r="H170" s="3"/>
      <c r="I170" s="3"/>
      <c r="J170" s="3"/>
      <c r="K170" s="3"/>
    </row>
    <row r="171" spans="1:11" ht="15.75" customHeight="1">
      <c r="A171" s="1"/>
      <c r="B171" s="2"/>
      <c r="C171" s="2"/>
      <c r="D171" s="3"/>
      <c r="E171" s="3"/>
      <c r="F171" s="3"/>
      <c r="G171" s="3"/>
      <c r="H171" s="3"/>
      <c r="I171" s="3"/>
      <c r="J171" s="3"/>
      <c r="K171" s="3"/>
    </row>
    <row r="172" spans="1:11" ht="15.75" customHeight="1">
      <c r="A172" s="1"/>
      <c r="B172" s="2"/>
      <c r="C172" s="2"/>
      <c r="D172" s="3"/>
      <c r="E172" s="3"/>
      <c r="F172" s="3"/>
      <c r="G172" s="3"/>
      <c r="H172" s="3"/>
      <c r="I172" s="3"/>
      <c r="J172" s="3"/>
      <c r="K172" s="3"/>
    </row>
    <row r="173" spans="1:11" ht="15.75" customHeight="1">
      <c r="A173" s="1"/>
      <c r="B173" s="2"/>
      <c r="C173" s="2"/>
      <c r="D173" s="3"/>
      <c r="E173" s="3"/>
      <c r="F173" s="3"/>
      <c r="G173" s="3"/>
      <c r="H173" s="3"/>
      <c r="I173" s="3"/>
      <c r="J173" s="3"/>
      <c r="K173" s="3"/>
    </row>
    <row r="174" spans="1:11" ht="15.75" customHeight="1">
      <c r="A174" s="1"/>
      <c r="B174" s="2"/>
      <c r="C174" s="2"/>
      <c r="D174" s="3"/>
      <c r="E174" s="3"/>
      <c r="F174" s="3"/>
      <c r="G174" s="3"/>
      <c r="H174" s="3"/>
      <c r="I174" s="3"/>
      <c r="J174" s="3"/>
      <c r="K174" s="3"/>
    </row>
    <row r="175" spans="1:11" ht="15.75" customHeight="1">
      <c r="A175" s="1"/>
      <c r="B175" s="2"/>
      <c r="C175" s="2"/>
      <c r="D175" s="3"/>
      <c r="E175" s="3"/>
      <c r="F175" s="3"/>
      <c r="G175" s="3"/>
      <c r="H175" s="3"/>
      <c r="I175" s="3"/>
      <c r="J175" s="3"/>
      <c r="K175" s="3"/>
    </row>
    <row r="176" spans="1:11" ht="15.75" customHeight="1">
      <c r="A176" s="1"/>
      <c r="B176" s="2"/>
      <c r="C176" s="2"/>
      <c r="D176" s="3"/>
      <c r="E176" s="3"/>
      <c r="F176" s="3"/>
      <c r="G176" s="3"/>
      <c r="H176" s="3"/>
      <c r="I176" s="3"/>
      <c r="J176" s="3"/>
      <c r="K176" s="3"/>
    </row>
    <row r="177" spans="1:11" ht="15.75" customHeight="1">
      <c r="A177" s="1"/>
      <c r="B177" s="2"/>
      <c r="C177" s="2"/>
      <c r="D177" s="3"/>
      <c r="E177" s="3"/>
      <c r="F177" s="3"/>
      <c r="G177" s="3"/>
      <c r="H177" s="3"/>
      <c r="I177" s="3"/>
      <c r="J177" s="3"/>
      <c r="K177" s="3"/>
    </row>
    <row r="178" spans="1:11" ht="15.75" customHeight="1">
      <c r="A178" s="1"/>
      <c r="B178" s="2"/>
      <c r="C178" s="2"/>
      <c r="D178" s="3"/>
      <c r="E178" s="3"/>
      <c r="F178" s="3"/>
      <c r="G178" s="3"/>
      <c r="H178" s="3"/>
      <c r="I178" s="3"/>
      <c r="J178" s="3"/>
      <c r="K178" s="3"/>
    </row>
    <row r="179" spans="1:11" ht="15.75" customHeight="1">
      <c r="A179" s="1"/>
      <c r="B179" s="2"/>
      <c r="C179" s="2"/>
      <c r="D179" s="3"/>
      <c r="E179" s="3"/>
      <c r="F179" s="3"/>
      <c r="G179" s="3"/>
      <c r="H179" s="3"/>
      <c r="I179" s="3"/>
      <c r="J179" s="3"/>
      <c r="K179" s="3"/>
    </row>
    <row r="180" spans="1:11" ht="15.75" customHeight="1">
      <c r="A180" s="1"/>
      <c r="B180" s="2"/>
      <c r="C180" s="2"/>
      <c r="D180" s="3"/>
      <c r="E180" s="3"/>
      <c r="F180" s="3"/>
      <c r="G180" s="3"/>
      <c r="H180" s="3"/>
      <c r="I180" s="3"/>
      <c r="J180" s="3"/>
      <c r="K180" s="3"/>
    </row>
    <row r="181" spans="1:11" ht="15.75" customHeight="1">
      <c r="A181" s="1"/>
      <c r="B181" s="2"/>
      <c r="C181" s="2"/>
      <c r="D181" s="3"/>
      <c r="E181" s="3"/>
      <c r="F181" s="3"/>
      <c r="G181" s="3"/>
      <c r="H181" s="3"/>
      <c r="I181" s="3"/>
      <c r="J181" s="3"/>
      <c r="K181" s="3"/>
    </row>
    <row r="182" spans="1:11" ht="15.75" customHeight="1">
      <c r="A182" s="1"/>
      <c r="B182" s="2"/>
      <c r="C182" s="2"/>
      <c r="D182" s="3"/>
      <c r="E182" s="3"/>
      <c r="F182" s="3"/>
      <c r="G182" s="3"/>
      <c r="H182" s="3"/>
      <c r="I182" s="3"/>
      <c r="J182" s="3"/>
      <c r="K182" s="3"/>
    </row>
    <row r="183" spans="1:11" ht="15.75" customHeight="1">
      <c r="A183" s="1"/>
      <c r="B183" s="2"/>
      <c r="C183" s="2"/>
      <c r="D183" s="3"/>
      <c r="E183" s="3"/>
      <c r="F183" s="3"/>
      <c r="G183" s="3"/>
      <c r="H183" s="3"/>
      <c r="I183" s="3"/>
      <c r="J183" s="3"/>
      <c r="K183" s="3"/>
    </row>
    <row r="184" spans="1:11" ht="15.75" customHeight="1">
      <c r="A184" s="1"/>
      <c r="B184" s="2"/>
      <c r="C184" s="2"/>
      <c r="D184" s="3"/>
      <c r="E184" s="3"/>
      <c r="F184" s="3"/>
      <c r="G184" s="3"/>
      <c r="H184" s="3"/>
      <c r="I184" s="3"/>
      <c r="J184" s="3"/>
      <c r="K184" s="3"/>
    </row>
    <row r="185" spans="1:11" ht="15.75" customHeight="1">
      <c r="A185" s="1"/>
      <c r="B185" s="2"/>
      <c r="C185" s="2"/>
      <c r="D185" s="3"/>
      <c r="E185" s="3"/>
      <c r="F185" s="3"/>
      <c r="G185" s="3"/>
      <c r="H185" s="3"/>
      <c r="I185" s="3"/>
      <c r="J185" s="3"/>
      <c r="K185" s="3"/>
    </row>
    <row r="186" spans="1:11" ht="15.75" customHeight="1">
      <c r="A186" s="1"/>
      <c r="B186" s="2"/>
      <c r="C186" s="2"/>
      <c r="D186" s="3"/>
      <c r="E186" s="3"/>
      <c r="F186" s="3"/>
      <c r="G186" s="3"/>
      <c r="H186" s="3"/>
      <c r="I186" s="3"/>
      <c r="J186" s="3"/>
      <c r="K186" s="3"/>
    </row>
    <row r="187" spans="1:11" ht="15.75" customHeight="1">
      <c r="A187" s="1"/>
      <c r="B187" s="2"/>
      <c r="C187" s="2"/>
      <c r="D187" s="3"/>
      <c r="E187" s="3"/>
      <c r="F187" s="3"/>
      <c r="G187" s="3"/>
      <c r="H187" s="3"/>
      <c r="I187" s="3"/>
      <c r="J187" s="3"/>
      <c r="K187" s="3"/>
    </row>
    <row r="188" spans="1:11" ht="15.75" customHeight="1">
      <c r="A188" s="1"/>
      <c r="B188" s="2"/>
      <c r="C188" s="2"/>
      <c r="D188" s="3"/>
      <c r="E188" s="3"/>
      <c r="F188" s="3"/>
      <c r="G188" s="3"/>
      <c r="H188" s="3"/>
      <c r="I188" s="3"/>
      <c r="J188" s="3"/>
      <c r="K188" s="3"/>
    </row>
    <row r="189" spans="1:11" ht="15.75" customHeight="1">
      <c r="A189" s="1"/>
      <c r="B189" s="2"/>
      <c r="C189" s="2"/>
      <c r="D189" s="3"/>
      <c r="E189" s="3"/>
      <c r="F189" s="3"/>
      <c r="G189" s="3"/>
      <c r="H189" s="3"/>
      <c r="I189" s="3"/>
      <c r="J189" s="3"/>
      <c r="K189" s="3"/>
    </row>
    <row r="190" spans="1:11" ht="15.75" customHeight="1">
      <c r="A190" s="1"/>
      <c r="B190" s="2"/>
      <c r="C190" s="2"/>
      <c r="D190" s="3"/>
      <c r="E190" s="3"/>
      <c r="F190" s="3"/>
      <c r="G190" s="3"/>
      <c r="H190" s="3"/>
      <c r="I190" s="3"/>
      <c r="J190" s="3"/>
      <c r="K190" s="3"/>
    </row>
    <row r="191" spans="1:11" ht="15.75" customHeight="1">
      <c r="A191" s="1"/>
      <c r="B191" s="2"/>
      <c r="C191" s="2"/>
      <c r="D191" s="3"/>
      <c r="E191" s="3"/>
      <c r="F191" s="3"/>
      <c r="G191" s="3"/>
      <c r="H191" s="3"/>
      <c r="I191" s="3"/>
      <c r="J191" s="3"/>
      <c r="K191" s="3"/>
    </row>
    <row r="192" spans="1:11" ht="15.75" customHeight="1">
      <c r="A192" s="1"/>
      <c r="B192" s="2"/>
      <c r="C192" s="2"/>
      <c r="D192" s="3"/>
      <c r="E192" s="3"/>
      <c r="F192" s="3"/>
      <c r="G192" s="3"/>
      <c r="H192" s="3"/>
      <c r="I192" s="3"/>
      <c r="J192" s="3"/>
      <c r="K192" s="3"/>
    </row>
    <row r="193" spans="1:11" ht="15.75" customHeight="1">
      <c r="A193" s="1"/>
      <c r="B193" s="2"/>
      <c r="C193" s="2"/>
      <c r="D193" s="3"/>
      <c r="E193" s="3"/>
      <c r="F193" s="3"/>
      <c r="G193" s="3"/>
      <c r="H193" s="3"/>
      <c r="I193" s="3"/>
      <c r="J193" s="3"/>
      <c r="K193" s="3"/>
    </row>
    <row r="194" spans="1:11" ht="15.75" customHeight="1">
      <c r="A194" s="1"/>
      <c r="B194" s="2"/>
      <c r="C194" s="2"/>
      <c r="D194" s="3"/>
      <c r="E194" s="3"/>
      <c r="F194" s="3"/>
      <c r="G194" s="3"/>
      <c r="H194" s="3"/>
      <c r="I194" s="3"/>
      <c r="J194" s="3"/>
      <c r="K194" s="3"/>
    </row>
    <row r="195" spans="1:11" ht="15.75" customHeight="1">
      <c r="A195" s="1"/>
      <c r="B195" s="2"/>
      <c r="C195" s="2"/>
      <c r="D195" s="3"/>
      <c r="E195" s="3"/>
      <c r="F195" s="3"/>
      <c r="G195" s="3"/>
      <c r="H195" s="3"/>
      <c r="I195" s="3"/>
      <c r="J195" s="3"/>
      <c r="K195" s="3"/>
    </row>
    <row r="196" spans="1:11" ht="15.75" customHeight="1">
      <c r="A196" s="1"/>
      <c r="B196" s="2"/>
      <c r="C196" s="2"/>
      <c r="D196" s="3"/>
      <c r="E196" s="3"/>
      <c r="F196" s="3"/>
      <c r="G196" s="3"/>
      <c r="H196" s="3"/>
      <c r="I196" s="3"/>
      <c r="J196" s="3"/>
      <c r="K196" s="3"/>
    </row>
    <row r="197" spans="1:11" ht="15.75" customHeight="1">
      <c r="A197" s="1"/>
      <c r="B197" s="2"/>
      <c r="C197" s="2"/>
      <c r="D197" s="3"/>
      <c r="E197" s="3"/>
      <c r="F197" s="3"/>
      <c r="G197" s="3"/>
      <c r="H197" s="3"/>
      <c r="I197" s="3"/>
      <c r="J197" s="3"/>
      <c r="K197" s="3"/>
    </row>
    <row r="198" spans="1:11" ht="15.75" customHeight="1">
      <c r="A198" s="1"/>
      <c r="B198" s="2"/>
      <c r="C198" s="2"/>
      <c r="D198" s="3"/>
      <c r="E198" s="3"/>
      <c r="F198" s="3"/>
      <c r="G198" s="3"/>
      <c r="H198" s="3"/>
      <c r="I198" s="3"/>
      <c r="J198" s="3"/>
      <c r="K198" s="3"/>
    </row>
    <row r="199" spans="1:11" ht="15.75" customHeight="1">
      <c r="A199" s="1"/>
      <c r="B199" s="2"/>
      <c r="C199" s="2"/>
      <c r="D199" s="3"/>
      <c r="E199" s="3"/>
      <c r="F199" s="3"/>
      <c r="G199" s="3"/>
      <c r="H199" s="3"/>
      <c r="I199" s="3"/>
      <c r="J199" s="3"/>
      <c r="K199" s="3"/>
    </row>
    <row r="200" spans="1:11" ht="15.75" customHeight="1">
      <c r="A200" s="1"/>
      <c r="B200" s="2"/>
      <c r="C200" s="2"/>
      <c r="D200" s="3"/>
      <c r="E200" s="3"/>
      <c r="F200" s="3"/>
      <c r="G200" s="3"/>
      <c r="H200" s="3"/>
      <c r="I200" s="3"/>
      <c r="J200" s="3"/>
      <c r="K200" s="3"/>
    </row>
    <row r="201" spans="1:11" ht="15.75" customHeight="1">
      <c r="A201" s="1"/>
      <c r="B201" s="2"/>
      <c r="C201" s="2"/>
      <c r="D201" s="3"/>
      <c r="E201" s="3"/>
      <c r="F201" s="3"/>
      <c r="G201" s="3"/>
      <c r="H201" s="3"/>
      <c r="I201" s="3"/>
      <c r="J201" s="3"/>
      <c r="K201" s="3"/>
    </row>
    <row r="202" spans="1:11" ht="15.75" customHeight="1">
      <c r="A202" s="1"/>
      <c r="B202" s="2"/>
      <c r="C202" s="2"/>
      <c r="D202" s="3"/>
      <c r="E202" s="3"/>
      <c r="F202" s="3"/>
      <c r="G202" s="3"/>
      <c r="H202" s="3"/>
      <c r="I202" s="3"/>
      <c r="J202" s="3"/>
      <c r="K202" s="3"/>
    </row>
    <row r="203" spans="1:11" ht="15.75" customHeight="1">
      <c r="A203" s="1"/>
      <c r="B203" s="2"/>
      <c r="C203" s="2"/>
      <c r="D203" s="3"/>
      <c r="E203" s="3"/>
      <c r="F203" s="3"/>
      <c r="G203" s="3"/>
      <c r="H203" s="3"/>
      <c r="I203" s="3"/>
      <c r="J203" s="3"/>
      <c r="K203" s="3"/>
    </row>
    <row r="204" spans="1:11" ht="15.75" customHeight="1">
      <c r="A204" s="1"/>
      <c r="B204" s="2"/>
      <c r="C204" s="2"/>
      <c r="D204" s="3"/>
      <c r="E204" s="3"/>
      <c r="F204" s="3"/>
      <c r="G204" s="3"/>
      <c r="H204" s="3"/>
      <c r="I204" s="3"/>
      <c r="J204" s="3"/>
      <c r="K204" s="3"/>
    </row>
    <row r="205" spans="1:11" ht="15.75" customHeight="1">
      <c r="A205" s="1"/>
      <c r="B205" s="2"/>
      <c r="C205" s="2"/>
      <c r="D205" s="3"/>
      <c r="E205" s="3"/>
      <c r="F205" s="3"/>
      <c r="G205" s="3"/>
      <c r="H205" s="3"/>
      <c r="I205" s="3"/>
      <c r="J205" s="3"/>
      <c r="K205" s="3"/>
    </row>
    <row r="206" spans="1:11" ht="15.75" customHeight="1">
      <c r="A206" s="1"/>
      <c r="B206" s="2"/>
      <c r="C206" s="2"/>
      <c r="D206" s="3"/>
      <c r="E206" s="3"/>
      <c r="F206" s="3"/>
      <c r="G206" s="3"/>
      <c r="H206" s="3"/>
      <c r="I206" s="3"/>
      <c r="J206" s="3"/>
      <c r="K206" s="3"/>
    </row>
    <row r="207" spans="1:11" ht="15.75" customHeight="1">
      <c r="A207" s="1"/>
      <c r="B207" s="2"/>
      <c r="C207" s="2"/>
      <c r="D207" s="3"/>
      <c r="E207" s="3"/>
      <c r="F207" s="3"/>
      <c r="G207" s="3"/>
      <c r="H207" s="3"/>
      <c r="I207" s="3"/>
      <c r="J207" s="3"/>
      <c r="K207" s="3"/>
    </row>
    <row r="208" spans="1:11" ht="15.75" customHeight="1">
      <c r="A208" s="1"/>
      <c r="B208" s="2"/>
      <c r="C208" s="2"/>
      <c r="D208" s="3"/>
      <c r="E208" s="3"/>
      <c r="F208" s="3"/>
      <c r="G208" s="3"/>
      <c r="H208" s="3"/>
      <c r="I208" s="3"/>
      <c r="J208" s="3"/>
      <c r="K208" s="3"/>
    </row>
    <row r="209" spans="1:11" ht="15.75" customHeight="1">
      <c r="A209" s="1"/>
      <c r="B209" s="2"/>
      <c r="C209" s="2"/>
      <c r="D209" s="3"/>
      <c r="E209" s="3"/>
      <c r="F209" s="3"/>
      <c r="G209" s="3"/>
      <c r="H209" s="3"/>
      <c r="I209" s="3"/>
      <c r="J209" s="3"/>
      <c r="K209" s="3"/>
    </row>
    <row r="210" spans="1:11" ht="15.75" customHeight="1">
      <c r="A210" s="1"/>
      <c r="B210" s="2"/>
      <c r="C210" s="2"/>
      <c r="D210" s="3"/>
      <c r="E210" s="3"/>
      <c r="F210" s="3"/>
      <c r="G210" s="3"/>
      <c r="H210" s="3"/>
      <c r="I210" s="3"/>
      <c r="J210" s="3"/>
      <c r="K210" s="3"/>
    </row>
    <row r="211" spans="1:11" ht="15.75" customHeight="1">
      <c r="A211" s="1"/>
      <c r="B211" s="2"/>
      <c r="C211" s="2"/>
      <c r="D211" s="3"/>
      <c r="E211" s="3"/>
      <c r="F211" s="3"/>
      <c r="G211" s="3"/>
      <c r="H211" s="3"/>
      <c r="I211" s="3"/>
      <c r="J211" s="3"/>
      <c r="K211" s="3"/>
    </row>
    <row r="212" spans="1:11" ht="15.75" customHeight="1">
      <c r="A212" s="1"/>
      <c r="B212" s="2"/>
      <c r="C212" s="2"/>
      <c r="D212" s="3"/>
      <c r="E212" s="3"/>
      <c r="F212" s="3"/>
      <c r="G212" s="3"/>
      <c r="H212" s="3"/>
      <c r="I212" s="3"/>
      <c r="J212" s="3"/>
      <c r="K212" s="3"/>
    </row>
    <row r="213" spans="1:11" ht="15.75" customHeight="1">
      <c r="A213" s="1"/>
      <c r="B213" s="2"/>
      <c r="C213" s="2"/>
      <c r="D213" s="3"/>
      <c r="E213" s="3"/>
      <c r="F213" s="3"/>
      <c r="G213" s="3"/>
      <c r="H213" s="3"/>
      <c r="I213" s="3"/>
      <c r="J213" s="3"/>
      <c r="K213" s="3"/>
    </row>
    <row r="214" spans="1:11" ht="15.75" customHeight="1">
      <c r="A214" s="1"/>
      <c r="B214" s="2"/>
      <c r="C214" s="2"/>
      <c r="D214" s="3"/>
      <c r="E214" s="3"/>
      <c r="F214" s="3"/>
      <c r="G214" s="3"/>
      <c r="H214" s="3"/>
      <c r="I214" s="3"/>
      <c r="J214" s="3"/>
      <c r="K214" s="3"/>
    </row>
    <row r="215" spans="1:11" ht="15.75" customHeight="1">
      <c r="A215" s="1"/>
      <c r="B215" s="2"/>
      <c r="C215" s="2"/>
      <c r="D215" s="3"/>
      <c r="E215" s="3"/>
      <c r="F215" s="3"/>
      <c r="G215" s="3"/>
      <c r="H215" s="3"/>
      <c r="I215" s="3"/>
      <c r="J215" s="3"/>
      <c r="K215" s="3"/>
    </row>
    <row r="216" spans="1:11" ht="15.75" customHeight="1">
      <c r="A216" s="1"/>
      <c r="B216" s="2"/>
      <c r="C216" s="2"/>
      <c r="D216" s="3"/>
      <c r="E216" s="3"/>
      <c r="F216" s="3"/>
      <c r="G216" s="3"/>
      <c r="H216" s="3"/>
      <c r="I216" s="3"/>
      <c r="J216" s="3"/>
      <c r="K216" s="3"/>
    </row>
    <row r="217" spans="1:11" ht="15.75" customHeight="1">
      <c r="A217" s="1"/>
      <c r="B217" s="2"/>
      <c r="C217" s="2"/>
      <c r="D217" s="3"/>
      <c r="E217" s="3"/>
      <c r="F217" s="3"/>
      <c r="G217" s="3"/>
      <c r="H217" s="3"/>
      <c r="I217" s="3"/>
      <c r="J217" s="3"/>
      <c r="K217" s="3"/>
    </row>
    <row r="218" spans="1:11" ht="15.75" customHeight="1">
      <c r="A218" s="1"/>
      <c r="B218" s="2"/>
      <c r="C218" s="2"/>
      <c r="D218" s="3"/>
      <c r="E218" s="3"/>
      <c r="F218" s="3"/>
      <c r="G218" s="3"/>
      <c r="H218" s="3"/>
      <c r="I218" s="3"/>
      <c r="J218" s="3"/>
      <c r="K218" s="3"/>
    </row>
    <row r="219" spans="1:11" ht="15.75" customHeight="1">
      <c r="A219" s="1"/>
      <c r="B219" s="2"/>
      <c r="C219" s="2"/>
      <c r="D219" s="3"/>
      <c r="E219" s="3"/>
      <c r="F219" s="3"/>
      <c r="G219" s="3"/>
      <c r="H219" s="3"/>
      <c r="I219" s="3"/>
      <c r="J219" s="3"/>
      <c r="K219" s="3"/>
    </row>
    <row r="220" spans="1:11" ht="15.75" customHeight="1">
      <c r="A220" s="1"/>
      <c r="B220" s="2"/>
      <c r="C220" s="2"/>
      <c r="D220" s="3"/>
      <c r="E220" s="3"/>
      <c r="F220" s="3"/>
      <c r="G220" s="3"/>
      <c r="H220" s="3"/>
      <c r="I220" s="3"/>
      <c r="J220" s="3"/>
      <c r="K220" s="3"/>
    </row>
    <row r="221" spans="1:11" ht="15.75" customHeight="1">
      <c r="A221" s="1"/>
      <c r="B221" s="2"/>
      <c r="C221" s="2"/>
      <c r="D221" s="3"/>
      <c r="E221" s="3"/>
      <c r="F221" s="3"/>
      <c r="G221" s="3"/>
      <c r="H221" s="3"/>
      <c r="I221" s="3"/>
      <c r="J221" s="3"/>
      <c r="K221" s="3"/>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1:H21"/>
    <mergeCell ref="A2:M2"/>
    <mergeCell ref="A4:M4"/>
    <mergeCell ref="A5:M5"/>
    <mergeCell ref="A6:M6"/>
    <mergeCell ref="A7:M7"/>
    <mergeCell ref="A8:M8"/>
    <mergeCell ref="A9:M9"/>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D1074"/>
  <sheetViews>
    <sheetView topLeftCell="A83" zoomScale="90" zoomScaleNormal="90" workbookViewId="0">
      <selection activeCell="W78" sqref="W78:W84"/>
    </sheetView>
  </sheetViews>
  <sheetFormatPr defaultColWidth="14.3984375" defaultRowHeight="15" customHeight="1"/>
  <cols>
    <col min="1" max="1" width="13.86328125" customWidth="1"/>
    <col min="2" max="2" width="15" customWidth="1"/>
    <col min="3" max="3" width="10.59765625" customWidth="1"/>
    <col min="4" max="4" width="12.1328125" customWidth="1"/>
    <col min="5" max="5" width="5.73046875" customWidth="1"/>
    <col min="6" max="6" width="5.86328125" customWidth="1"/>
    <col min="7" max="7" width="6" customWidth="1"/>
    <col min="8" max="9" width="9.1328125" customWidth="1"/>
    <col min="10" max="11" width="10.1328125" customWidth="1"/>
    <col min="12" max="12" width="8.86328125" customWidth="1"/>
    <col min="13" max="13" width="8" customWidth="1"/>
    <col min="14" max="14" width="11.3984375" customWidth="1"/>
    <col min="15" max="16" width="8" customWidth="1"/>
    <col min="17" max="19" width="8.73046875" customWidth="1"/>
    <col min="20" max="20" width="8.3984375" customWidth="1"/>
    <col min="21" max="21" width="10.265625" customWidth="1"/>
    <col min="22" max="24" width="9.1328125" customWidth="1"/>
    <col min="25" max="30" width="8" customWidth="1"/>
  </cols>
  <sheetData>
    <row r="1" spans="1:30" ht="14.25">
      <c r="A1" s="1"/>
      <c r="B1" s="2"/>
      <c r="C1" s="2"/>
      <c r="D1" s="2"/>
      <c r="E1" s="2"/>
      <c r="F1" s="2"/>
      <c r="G1" s="3"/>
      <c r="H1" s="3"/>
      <c r="I1" s="3"/>
      <c r="J1" s="3"/>
      <c r="K1" s="3"/>
      <c r="L1" s="3"/>
      <c r="M1" s="3"/>
      <c r="N1" s="3"/>
      <c r="O1" s="3"/>
      <c r="P1" s="3"/>
      <c r="Q1" s="3"/>
      <c r="R1" s="3"/>
      <c r="S1" s="3"/>
      <c r="T1" s="3"/>
      <c r="U1" s="3"/>
      <c r="V1" s="3"/>
      <c r="W1" s="3"/>
      <c r="X1" s="3"/>
    </row>
    <row r="2" spans="1:30" ht="35.65" customHeight="1">
      <c r="A2" s="1163" t="s">
        <v>36</v>
      </c>
      <c r="B2" s="1163"/>
      <c r="C2" s="1163"/>
      <c r="D2" s="1163"/>
      <c r="E2" s="1163"/>
      <c r="F2" s="1163"/>
      <c r="G2" s="1163"/>
      <c r="H2" s="1163"/>
      <c r="I2" s="1163"/>
      <c r="J2" s="1163"/>
      <c r="K2" s="1163"/>
      <c r="L2" s="1163"/>
      <c r="M2" s="1163"/>
      <c r="N2" s="1163"/>
      <c r="O2" s="1163"/>
      <c r="P2" s="1163"/>
      <c r="Q2" s="1163"/>
      <c r="R2" s="1163"/>
      <c r="S2" s="1163"/>
      <c r="T2" s="1163"/>
      <c r="U2" s="1163"/>
      <c r="V2" s="1163"/>
      <c r="W2" s="31"/>
      <c r="X2" s="31"/>
      <c r="Y2" s="19"/>
      <c r="Z2" s="19"/>
      <c r="AA2" s="19"/>
      <c r="AB2" s="19"/>
      <c r="AC2" s="19"/>
      <c r="AD2" s="19"/>
    </row>
    <row r="3" spans="1:30" ht="14.25">
      <c r="A3" s="19"/>
      <c r="B3" s="19"/>
      <c r="C3" s="19"/>
      <c r="D3" s="19"/>
      <c r="E3" s="19"/>
      <c r="F3" s="19"/>
      <c r="G3" s="19"/>
      <c r="H3" s="31"/>
      <c r="I3" s="31"/>
      <c r="J3" s="19"/>
      <c r="K3" s="19"/>
      <c r="L3" s="19"/>
      <c r="M3" s="19"/>
      <c r="N3" s="19"/>
      <c r="O3" s="19"/>
      <c r="P3" s="19"/>
      <c r="Q3" s="19"/>
      <c r="R3" s="19"/>
      <c r="S3" s="19"/>
      <c r="T3" s="19"/>
      <c r="U3" s="31"/>
      <c r="V3" s="31"/>
      <c r="W3" s="31"/>
      <c r="X3" s="31"/>
      <c r="Y3" s="19"/>
      <c r="Z3" s="19"/>
      <c r="AA3" s="19"/>
      <c r="AB3" s="19"/>
      <c r="AC3" s="19"/>
      <c r="AD3" s="19"/>
    </row>
    <row r="4" spans="1:30" ht="22.5" customHeight="1">
      <c r="A4" s="1167" t="s">
        <v>37</v>
      </c>
      <c r="B4" s="1167"/>
      <c r="C4" s="1167"/>
      <c r="D4" s="1167"/>
      <c r="E4" s="1167"/>
      <c r="F4" s="1167"/>
      <c r="G4" s="1167"/>
      <c r="H4" s="1167"/>
      <c r="I4" s="1167"/>
      <c r="J4" s="1167"/>
      <c r="K4" s="1167"/>
      <c r="L4" s="1167"/>
      <c r="M4" s="1167"/>
      <c r="N4" s="1167"/>
      <c r="O4" s="1167"/>
      <c r="P4" s="1167"/>
      <c r="Q4" s="1167"/>
      <c r="R4" s="1167"/>
      <c r="S4" s="1167"/>
      <c r="T4" s="1167"/>
      <c r="U4" s="1167"/>
      <c r="V4" s="1167"/>
      <c r="W4" s="31"/>
      <c r="X4" s="31"/>
      <c r="Y4" s="19"/>
      <c r="Z4" s="19"/>
      <c r="AA4" s="19"/>
      <c r="AB4" s="19"/>
      <c r="AC4" s="19"/>
      <c r="AD4" s="19"/>
    </row>
    <row r="5" spans="1:30" ht="19.5" customHeight="1">
      <c r="A5" s="1167" t="s">
        <v>38</v>
      </c>
      <c r="B5" s="1167"/>
      <c r="C5" s="1167"/>
      <c r="D5" s="1167"/>
      <c r="E5" s="1167"/>
      <c r="F5" s="1167"/>
      <c r="G5" s="1167"/>
      <c r="H5" s="1167"/>
      <c r="I5" s="1167"/>
      <c r="J5" s="1167"/>
      <c r="K5" s="1167"/>
      <c r="L5" s="1167"/>
      <c r="M5" s="1167"/>
      <c r="N5" s="1167"/>
      <c r="O5" s="1167"/>
      <c r="P5" s="1167"/>
      <c r="Q5" s="1167"/>
      <c r="R5" s="1167"/>
      <c r="S5" s="1167"/>
      <c r="T5" s="1167"/>
      <c r="U5" s="1167"/>
      <c r="V5" s="1167"/>
      <c r="W5" s="31"/>
      <c r="X5" s="31"/>
      <c r="Y5" s="19"/>
      <c r="Z5" s="19"/>
      <c r="AA5" s="19"/>
      <c r="AB5" s="19"/>
      <c r="AC5" s="19"/>
      <c r="AD5" s="19"/>
    </row>
    <row r="6" spans="1:30" ht="14.25" customHeight="1">
      <c r="A6" s="1167" t="s">
        <v>39</v>
      </c>
      <c r="B6" s="1167"/>
      <c r="C6" s="1167"/>
      <c r="D6" s="1167"/>
      <c r="E6" s="1167"/>
      <c r="F6" s="1167"/>
      <c r="G6" s="1167"/>
      <c r="H6" s="1167"/>
      <c r="I6" s="1167"/>
      <c r="J6" s="1167"/>
      <c r="K6" s="1167"/>
      <c r="L6" s="1167"/>
      <c r="M6" s="1167"/>
      <c r="N6" s="1167"/>
      <c r="O6" s="1167"/>
      <c r="P6" s="1167"/>
      <c r="Q6" s="1167"/>
      <c r="R6" s="1167"/>
      <c r="S6" s="1167"/>
      <c r="T6" s="1167"/>
      <c r="U6" s="1167"/>
      <c r="V6" s="1167"/>
      <c r="W6" s="31"/>
      <c r="X6" s="31"/>
      <c r="Y6" s="19"/>
      <c r="Z6" s="19"/>
      <c r="AA6" s="19"/>
      <c r="AB6" s="19"/>
      <c r="AC6" s="19"/>
      <c r="AD6" s="19"/>
    </row>
    <row r="7" spans="1:30" ht="26.25" customHeight="1">
      <c r="A7" s="1167" t="s">
        <v>379</v>
      </c>
      <c r="B7" s="1167"/>
      <c r="C7" s="1167"/>
      <c r="D7" s="1167"/>
      <c r="E7" s="1167"/>
      <c r="F7" s="1167"/>
      <c r="G7" s="1167"/>
      <c r="H7" s="1167"/>
      <c r="I7" s="1167"/>
      <c r="J7" s="1167"/>
      <c r="K7" s="1167"/>
      <c r="L7" s="1167"/>
      <c r="M7" s="1167"/>
      <c r="N7" s="1167"/>
      <c r="O7" s="1167"/>
      <c r="P7" s="1167"/>
      <c r="Q7" s="1167"/>
      <c r="R7" s="1167"/>
      <c r="S7" s="1167"/>
      <c r="T7" s="1167"/>
      <c r="U7" s="1167"/>
      <c r="V7" s="1167"/>
      <c r="W7" s="122"/>
      <c r="X7" s="122"/>
      <c r="Y7" s="123"/>
      <c r="Z7" s="123"/>
      <c r="AA7" s="123"/>
      <c r="AB7" s="123"/>
      <c r="AC7" s="123"/>
      <c r="AD7" s="123"/>
    </row>
    <row r="8" spans="1:30" ht="14.25" customHeight="1">
      <c r="A8" s="1167" t="s">
        <v>40</v>
      </c>
      <c r="B8" s="1167"/>
      <c r="C8" s="1167"/>
      <c r="D8" s="1167"/>
      <c r="E8" s="1167"/>
      <c r="F8" s="1167"/>
      <c r="G8" s="1167"/>
      <c r="H8" s="1167"/>
      <c r="I8" s="1167"/>
      <c r="J8" s="1167"/>
      <c r="K8" s="1167"/>
      <c r="L8" s="1167"/>
      <c r="M8" s="1167"/>
      <c r="N8" s="1167"/>
      <c r="O8" s="1167"/>
      <c r="P8" s="1167"/>
      <c r="Q8" s="1167"/>
      <c r="R8" s="1167"/>
      <c r="S8" s="1167"/>
      <c r="T8" s="1167"/>
      <c r="U8" s="1167"/>
      <c r="V8" s="1167"/>
      <c r="W8" s="122"/>
      <c r="X8" s="122"/>
      <c r="Y8" s="123"/>
      <c r="Z8" s="123"/>
      <c r="AA8" s="123"/>
      <c r="AB8" s="123"/>
      <c r="AC8" s="123"/>
      <c r="AD8" s="123"/>
    </row>
    <row r="9" spans="1:30" ht="146.25" customHeight="1">
      <c r="A9" s="1166" t="s">
        <v>380</v>
      </c>
      <c r="B9" s="1166"/>
      <c r="C9" s="1166"/>
      <c r="D9" s="1166"/>
      <c r="E9" s="1166"/>
      <c r="F9" s="1166"/>
      <c r="G9" s="1166"/>
      <c r="H9" s="1166"/>
      <c r="I9" s="1166"/>
      <c r="J9" s="1166"/>
      <c r="K9" s="1166"/>
      <c r="L9" s="1166"/>
      <c r="M9" s="1166"/>
      <c r="N9" s="1166"/>
      <c r="O9" s="1166"/>
      <c r="P9" s="1166"/>
      <c r="Q9" s="1166"/>
      <c r="R9" s="1166"/>
      <c r="S9" s="1166"/>
      <c r="T9" s="1166"/>
      <c r="U9" s="1166"/>
      <c r="V9" s="1166"/>
      <c r="W9" s="122"/>
      <c r="X9" s="122"/>
      <c r="Y9" s="123"/>
      <c r="Z9" s="123"/>
      <c r="AA9" s="123"/>
      <c r="AB9" s="123"/>
      <c r="AC9" s="123"/>
      <c r="AD9" s="123"/>
    </row>
    <row r="10" spans="1:30" ht="14.25">
      <c r="A10" s="7"/>
      <c r="B10" s="8"/>
      <c r="C10" s="8"/>
      <c r="D10" s="8"/>
      <c r="E10" s="8"/>
      <c r="F10" s="8"/>
      <c r="G10" s="7"/>
      <c r="H10" s="19"/>
      <c r="I10" s="19"/>
      <c r="J10" s="7"/>
      <c r="K10" s="7"/>
      <c r="L10" s="7"/>
      <c r="M10" s="7"/>
      <c r="N10" s="7"/>
      <c r="O10" s="7"/>
      <c r="P10" s="7"/>
      <c r="Q10" s="7"/>
      <c r="R10" s="7"/>
      <c r="S10" s="7"/>
      <c r="T10" s="7"/>
      <c r="U10" s="31"/>
      <c r="V10" s="31"/>
      <c r="W10" s="31"/>
      <c r="X10" s="31"/>
      <c r="Y10" s="19"/>
      <c r="Z10" s="19"/>
      <c r="AA10" s="19"/>
      <c r="AB10" s="19"/>
      <c r="AC10" s="19"/>
      <c r="AD10" s="19"/>
    </row>
    <row r="11" spans="1:30" ht="101.25" customHeight="1">
      <c r="A11" s="41" t="s">
        <v>41</v>
      </c>
      <c r="B11" s="41" t="s">
        <v>42</v>
      </c>
      <c r="C11" s="41" t="s">
        <v>43</v>
      </c>
      <c r="D11" s="20" t="s">
        <v>44</v>
      </c>
      <c r="E11" s="20" t="s">
        <v>45</v>
      </c>
      <c r="F11" s="20" t="s">
        <v>46</v>
      </c>
      <c r="G11" s="41" t="s">
        <v>47</v>
      </c>
      <c r="H11" s="10" t="s">
        <v>48</v>
      </c>
      <c r="I11" s="10" t="s">
        <v>49</v>
      </c>
      <c r="J11" s="20" t="s">
        <v>50</v>
      </c>
      <c r="K11" s="20" t="s">
        <v>51</v>
      </c>
      <c r="L11" s="20" t="s">
        <v>52</v>
      </c>
      <c r="M11" s="20" t="s">
        <v>53</v>
      </c>
      <c r="N11" s="134" t="s">
        <v>378</v>
      </c>
      <c r="O11" s="20" t="s">
        <v>54</v>
      </c>
      <c r="P11" s="20" t="s">
        <v>55</v>
      </c>
      <c r="Q11" s="133" t="s">
        <v>56</v>
      </c>
      <c r="R11" s="135" t="s">
        <v>71</v>
      </c>
      <c r="S11" s="132" t="s">
        <v>361</v>
      </c>
      <c r="T11" s="20" t="s">
        <v>377</v>
      </c>
      <c r="U11" s="20" t="s">
        <v>362</v>
      </c>
      <c r="V11" s="132" t="s">
        <v>57</v>
      </c>
      <c r="W11" s="140" t="s">
        <v>393</v>
      </c>
      <c r="X11" s="120"/>
      <c r="Y11" s="121"/>
      <c r="Z11" s="121"/>
      <c r="AA11" s="121"/>
      <c r="AB11" s="121"/>
      <c r="AC11" s="121"/>
      <c r="AD11" s="121"/>
    </row>
    <row r="12" spans="1:30" ht="127.5">
      <c r="A12" s="185" t="s">
        <v>468</v>
      </c>
      <c r="B12" s="185" t="s">
        <v>469</v>
      </c>
      <c r="C12" s="186" t="s">
        <v>420</v>
      </c>
      <c r="D12" s="185" t="s">
        <v>470</v>
      </c>
      <c r="E12" s="187">
        <v>27</v>
      </c>
      <c r="F12" s="188">
        <v>13</v>
      </c>
      <c r="G12" s="186" t="s">
        <v>471</v>
      </c>
      <c r="H12" s="189" t="s">
        <v>472</v>
      </c>
      <c r="I12" s="189" t="s">
        <v>473</v>
      </c>
      <c r="J12" s="190" t="s">
        <v>474</v>
      </c>
      <c r="K12" s="190" t="s">
        <v>475</v>
      </c>
      <c r="L12" s="191" t="s">
        <v>476</v>
      </c>
      <c r="M12" s="192">
        <v>2022</v>
      </c>
      <c r="N12" s="192" t="s">
        <v>477</v>
      </c>
      <c r="O12" s="192">
        <v>5</v>
      </c>
      <c r="P12" s="193">
        <v>4</v>
      </c>
      <c r="Q12" s="193">
        <v>5</v>
      </c>
      <c r="R12" s="194">
        <v>1000</v>
      </c>
      <c r="S12" s="195"/>
      <c r="T12" s="196"/>
      <c r="U12" s="196"/>
      <c r="V12" s="275">
        <f t="shared" ref="V12:V16" si="0">R12/O12</f>
        <v>200</v>
      </c>
      <c r="W12" s="215" t="s">
        <v>524</v>
      </c>
      <c r="X12" s="3"/>
    </row>
    <row r="13" spans="1:30" ht="114.75">
      <c r="A13" s="185" t="s">
        <v>478</v>
      </c>
      <c r="B13" s="185" t="s">
        <v>479</v>
      </c>
      <c r="C13" s="186" t="s">
        <v>420</v>
      </c>
      <c r="D13" s="185" t="s">
        <v>480</v>
      </c>
      <c r="E13" s="186">
        <v>11</v>
      </c>
      <c r="F13" s="186">
        <v>6</v>
      </c>
      <c r="G13" s="186" t="s">
        <v>481</v>
      </c>
      <c r="H13" s="197" t="s">
        <v>482</v>
      </c>
      <c r="I13" s="197" t="s">
        <v>483</v>
      </c>
      <c r="J13" s="185" t="s">
        <v>484</v>
      </c>
      <c r="K13" s="185" t="s">
        <v>485</v>
      </c>
      <c r="L13" s="198" t="s">
        <v>486</v>
      </c>
      <c r="M13" s="192">
        <v>2022</v>
      </c>
      <c r="N13" s="192" t="s">
        <v>487</v>
      </c>
      <c r="O13" s="192">
        <v>2</v>
      </c>
      <c r="P13" s="199">
        <v>2</v>
      </c>
      <c r="Q13" s="199">
        <v>3</v>
      </c>
      <c r="R13" s="200">
        <v>1500</v>
      </c>
      <c r="S13" s="201"/>
      <c r="T13" s="196"/>
      <c r="U13" s="196"/>
      <c r="V13" s="275">
        <f t="shared" si="0"/>
        <v>750</v>
      </c>
      <c r="W13" s="215" t="s">
        <v>524</v>
      </c>
      <c r="X13" s="3"/>
    </row>
    <row r="14" spans="1:30" ht="102">
      <c r="A14" s="202" t="s">
        <v>488</v>
      </c>
      <c r="B14" s="192" t="s">
        <v>489</v>
      </c>
      <c r="C14" s="186" t="s">
        <v>420</v>
      </c>
      <c r="D14" s="185" t="s">
        <v>480</v>
      </c>
      <c r="E14" s="192">
        <v>11</v>
      </c>
      <c r="F14" s="192">
        <v>4</v>
      </c>
      <c r="G14" s="186" t="s">
        <v>481</v>
      </c>
      <c r="H14" s="197" t="s">
        <v>490</v>
      </c>
      <c r="I14" s="197" t="s">
        <v>491</v>
      </c>
      <c r="J14" s="202" t="s">
        <v>492</v>
      </c>
      <c r="K14" s="202" t="s">
        <v>493</v>
      </c>
      <c r="L14" s="203" t="s">
        <v>494</v>
      </c>
      <c r="M14" s="192">
        <v>2022</v>
      </c>
      <c r="N14" s="192" t="s">
        <v>487</v>
      </c>
      <c r="O14" s="192">
        <v>2</v>
      </c>
      <c r="P14" s="193">
        <v>2</v>
      </c>
      <c r="Q14" s="193">
        <v>2</v>
      </c>
      <c r="R14" s="200">
        <v>1500</v>
      </c>
      <c r="S14" s="201"/>
      <c r="T14" s="196"/>
      <c r="U14" s="196"/>
      <c r="V14" s="275">
        <f t="shared" si="0"/>
        <v>750</v>
      </c>
      <c r="W14" s="215" t="s">
        <v>524</v>
      </c>
      <c r="X14" s="3"/>
    </row>
    <row r="15" spans="1:30" ht="89.25">
      <c r="A15" s="202" t="s">
        <v>495</v>
      </c>
      <c r="B15" s="192" t="s">
        <v>496</v>
      </c>
      <c r="C15" s="186" t="s">
        <v>420</v>
      </c>
      <c r="D15" s="192" t="s">
        <v>497</v>
      </c>
      <c r="E15" s="192">
        <v>12</v>
      </c>
      <c r="F15" s="192">
        <v>7</v>
      </c>
      <c r="G15" s="192" t="s">
        <v>498</v>
      </c>
      <c r="H15" s="197" t="s">
        <v>499</v>
      </c>
      <c r="I15" s="197" t="s">
        <v>500</v>
      </c>
      <c r="J15" s="202" t="s">
        <v>501</v>
      </c>
      <c r="K15" s="202" t="s">
        <v>502</v>
      </c>
      <c r="L15" s="203" t="s">
        <v>503</v>
      </c>
      <c r="M15" s="192">
        <v>2022</v>
      </c>
      <c r="N15" s="192" t="s">
        <v>487</v>
      </c>
      <c r="O15" s="192">
        <v>8</v>
      </c>
      <c r="P15" s="199">
        <v>3</v>
      </c>
      <c r="Q15" s="199">
        <v>8</v>
      </c>
      <c r="R15" s="200">
        <v>1500</v>
      </c>
      <c r="S15" s="201"/>
      <c r="T15" s="196"/>
      <c r="U15" s="196"/>
      <c r="V15" s="275">
        <f t="shared" si="0"/>
        <v>187.5</v>
      </c>
      <c r="W15" s="215" t="s">
        <v>524</v>
      </c>
      <c r="X15" s="3"/>
    </row>
    <row r="16" spans="1:30" ht="165.75">
      <c r="A16" s="202" t="s">
        <v>504</v>
      </c>
      <c r="B16" s="192" t="s">
        <v>505</v>
      </c>
      <c r="C16" s="186" t="s">
        <v>420</v>
      </c>
      <c r="D16" s="192" t="s">
        <v>506</v>
      </c>
      <c r="E16" s="192">
        <v>23</v>
      </c>
      <c r="F16" s="192">
        <v>3</v>
      </c>
      <c r="G16" s="204" t="s">
        <v>507</v>
      </c>
      <c r="H16" s="197" t="s">
        <v>508</v>
      </c>
      <c r="I16" s="197" t="s">
        <v>508</v>
      </c>
      <c r="J16" s="202" t="s">
        <v>509</v>
      </c>
      <c r="K16" s="205" t="s">
        <v>510</v>
      </c>
      <c r="L16" s="206" t="s">
        <v>511</v>
      </c>
      <c r="M16" s="192">
        <v>2022</v>
      </c>
      <c r="N16" s="207" t="s">
        <v>512</v>
      </c>
      <c r="O16" s="192">
        <v>4</v>
      </c>
      <c r="P16" s="199">
        <v>3</v>
      </c>
      <c r="Q16" s="199">
        <v>4</v>
      </c>
      <c r="R16" s="200">
        <v>500</v>
      </c>
      <c r="S16" s="201"/>
      <c r="T16" s="196"/>
      <c r="U16" s="196"/>
      <c r="V16" s="275">
        <f t="shared" si="0"/>
        <v>125</v>
      </c>
      <c r="W16" s="215" t="s">
        <v>524</v>
      </c>
      <c r="X16" s="3"/>
    </row>
    <row r="17" spans="1:24" ht="409.5">
      <c r="A17" s="205" t="s">
        <v>513</v>
      </c>
      <c r="B17" s="207" t="s">
        <v>514</v>
      </c>
      <c r="C17" s="207" t="s">
        <v>420</v>
      </c>
      <c r="D17" s="207" t="s">
        <v>515</v>
      </c>
      <c r="E17" s="192">
        <v>22</v>
      </c>
      <c r="F17" s="208">
        <v>5.0999999999999996</v>
      </c>
      <c r="G17" s="209" t="s">
        <v>516</v>
      </c>
      <c r="H17" s="210" t="s">
        <v>517</v>
      </c>
      <c r="I17" s="197" t="s">
        <v>518</v>
      </c>
      <c r="J17" s="205" t="s">
        <v>519</v>
      </c>
      <c r="K17" s="202"/>
      <c r="L17" s="206" t="s">
        <v>520</v>
      </c>
      <c r="M17" s="192">
        <v>2022</v>
      </c>
      <c r="N17" s="207" t="s">
        <v>521</v>
      </c>
      <c r="O17" s="192">
        <v>3</v>
      </c>
      <c r="P17" s="199">
        <v>3</v>
      </c>
      <c r="Q17" s="199">
        <v>3</v>
      </c>
      <c r="R17" s="200">
        <v>200</v>
      </c>
      <c r="S17" s="211" t="s">
        <v>522</v>
      </c>
      <c r="T17" s="212" t="s">
        <v>523</v>
      </c>
      <c r="U17" s="217" t="s">
        <v>516</v>
      </c>
      <c r="V17" s="214">
        <v>66.67</v>
      </c>
      <c r="W17" s="216" t="s">
        <v>524</v>
      </c>
      <c r="X17" s="3"/>
    </row>
    <row r="18" spans="1:24" ht="128.25">
      <c r="A18" s="281" t="s">
        <v>817</v>
      </c>
      <c r="B18" s="282" t="s">
        <v>818</v>
      </c>
      <c r="C18" s="283" t="s">
        <v>420</v>
      </c>
      <c r="D18" s="282" t="s">
        <v>819</v>
      </c>
      <c r="E18" s="284">
        <v>10</v>
      </c>
      <c r="F18" s="285"/>
      <c r="G18" s="283" t="s">
        <v>820</v>
      </c>
      <c r="H18" s="189" t="s">
        <v>821</v>
      </c>
      <c r="I18" s="286" t="s">
        <v>822</v>
      </c>
      <c r="J18" s="287" t="s">
        <v>823</v>
      </c>
      <c r="K18" s="288" t="s">
        <v>824</v>
      </c>
      <c r="L18" s="289" t="s">
        <v>825</v>
      </c>
      <c r="M18" s="290">
        <v>2022</v>
      </c>
      <c r="N18" s="207" t="s">
        <v>477</v>
      </c>
      <c r="O18" s="207">
        <v>6</v>
      </c>
      <c r="P18" s="238">
        <v>4</v>
      </c>
      <c r="Q18" s="238">
        <v>7</v>
      </c>
      <c r="R18" s="291">
        <v>1000</v>
      </c>
      <c r="S18" s="292"/>
      <c r="T18" s="213"/>
      <c r="U18" s="213"/>
      <c r="V18" s="213">
        <v>167</v>
      </c>
      <c r="W18" s="216" t="s">
        <v>858</v>
      </c>
      <c r="X18" s="3"/>
    </row>
    <row r="19" spans="1:24" ht="128.25">
      <c r="A19" s="293" t="s">
        <v>826</v>
      </c>
      <c r="B19" s="294" t="s">
        <v>827</v>
      </c>
      <c r="C19" s="295" t="s">
        <v>420</v>
      </c>
      <c r="D19" s="294" t="s">
        <v>828</v>
      </c>
      <c r="E19" s="295">
        <v>24</v>
      </c>
      <c r="F19" s="295">
        <v>60</v>
      </c>
      <c r="G19" s="295" t="s">
        <v>829</v>
      </c>
      <c r="H19" s="296" t="s">
        <v>830</v>
      </c>
      <c r="I19" s="296" t="s">
        <v>831</v>
      </c>
      <c r="J19" s="294" t="s">
        <v>832</v>
      </c>
      <c r="K19" s="297" t="s">
        <v>833</v>
      </c>
      <c r="L19" s="298" t="s">
        <v>834</v>
      </c>
      <c r="M19" s="299">
        <v>2022</v>
      </c>
      <c r="N19" s="300" t="s">
        <v>477</v>
      </c>
      <c r="O19" s="207">
        <v>5</v>
      </c>
      <c r="P19" s="239">
        <v>3</v>
      </c>
      <c r="Q19" s="239">
        <v>5</v>
      </c>
      <c r="R19" s="301">
        <v>1000</v>
      </c>
      <c r="S19" s="302"/>
      <c r="T19" s="213"/>
      <c r="U19" s="213"/>
      <c r="V19" s="213">
        <v>200</v>
      </c>
      <c r="W19" s="216" t="s">
        <v>858</v>
      </c>
      <c r="X19" s="3"/>
    </row>
    <row r="20" spans="1:24" ht="153">
      <c r="A20" s="220" t="s">
        <v>835</v>
      </c>
      <c r="B20" s="299" t="s">
        <v>836</v>
      </c>
      <c r="C20" s="299" t="s">
        <v>420</v>
      </c>
      <c r="D20" s="299" t="s">
        <v>837</v>
      </c>
      <c r="E20" s="299">
        <v>21</v>
      </c>
      <c r="F20" s="299">
        <v>5</v>
      </c>
      <c r="G20" s="299" t="s">
        <v>838</v>
      </c>
      <c r="H20" s="296" t="s">
        <v>839</v>
      </c>
      <c r="I20" s="296"/>
      <c r="J20" s="296"/>
      <c r="K20" s="303" t="s">
        <v>840</v>
      </c>
      <c r="L20" s="304" t="s">
        <v>841</v>
      </c>
      <c r="M20" s="299">
        <v>2022</v>
      </c>
      <c r="N20" s="299" t="s">
        <v>512</v>
      </c>
      <c r="O20" s="299">
        <v>4</v>
      </c>
      <c r="P20" s="305">
        <v>4</v>
      </c>
      <c r="Q20" s="305">
        <v>4</v>
      </c>
      <c r="R20" s="305">
        <v>500</v>
      </c>
      <c r="S20" s="302"/>
      <c r="T20" s="213"/>
      <c r="U20" s="213"/>
      <c r="V20" s="213">
        <v>125</v>
      </c>
      <c r="W20" s="216" t="s">
        <v>858</v>
      </c>
      <c r="X20" s="3"/>
    </row>
    <row r="21" spans="1:24" ht="128.25">
      <c r="A21" s="220" t="s">
        <v>842</v>
      </c>
      <c r="B21" s="299" t="s">
        <v>843</v>
      </c>
      <c r="C21" s="299" t="s">
        <v>420</v>
      </c>
      <c r="D21" s="299" t="s">
        <v>844</v>
      </c>
      <c r="E21" s="299">
        <v>12</v>
      </c>
      <c r="F21" s="299">
        <v>4</v>
      </c>
      <c r="G21" s="299" t="s">
        <v>845</v>
      </c>
      <c r="H21" s="296" t="s">
        <v>846</v>
      </c>
      <c r="I21" s="296" t="s">
        <v>847</v>
      </c>
      <c r="J21" s="296" t="s">
        <v>848</v>
      </c>
      <c r="K21" s="303" t="s">
        <v>849</v>
      </c>
      <c r="L21" s="304"/>
      <c r="M21" s="299">
        <v>2022</v>
      </c>
      <c r="N21" s="299" t="s">
        <v>487</v>
      </c>
      <c r="O21" s="299">
        <v>2</v>
      </c>
      <c r="P21" s="305">
        <v>2</v>
      </c>
      <c r="Q21" s="305">
        <v>2</v>
      </c>
      <c r="R21" s="306">
        <v>1500</v>
      </c>
      <c r="S21" s="302"/>
      <c r="T21" s="213"/>
      <c r="U21" s="213"/>
      <c r="V21" s="307">
        <v>750</v>
      </c>
      <c r="W21" s="216" t="s">
        <v>858</v>
      </c>
      <c r="X21" s="3"/>
    </row>
    <row r="22" spans="1:24" ht="128.25">
      <c r="A22" s="308" t="s">
        <v>850</v>
      </c>
      <c r="B22" s="308" t="s">
        <v>851</v>
      </c>
      <c r="C22" s="308" t="s">
        <v>420</v>
      </c>
      <c r="D22" s="309" t="s">
        <v>852</v>
      </c>
      <c r="E22" s="309">
        <v>8</v>
      </c>
      <c r="F22" s="310">
        <v>12</v>
      </c>
      <c r="G22" s="310" t="s">
        <v>853</v>
      </c>
      <c r="H22" s="296" t="s">
        <v>854</v>
      </c>
      <c r="I22" s="296" t="s">
        <v>855</v>
      </c>
      <c r="J22" s="296" t="s">
        <v>856</v>
      </c>
      <c r="K22" s="311" t="s">
        <v>857</v>
      </c>
      <c r="L22" s="310">
        <v>1105</v>
      </c>
      <c r="M22" s="310">
        <v>2022</v>
      </c>
      <c r="N22" s="310" t="s">
        <v>487</v>
      </c>
      <c r="O22" s="310">
        <v>2</v>
      </c>
      <c r="P22" s="310">
        <v>2</v>
      </c>
      <c r="Q22" s="310">
        <v>2</v>
      </c>
      <c r="R22" s="310">
        <v>1500</v>
      </c>
      <c r="S22" s="310"/>
      <c r="T22" s="310"/>
      <c r="U22" s="310"/>
      <c r="V22" s="310">
        <v>750</v>
      </c>
      <c r="W22" s="216" t="s">
        <v>858</v>
      </c>
      <c r="X22" s="3"/>
    </row>
    <row r="23" spans="1:24" ht="128.25">
      <c r="A23" s="220" t="s">
        <v>842</v>
      </c>
      <c r="B23" s="299" t="s">
        <v>843</v>
      </c>
      <c r="C23" s="299" t="s">
        <v>420</v>
      </c>
      <c r="D23" s="299" t="s">
        <v>844</v>
      </c>
      <c r="E23" s="299">
        <v>12</v>
      </c>
      <c r="F23" s="299">
        <v>4</v>
      </c>
      <c r="G23" s="299" t="s">
        <v>845</v>
      </c>
      <c r="H23" s="296" t="s">
        <v>846</v>
      </c>
      <c r="I23" s="296" t="s">
        <v>847</v>
      </c>
      <c r="J23" s="296" t="s">
        <v>848</v>
      </c>
      <c r="K23" s="303" t="s">
        <v>849</v>
      </c>
      <c r="L23" s="304"/>
      <c r="M23" s="299">
        <v>2022</v>
      </c>
      <c r="N23" s="299" t="s">
        <v>487</v>
      </c>
      <c r="O23" s="299">
        <v>2</v>
      </c>
      <c r="P23" s="305">
        <v>2</v>
      </c>
      <c r="Q23" s="305">
        <v>2</v>
      </c>
      <c r="R23" s="306">
        <v>1500</v>
      </c>
      <c r="S23" s="302"/>
      <c r="T23" s="213"/>
      <c r="U23" s="213"/>
      <c r="V23" s="307">
        <v>750</v>
      </c>
      <c r="W23" s="216" t="s">
        <v>1014</v>
      </c>
      <c r="X23" s="3"/>
    </row>
    <row r="24" spans="1:24" ht="128.25">
      <c r="A24" s="308" t="s">
        <v>850</v>
      </c>
      <c r="B24" s="308" t="s">
        <v>851</v>
      </c>
      <c r="C24" s="308" t="s">
        <v>420</v>
      </c>
      <c r="D24" s="309" t="s">
        <v>852</v>
      </c>
      <c r="E24" s="309">
        <v>8</v>
      </c>
      <c r="F24" s="310">
        <v>12</v>
      </c>
      <c r="G24" s="310" t="s">
        <v>853</v>
      </c>
      <c r="H24" s="296" t="s">
        <v>854</v>
      </c>
      <c r="I24" s="296" t="s">
        <v>855</v>
      </c>
      <c r="J24" s="296" t="s">
        <v>856</v>
      </c>
      <c r="K24" s="311" t="s">
        <v>857</v>
      </c>
      <c r="L24" s="310">
        <v>1105</v>
      </c>
      <c r="M24" s="310">
        <v>2022</v>
      </c>
      <c r="N24" s="310" t="s">
        <v>487</v>
      </c>
      <c r="O24" s="310">
        <v>2</v>
      </c>
      <c r="P24" s="310">
        <v>2</v>
      </c>
      <c r="Q24" s="310">
        <v>2</v>
      </c>
      <c r="R24" s="310">
        <v>1500</v>
      </c>
      <c r="S24" s="310"/>
      <c r="T24" s="310"/>
      <c r="U24" s="310"/>
      <c r="V24" s="310">
        <v>750</v>
      </c>
      <c r="W24" s="216" t="s">
        <v>1014</v>
      </c>
      <c r="X24" s="3"/>
    </row>
    <row r="25" spans="1:24" ht="85.5">
      <c r="A25" s="58" t="s">
        <v>1147</v>
      </c>
      <c r="B25" s="58" t="s">
        <v>1244</v>
      </c>
      <c r="C25" s="58" t="s">
        <v>420</v>
      </c>
      <c r="D25" s="58" t="s">
        <v>1148</v>
      </c>
      <c r="E25" s="95">
        <v>14</v>
      </c>
      <c r="F25" s="95">
        <v>10</v>
      </c>
      <c r="G25" s="95" t="s">
        <v>1149</v>
      </c>
      <c r="H25" s="197" t="s">
        <v>1150</v>
      </c>
      <c r="I25" s="255" t="s">
        <v>1245</v>
      </c>
      <c r="J25" s="58" t="s">
        <v>1246</v>
      </c>
      <c r="K25" s="119"/>
      <c r="L25" s="119" t="s">
        <v>1151</v>
      </c>
      <c r="M25" s="21">
        <v>2022</v>
      </c>
      <c r="N25" s="21" t="s">
        <v>477</v>
      </c>
      <c r="O25" s="21">
        <v>3</v>
      </c>
      <c r="P25" s="16">
        <v>3</v>
      </c>
      <c r="Q25" s="16">
        <v>4</v>
      </c>
      <c r="R25" s="435">
        <v>1000</v>
      </c>
      <c r="S25" s="436"/>
      <c r="T25" s="437"/>
      <c r="U25" s="437"/>
      <c r="V25" s="437">
        <v>333.33</v>
      </c>
      <c r="W25" s="216" t="s">
        <v>1165</v>
      </c>
      <c r="X25" s="3"/>
    </row>
    <row r="26" spans="1:24" ht="128.25">
      <c r="A26" s="58" t="s">
        <v>817</v>
      </c>
      <c r="B26" s="438" t="s">
        <v>818</v>
      </c>
      <c r="C26" s="439" t="s">
        <v>420</v>
      </c>
      <c r="D26" s="282" t="s">
        <v>819</v>
      </c>
      <c r="E26" s="389">
        <v>10</v>
      </c>
      <c r="F26" s="65"/>
      <c r="G26" s="283" t="s">
        <v>820</v>
      </c>
      <c r="H26" s="189" t="s">
        <v>821</v>
      </c>
      <c r="I26" s="390" t="s">
        <v>822</v>
      </c>
      <c r="J26" s="287" t="s">
        <v>823</v>
      </c>
      <c r="K26" s="288" t="s">
        <v>824</v>
      </c>
      <c r="L26" s="289" t="s">
        <v>825</v>
      </c>
      <c r="M26" s="440">
        <v>2022</v>
      </c>
      <c r="N26" s="21" t="s">
        <v>477</v>
      </c>
      <c r="O26" s="21">
        <v>6</v>
      </c>
      <c r="P26" s="14">
        <v>4</v>
      </c>
      <c r="Q26" s="14">
        <v>7</v>
      </c>
      <c r="R26" s="441">
        <v>1000</v>
      </c>
      <c r="S26" s="442"/>
      <c r="T26" s="437"/>
      <c r="U26" s="437"/>
      <c r="V26" s="437">
        <v>167</v>
      </c>
      <c r="W26" s="216" t="s">
        <v>994</v>
      </c>
      <c r="X26" s="3"/>
    </row>
    <row r="27" spans="1:24" ht="128.25">
      <c r="A27" s="293" t="s">
        <v>826</v>
      </c>
      <c r="B27" s="294" t="s">
        <v>827</v>
      </c>
      <c r="C27" s="295" t="s">
        <v>420</v>
      </c>
      <c r="D27" s="294" t="s">
        <v>828</v>
      </c>
      <c r="E27" s="443">
        <v>24</v>
      </c>
      <c r="F27" s="443">
        <v>60</v>
      </c>
      <c r="G27" s="295" t="s">
        <v>829</v>
      </c>
      <c r="H27" s="296" t="s">
        <v>830</v>
      </c>
      <c r="I27" s="296" t="s">
        <v>831</v>
      </c>
      <c r="J27" s="294" t="s">
        <v>832</v>
      </c>
      <c r="K27" s="297" t="s">
        <v>833</v>
      </c>
      <c r="L27" s="298" t="s">
        <v>834</v>
      </c>
      <c r="M27" s="444">
        <v>2022</v>
      </c>
      <c r="N27" s="300" t="s">
        <v>477</v>
      </c>
      <c r="O27" s="21">
        <v>5</v>
      </c>
      <c r="P27" s="16">
        <v>3</v>
      </c>
      <c r="Q27" s="16">
        <v>5</v>
      </c>
      <c r="R27" s="435">
        <v>1000</v>
      </c>
      <c r="S27" s="436"/>
      <c r="T27" s="437"/>
      <c r="U27" s="437"/>
      <c r="V27" s="437">
        <v>200</v>
      </c>
      <c r="W27" s="216" t="s">
        <v>994</v>
      </c>
      <c r="X27" s="3"/>
    </row>
    <row r="28" spans="1:24" ht="128.25">
      <c r="A28" s="445" t="s">
        <v>1247</v>
      </c>
      <c r="B28" s="432" t="s">
        <v>1248</v>
      </c>
      <c r="C28" s="432" t="s">
        <v>420</v>
      </c>
      <c r="D28" s="432" t="s">
        <v>1148</v>
      </c>
      <c r="E28" s="433">
        <v>14</v>
      </c>
      <c r="F28" s="433">
        <v>7</v>
      </c>
      <c r="G28" s="432" t="s">
        <v>1149</v>
      </c>
      <c r="H28" s="446" t="s">
        <v>1249</v>
      </c>
      <c r="I28" s="446" t="s">
        <v>1250</v>
      </c>
      <c r="J28" s="446" t="s">
        <v>1251</v>
      </c>
      <c r="K28" s="447" t="s">
        <v>1252</v>
      </c>
      <c r="L28" s="448" t="s">
        <v>1253</v>
      </c>
      <c r="M28" s="433">
        <v>2022</v>
      </c>
      <c r="N28" s="285" t="s">
        <v>477</v>
      </c>
      <c r="O28" s="440">
        <v>4</v>
      </c>
      <c r="P28" s="449">
        <v>2</v>
      </c>
      <c r="Q28" s="449">
        <v>4</v>
      </c>
      <c r="R28" s="450">
        <v>1000</v>
      </c>
      <c r="S28" s="451"/>
      <c r="T28" s="452"/>
      <c r="U28" s="452"/>
      <c r="V28" s="437">
        <v>250</v>
      </c>
      <c r="W28" s="216" t="s">
        <v>994</v>
      </c>
      <c r="X28" s="3"/>
    </row>
    <row r="29" spans="1:24" ht="153">
      <c r="A29" s="220" t="s">
        <v>835</v>
      </c>
      <c r="B29" s="299" t="s">
        <v>836</v>
      </c>
      <c r="C29" s="299" t="s">
        <v>420</v>
      </c>
      <c r="D29" s="299" t="s">
        <v>837</v>
      </c>
      <c r="E29" s="444">
        <v>21</v>
      </c>
      <c r="F29" s="444">
        <v>5</v>
      </c>
      <c r="G29" s="299" t="s">
        <v>838</v>
      </c>
      <c r="H29" s="296" t="s">
        <v>839</v>
      </c>
      <c r="I29" s="296"/>
      <c r="J29" s="296"/>
      <c r="K29" s="303" t="s">
        <v>840</v>
      </c>
      <c r="L29" s="304" t="s">
        <v>841</v>
      </c>
      <c r="M29" s="444">
        <v>2022</v>
      </c>
      <c r="N29" s="299" t="s">
        <v>512</v>
      </c>
      <c r="O29" s="444">
        <v>4</v>
      </c>
      <c r="P29" s="428">
        <v>4</v>
      </c>
      <c r="Q29" s="428">
        <v>4</v>
      </c>
      <c r="R29" s="428">
        <v>500</v>
      </c>
      <c r="S29" s="436"/>
      <c r="T29" s="437"/>
      <c r="U29" s="437"/>
      <c r="V29" s="437">
        <v>125</v>
      </c>
      <c r="W29" s="216" t="s">
        <v>994</v>
      </c>
      <c r="X29" s="3"/>
    </row>
    <row r="30" spans="1:24" ht="153">
      <c r="A30" s="220" t="s">
        <v>1254</v>
      </c>
      <c r="B30" s="299" t="s">
        <v>1255</v>
      </c>
      <c r="C30" s="299" t="s">
        <v>420</v>
      </c>
      <c r="D30" s="299" t="s">
        <v>1256</v>
      </c>
      <c r="E30" s="444">
        <v>22</v>
      </c>
      <c r="F30" s="444">
        <v>1</v>
      </c>
      <c r="G30" s="299" t="s">
        <v>1257</v>
      </c>
      <c r="H30" s="296" t="s">
        <v>1258</v>
      </c>
      <c r="I30" s="296" t="s">
        <v>1259</v>
      </c>
      <c r="J30" s="296"/>
      <c r="K30" s="303" t="s">
        <v>1260</v>
      </c>
      <c r="L30" s="304" t="s">
        <v>1261</v>
      </c>
      <c r="M30" s="444">
        <v>2022</v>
      </c>
      <c r="N30" s="299" t="s">
        <v>1262</v>
      </c>
      <c r="O30" s="444">
        <v>3</v>
      </c>
      <c r="P30" s="428">
        <v>1</v>
      </c>
      <c r="Q30" s="428">
        <v>3</v>
      </c>
      <c r="R30" s="428">
        <v>300</v>
      </c>
      <c r="S30" s="436"/>
      <c r="T30" s="437"/>
      <c r="U30" s="437"/>
      <c r="V30" s="437">
        <v>100</v>
      </c>
      <c r="W30" s="216" t="s">
        <v>994</v>
      </c>
      <c r="X30" s="3"/>
    </row>
    <row r="31" spans="1:24" ht="140.25">
      <c r="A31" s="220" t="s">
        <v>1263</v>
      </c>
      <c r="B31" s="299" t="s">
        <v>1264</v>
      </c>
      <c r="C31" s="299" t="s">
        <v>420</v>
      </c>
      <c r="D31" s="299" t="s">
        <v>1256</v>
      </c>
      <c r="E31" s="444">
        <v>22</v>
      </c>
      <c r="F31" s="444">
        <v>2</v>
      </c>
      <c r="G31" s="299" t="s">
        <v>1257</v>
      </c>
      <c r="H31" s="296" t="s">
        <v>1265</v>
      </c>
      <c r="I31" s="296" t="s">
        <v>1266</v>
      </c>
      <c r="J31" s="296"/>
      <c r="K31" s="303" t="s">
        <v>1267</v>
      </c>
      <c r="L31" s="304" t="s">
        <v>1268</v>
      </c>
      <c r="M31" s="444">
        <v>2022</v>
      </c>
      <c r="N31" s="299" t="s">
        <v>1262</v>
      </c>
      <c r="O31" s="444">
        <v>6</v>
      </c>
      <c r="P31" s="428">
        <v>1</v>
      </c>
      <c r="Q31" s="428">
        <v>6</v>
      </c>
      <c r="R31" s="428">
        <v>300</v>
      </c>
      <c r="S31" s="436"/>
      <c r="T31" s="437"/>
      <c r="U31" s="437"/>
      <c r="V31" s="437">
        <v>50</v>
      </c>
      <c r="W31" s="216" t="s">
        <v>994</v>
      </c>
      <c r="X31" s="3"/>
    </row>
    <row r="32" spans="1:24" ht="140.25">
      <c r="A32" s="220" t="s">
        <v>1269</v>
      </c>
      <c r="B32" s="299" t="s">
        <v>1270</v>
      </c>
      <c r="C32" s="299" t="s">
        <v>420</v>
      </c>
      <c r="D32" s="299" t="s">
        <v>1256</v>
      </c>
      <c r="E32" s="444">
        <v>22</v>
      </c>
      <c r="F32" s="444">
        <v>1</v>
      </c>
      <c r="G32" s="299" t="s">
        <v>1257</v>
      </c>
      <c r="H32" s="296" t="s">
        <v>1271</v>
      </c>
      <c r="I32" s="296" t="s">
        <v>1272</v>
      </c>
      <c r="J32" s="453"/>
      <c r="K32" s="454" t="s">
        <v>1273</v>
      </c>
      <c r="L32" s="304" t="s">
        <v>1274</v>
      </c>
      <c r="M32" s="444">
        <v>2022</v>
      </c>
      <c r="N32" s="299" t="s">
        <v>1262</v>
      </c>
      <c r="O32" s="444">
        <v>3</v>
      </c>
      <c r="P32" s="430">
        <v>1</v>
      </c>
      <c r="Q32" s="430">
        <v>3</v>
      </c>
      <c r="R32" s="430">
        <v>300</v>
      </c>
      <c r="S32" s="436"/>
      <c r="T32" s="437"/>
      <c r="U32" s="437"/>
      <c r="V32" s="437">
        <v>100</v>
      </c>
      <c r="W32" s="216" t="s">
        <v>994</v>
      </c>
      <c r="X32" s="3"/>
    </row>
    <row r="33" spans="1:24" ht="140.25">
      <c r="A33" s="220" t="s">
        <v>1275</v>
      </c>
      <c r="B33" s="299" t="s">
        <v>1276</v>
      </c>
      <c r="C33" s="299" t="s">
        <v>420</v>
      </c>
      <c r="D33" s="299" t="s">
        <v>1256</v>
      </c>
      <c r="E33" s="444">
        <v>22</v>
      </c>
      <c r="F33" s="444">
        <v>3</v>
      </c>
      <c r="G33" s="299" t="s">
        <v>1257</v>
      </c>
      <c r="H33" s="296" t="s">
        <v>1277</v>
      </c>
      <c r="I33" s="296" t="s">
        <v>1278</v>
      </c>
      <c r="J33" s="453"/>
      <c r="K33" s="454" t="s">
        <v>1279</v>
      </c>
      <c r="L33" s="304" t="s">
        <v>1280</v>
      </c>
      <c r="M33" s="444">
        <v>2022</v>
      </c>
      <c r="N33" s="299" t="s">
        <v>1262</v>
      </c>
      <c r="O33" s="444">
        <v>3</v>
      </c>
      <c r="P33" s="430">
        <v>2</v>
      </c>
      <c r="Q33" s="430">
        <v>3</v>
      </c>
      <c r="R33" s="430">
        <v>300</v>
      </c>
      <c r="S33" s="436"/>
      <c r="T33" s="437"/>
      <c r="U33" s="437"/>
      <c r="V33" s="437">
        <v>100</v>
      </c>
      <c r="W33" s="216" t="s">
        <v>994</v>
      </c>
      <c r="X33" s="3"/>
    </row>
    <row r="34" spans="1:24" ht="140.25">
      <c r="A34" s="299" t="s">
        <v>1281</v>
      </c>
      <c r="B34" s="299" t="s">
        <v>1282</v>
      </c>
      <c r="C34" s="299" t="s">
        <v>420</v>
      </c>
      <c r="D34" s="299" t="s">
        <v>1256</v>
      </c>
      <c r="E34" s="444">
        <v>22</v>
      </c>
      <c r="F34" s="444">
        <v>4</v>
      </c>
      <c r="G34" s="299" t="s">
        <v>1257</v>
      </c>
      <c r="H34" s="296" t="s">
        <v>1283</v>
      </c>
      <c r="I34" s="296" t="s">
        <v>1284</v>
      </c>
      <c r="J34" s="453"/>
      <c r="K34" s="454" t="s">
        <v>1285</v>
      </c>
      <c r="L34" s="304" t="s">
        <v>1286</v>
      </c>
      <c r="M34" s="444">
        <v>2022</v>
      </c>
      <c r="N34" s="299" t="s">
        <v>1262</v>
      </c>
      <c r="O34" s="444">
        <v>4</v>
      </c>
      <c r="P34" s="430">
        <v>1</v>
      </c>
      <c r="Q34" s="430">
        <v>4</v>
      </c>
      <c r="R34" s="430">
        <v>300</v>
      </c>
      <c r="S34" s="436"/>
      <c r="T34" s="437"/>
      <c r="U34" s="437"/>
      <c r="V34" s="437">
        <v>75</v>
      </c>
      <c r="W34" s="216" t="s">
        <v>994</v>
      </c>
      <c r="X34" s="3"/>
    </row>
    <row r="35" spans="1:24" ht="140.25">
      <c r="A35" s="220" t="s">
        <v>1287</v>
      </c>
      <c r="B35" s="299" t="s">
        <v>1288</v>
      </c>
      <c r="C35" s="299" t="s">
        <v>420</v>
      </c>
      <c r="D35" s="299" t="s">
        <v>1256</v>
      </c>
      <c r="E35" s="444">
        <v>22</v>
      </c>
      <c r="F35" s="444">
        <v>4</v>
      </c>
      <c r="G35" s="299" t="s">
        <v>1257</v>
      </c>
      <c r="H35" s="296" t="s">
        <v>1289</v>
      </c>
      <c r="I35" s="296" t="s">
        <v>1290</v>
      </c>
      <c r="J35" s="453"/>
      <c r="K35" s="454" t="s">
        <v>1291</v>
      </c>
      <c r="L35" s="304" t="s">
        <v>1292</v>
      </c>
      <c r="M35" s="444">
        <v>2022</v>
      </c>
      <c r="N35" s="299" t="s">
        <v>1262</v>
      </c>
      <c r="O35" s="444">
        <v>4</v>
      </c>
      <c r="P35" s="430">
        <v>1</v>
      </c>
      <c r="Q35" s="430">
        <v>4</v>
      </c>
      <c r="R35" s="430">
        <v>300</v>
      </c>
      <c r="S35" s="436"/>
      <c r="T35" s="437"/>
      <c r="U35" s="437"/>
      <c r="V35" s="437">
        <v>75</v>
      </c>
      <c r="W35" s="216" t="s">
        <v>994</v>
      </c>
      <c r="X35" s="3"/>
    </row>
    <row r="36" spans="1:24" ht="128.25">
      <c r="A36" s="185" t="s">
        <v>826</v>
      </c>
      <c r="B36" s="281" t="s">
        <v>1470</v>
      </c>
      <c r="C36" s="388" t="s">
        <v>420</v>
      </c>
      <c r="D36" s="281" t="s">
        <v>1471</v>
      </c>
      <c r="E36" s="187">
        <v>24</v>
      </c>
      <c r="F36" s="188">
        <v>60</v>
      </c>
      <c r="G36" s="186" t="s">
        <v>829</v>
      </c>
      <c r="H36" s="189" t="s">
        <v>830</v>
      </c>
      <c r="I36" s="465" t="s">
        <v>831</v>
      </c>
      <c r="J36" s="190" t="s">
        <v>832</v>
      </c>
      <c r="K36" s="287" t="s">
        <v>1472</v>
      </c>
      <c r="L36" s="191" t="s">
        <v>1473</v>
      </c>
      <c r="M36" s="192">
        <v>2022</v>
      </c>
      <c r="N36" s="207" t="s">
        <v>477</v>
      </c>
      <c r="O36" s="192">
        <v>5</v>
      </c>
      <c r="P36" s="193">
        <v>3</v>
      </c>
      <c r="Q36" s="193">
        <v>5</v>
      </c>
      <c r="R36" s="194">
        <v>1000</v>
      </c>
      <c r="S36" s="195"/>
      <c r="T36" s="196"/>
      <c r="U36" s="196"/>
      <c r="V36" s="196">
        <v>200</v>
      </c>
      <c r="W36" s="216" t="s">
        <v>1485</v>
      </c>
      <c r="X36" s="3"/>
    </row>
    <row r="37" spans="1:24" ht="127.5">
      <c r="A37" s="185" t="s">
        <v>1474</v>
      </c>
      <c r="B37" s="281" t="s">
        <v>1475</v>
      </c>
      <c r="C37" s="388" t="s">
        <v>420</v>
      </c>
      <c r="D37" s="281" t="s">
        <v>1476</v>
      </c>
      <c r="E37" s="186">
        <v>22</v>
      </c>
      <c r="F37" s="186">
        <v>3</v>
      </c>
      <c r="G37" s="388" t="s">
        <v>1257</v>
      </c>
      <c r="H37" s="202" t="s">
        <v>1277</v>
      </c>
      <c r="I37" s="202" t="s">
        <v>1278</v>
      </c>
      <c r="J37" s="185"/>
      <c r="K37" s="185" t="s">
        <v>1477</v>
      </c>
      <c r="L37" s="198" t="s">
        <v>1280</v>
      </c>
      <c r="M37" s="192">
        <v>2022</v>
      </c>
      <c r="N37" s="207" t="s">
        <v>1478</v>
      </c>
      <c r="O37" s="192">
        <v>3</v>
      </c>
      <c r="P37" s="199">
        <v>2</v>
      </c>
      <c r="Q37" s="199">
        <v>3</v>
      </c>
      <c r="R37" s="200">
        <v>300</v>
      </c>
      <c r="S37" s="201"/>
      <c r="T37" s="196"/>
      <c r="U37" s="196"/>
      <c r="V37" s="196">
        <v>100</v>
      </c>
      <c r="W37" s="216" t="s">
        <v>1485</v>
      </c>
      <c r="X37" s="3"/>
    </row>
    <row r="38" spans="1:24" ht="127.5">
      <c r="A38" s="205" t="s">
        <v>1479</v>
      </c>
      <c r="B38" s="207" t="s">
        <v>1480</v>
      </c>
      <c r="C38" s="192" t="s">
        <v>420</v>
      </c>
      <c r="D38" s="207" t="s">
        <v>1476</v>
      </c>
      <c r="E38" s="192">
        <v>22</v>
      </c>
      <c r="F38" s="192">
        <v>4</v>
      </c>
      <c r="G38" s="192" t="s">
        <v>1257</v>
      </c>
      <c r="H38" s="202" t="s">
        <v>1481</v>
      </c>
      <c r="I38" s="202" t="s">
        <v>1482</v>
      </c>
      <c r="J38" s="202"/>
      <c r="K38" s="202" t="s">
        <v>1483</v>
      </c>
      <c r="L38" s="203" t="s">
        <v>1484</v>
      </c>
      <c r="M38" s="192">
        <v>2022</v>
      </c>
      <c r="N38" s="207" t="s">
        <v>1262</v>
      </c>
      <c r="O38" s="192">
        <v>2</v>
      </c>
      <c r="P38" s="193">
        <v>1</v>
      </c>
      <c r="Q38" s="193">
        <v>2</v>
      </c>
      <c r="R38" s="466">
        <v>300</v>
      </c>
      <c r="S38" s="201"/>
      <c r="T38" s="196"/>
      <c r="U38" s="196"/>
      <c r="V38" s="196">
        <v>150</v>
      </c>
      <c r="W38" s="216" t="s">
        <v>1485</v>
      </c>
      <c r="X38" s="3"/>
    </row>
    <row r="39" spans="1:24" ht="128.25">
      <c r="A39" s="58" t="s">
        <v>1247</v>
      </c>
      <c r="B39" s="58" t="s">
        <v>1592</v>
      </c>
      <c r="C39" s="95" t="s">
        <v>1593</v>
      </c>
      <c r="D39" s="58" t="s">
        <v>1148</v>
      </c>
      <c r="E39" s="389">
        <v>14</v>
      </c>
      <c r="F39" s="65">
        <v>7</v>
      </c>
      <c r="G39" s="95" t="s">
        <v>1149</v>
      </c>
      <c r="H39" s="189" t="s">
        <v>1249</v>
      </c>
      <c r="I39" s="189" t="s">
        <v>1250</v>
      </c>
      <c r="J39" s="189" t="s">
        <v>1251</v>
      </c>
      <c r="K39" s="67" t="s">
        <v>1594</v>
      </c>
      <c r="L39" s="118" t="s">
        <v>1595</v>
      </c>
      <c r="M39" s="21">
        <v>2022</v>
      </c>
      <c r="N39" s="21" t="s">
        <v>477</v>
      </c>
      <c r="O39" s="21">
        <v>4</v>
      </c>
      <c r="P39" s="14">
        <v>2</v>
      </c>
      <c r="Q39" s="14">
        <v>4</v>
      </c>
      <c r="R39" s="441">
        <v>1000</v>
      </c>
      <c r="S39" s="442"/>
      <c r="T39" s="437"/>
      <c r="U39" s="437"/>
      <c r="V39" s="437">
        <f>R39/O39</f>
        <v>250</v>
      </c>
      <c r="W39" s="216" t="s">
        <v>1611</v>
      </c>
      <c r="X39" s="3"/>
    </row>
    <row r="40" spans="1:24" ht="128.25">
      <c r="A40" s="58" t="s">
        <v>1596</v>
      </c>
      <c r="B40" s="58" t="s">
        <v>1597</v>
      </c>
      <c r="C40" s="95" t="s">
        <v>1593</v>
      </c>
      <c r="D40" s="58" t="s">
        <v>1598</v>
      </c>
      <c r="E40" s="95">
        <v>10</v>
      </c>
      <c r="F40" s="95"/>
      <c r="G40" s="95" t="s">
        <v>820</v>
      </c>
      <c r="H40" s="197" t="s">
        <v>821</v>
      </c>
      <c r="I40" s="197" t="s">
        <v>822</v>
      </c>
      <c r="J40" s="255" t="s">
        <v>1599</v>
      </c>
      <c r="K40" s="58" t="s">
        <v>1600</v>
      </c>
      <c r="L40" s="119" t="s">
        <v>1601</v>
      </c>
      <c r="M40" s="21">
        <v>2022</v>
      </c>
      <c r="N40" s="21" t="s">
        <v>477</v>
      </c>
      <c r="O40" s="21">
        <v>6</v>
      </c>
      <c r="P40" s="16">
        <v>4</v>
      </c>
      <c r="Q40" s="16">
        <v>7</v>
      </c>
      <c r="R40" s="441">
        <v>1000</v>
      </c>
      <c r="S40" s="436"/>
      <c r="T40" s="437"/>
      <c r="U40" s="437"/>
      <c r="V40" s="437">
        <v>166.67</v>
      </c>
      <c r="W40" s="216" t="s">
        <v>1611</v>
      </c>
      <c r="X40" s="3"/>
    </row>
    <row r="41" spans="1:24" ht="128.25">
      <c r="A41" s="12" t="s">
        <v>1602</v>
      </c>
      <c r="B41" s="21" t="s">
        <v>1603</v>
      </c>
      <c r="C41" s="95" t="s">
        <v>1593</v>
      </c>
      <c r="D41" s="21" t="s">
        <v>1604</v>
      </c>
      <c r="E41" s="21">
        <v>25</v>
      </c>
      <c r="F41" s="21">
        <v>2</v>
      </c>
      <c r="G41" s="21" t="s">
        <v>1605</v>
      </c>
      <c r="H41" s="197" t="s">
        <v>1606</v>
      </c>
      <c r="I41" s="197" t="s">
        <v>1607</v>
      </c>
      <c r="J41" s="197" t="s">
        <v>1608</v>
      </c>
      <c r="K41" s="12" t="s">
        <v>1609</v>
      </c>
      <c r="L41" s="28" t="s">
        <v>1610</v>
      </c>
      <c r="M41" s="21">
        <v>2022</v>
      </c>
      <c r="N41" s="21" t="s">
        <v>1172</v>
      </c>
      <c r="O41" s="21">
        <v>1</v>
      </c>
      <c r="P41" s="14">
        <v>1</v>
      </c>
      <c r="Q41" s="14">
        <v>6</v>
      </c>
      <c r="R41" s="505">
        <v>300</v>
      </c>
      <c r="S41" s="436"/>
      <c r="T41" s="437"/>
      <c r="U41" s="437"/>
      <c r="V41" s="437">
        <f>R41/O41</f>
        <v>300</v>
      </c>
      <c r="W41" s="216" t="s">
        <v>1611</v>
      </c>
      <c r="X41" s="3"/>
    </row>
    <row r="42" spans="1:24" ht="81.400000000000006">
      <c r="A42" s="516" t="s">
        <v>1652</v>
      </c>
      <c r="B42" s="516" t="s">
        <v>1653</v>
      </c>
      <c r="C42" s="516" t="s">
        <v>420</v>
      </c>
      <c r="D42" s="516" t="s">
        <v>1654</v>
      </c>
      <c r="E42" s="517">
        <v>14</v>
      </c>
      <c r="F42" s="518">
        <v>22</v>
      </c>
      <c r="G42" s="519" t="s">
        <v>1655</v>
      </c>
      <c r="H42" s="520" t="s">
        <v>1656</v>
      </c>
      <c r="I42" s="520" t="s">
        <v>1657</v>
      </c>
      <c r="J42" s="518" t="s">
        <v>1658</v>
      </c>
      <c r="K42" s="521" t="s">
        <v>1659</v>
      </c>
      <c r="L42" s="521"/>
      <c r="M42" s="461">
        <v>2022</v>
      </c>
      <c r="N42" s="507" t="s">
        <v>477</v>
      </c>
      <c r="O42" s="507">
        <v>1</v>
      </c>
      <c r="P42" s="522">
        <v>1</v>
      </c>
      <c r="Q42" s="510">
        <v>3</v>
      </c>
      <c r="R42" s="523">
        <v>1000</v>
      </c>
      <c r="S42" s="442"/>
      <c r="T42" s="437"/>
      <c r="U42" s="437"/>
      <c r="V42" s="524">
        <v>1000</v>
      </c>
      <c r="W42" s="216" t="s">
        <v>1666</v>
      </c>
      <c r="X42" s="3"/>
    </row>
    <row r="43" spans="1:24" ht="81.400000000000006">
      <c r="A43" s="516" t="s">
        <v>1660</v>
      </c>
      <c r="B43" s="516" t="s">
        <v>1661</v>
      </c>
      <c r="C43" s="516" t="s">
        <v>420</v>
      </c>
      <c r="D43" s="516" t="s">
        <v>1662</v>
      </c>
      <c r="E43" s="516">
        <v>21</v>
      </c>
      <c r="F43" s="516">
        <v>5</v>
      </c>
      <c r="G43" s="519" t="s">
        <v>1663</v>
      </c>
      <c r="H43" s="525" t="s">
        <v>1664</v>
      </c>
      <c r="I43" s="525" t="s">
        <v>1665</v>
      </c>
      <c r="J43" s="58"/>
      <c r="K43" s="526" t="s">
        <v>840</v>
      </c>
      <c r="L43" s="526" t="s">
        <v>841</v>
      </c>
      <c r="M43" s="461">
        <v>2022</v>
      </c>
      <c r="N43" s="461" t="s">
        <v>512</v>
      </c>
      <c r="O43" s="507">
        <v>4</v>
      </c>
      <c r="P43" s="527">
        <v>4</v>
      </c>
      <c r="Q43" s="527">
        <v>4</v>
      </c>
      <c r="R43" s="528">
        <v>500</v>
      </c>
      <c r="S43" s="436"/>
      <c r="T43" s="437"/>
      <c r="U43" s="437"/>
      <c r="V43" s="524">
        <v>125</v>
      </c>
      <c r="W43" s="216" t="s">
        <v>1666</v>
      </c>
      <c r="X43" s="3"/>
    </row>
    <row r="44" spans="1:24" ht="85.5">
      <c r="A44" s="58" t="s">
        <v>1147</v>
      </c>
      <c r="B44" s="58" t="s">
        <v>1244</v>
      </c>
      <c r="C44" s="58" t="s">
        <v>420</v>
      </c>
      <c r="D44" s="58" t="s">
        <v>1148</v>
      </c>
      <c r="E44" s="95">
        <v>14</v>
      </c>
      <c r="F44" s="95">
        <v>10</v>
      </c>
      <c r="G44" s="95" t="s">
        <v>1149</v>
      </c>
      <c r="H44" s="197" t="s">
        <v>1150</v>
      </c>
      <c r="I44" s="255" t="s">
        <v>1245</v>
      </c>
      <c r="J44" s="58" t="s">
        <v>1246</v>
      </c>
      <c r="K44" s="119"/>
      <c r="L44" s="119" t="s">
        <v>1151</v>
      </c>
      <c r="M44" s="21">
        <v>2022</v>
      </c>
      <c r="N44" s="21" t="s">
        <v>477</v>
      </c>
      <c r="O44" s="21">
        <v>3</v>
      </c>
      <c r="P44" s="16">
        <v>3</v>
      </c>
      <c r="Q44" s="16">
        <v>4</v>
      </c>
      <c r="R44" s="435">
        <v>1000</v>
      </c>
      <c r="S44" s="436"/>
      <c r="T44" s="437"/>
      <c r="U44" s="437"/>
      <c r="V44" s="437">
        <v>333.33</v>
      </c>
      <c r="W44" s="216" t="s">
        <v>1707</v>
      </c>
      <c r="X44" s="3"/>
    </row>
    <row r="45" spans="1:24" ht="165.75">
      <c r="A45" s="546" t="s">
        <v>1740</v>
      </c>
      <c r="B45" s="547" t="s">
        <v>1741</v>
      </c>
      <c r="C45" s="704" t="s">
        <v>420</v>
      </c>
      <c r="D45" s="548" t="s">
        <v>1742</v>
      </c>
      <c r="E45" s="549">
        <v>55</v>
      </c>
      <c r="F45" s="550">
        <v>2</v>
      </c>
      <c r="G45" s="551"/>
      <c r="H45" s="552" t="s">
        <v>1743</v>
      </c>
      <c r="I45" s="553" t="s">
        <v>1744</v>
      </c>
      <c r="J45" s="554" t="s">
        <v>1745</v>
      </c>
      <c r="K45" s="554"/>
      <c r="L45" s="555" t="s">
        <v>1746</v>
      </c>
      <c r="M45" s="440">
        <v>2022</v>
      </c>
      <c r="N45" s="21" t="s">
        <v>1747</v>
      </c>
      <c r="O45" s="556">
        <v>4</v>
      </c>
      <c r="P45" s="557">
        <v>3</v>
      </c>
      <c r="Q45" s="14">
        <v>5</v>
      </c>
      <c r="R45" s="558">
        <v>500</v>
      </c>
      <c r="S45" s="442"/>
      <c r="T45" s="437"/>
      <c r="U45" s="437"/>
      <c r="V45" s="437">
        <v>125</v>
      </c>
      <c r="W45" s="216" t="s">
        <v>1132</v>
      </c>
      <c r="X45" s="3"/>
    </row>
    <row r="46" spans="1:24" ht="178.5">
      <c r="A46" s="559" t="s">
        <v>1748</v>
      </c>
      <c r="B46" s="560" t="s">
        <v>1749</v>
      </c>
      <c r="C46" s="596" t="s">
        <v>420</v>
      </c>
      <c r="D46" s="561" t="s">
        <v>1750</v>
      </c>
      <c r="E46" s="562">
        <v>29</v>
      </c>
      <c r="F46" s="562">
        <v>1</v>
      </c>
      <c r="G46" s="562" t="s">
        <v>1751</v>
      </c>
      <c r="H46" s="310" t="s">
        <v>1752</v>
      </c>
      <c r="I46" s="310" t="s">
        <v>1753</v>
      </c>
      <c r="J46" s="560"/>
      <c r="K46" s="561" t="s">
        <v>1754</v>
      </c>
      <c r="L46" s="563" t="s">
        <v>1755</v>
      </c>
      <c r="M46" s="444">
        <v>2022</v>
      </c>
      <c r="N46" s="564"/>
      <c r="O46" s="565">
        <v>1</v>
      </c>
      <c r="P46" s="566">
        <v>1</v>
      </c>
      <c r="Q46" s="16">
        <v>1</v>
      </c>
      <c r="R46" s="567">
        <v>300</v>
      </c>
      <c r="S46" s="436"/>
      <c r="T46" s="437"/>
      <c r="U46" s="437"/>
      <c r="V46" s="437">
        <v>300</v>
      </c>
      <c r="W46" s="216" t="s">
        <v>1132</v>
      </c>
      <c r="X46" s="3"/>
    </row>
    <row r="47" spans="1:24" ht="216.75">
      <c r="A47" s="559" t="s">
        <v>1756</v>
      </c>
      <c r="B47" s="560" t="s">
        <v>1749</v>
      </c>
      <c r="C47" s="596" t="s">
        <v>420</v>
      </c>
      <c r="D47" s="561" t="s">
        <v>1757</v>
      </c>
      <c r="E47" s="568">
        <v>38</v>
      </c>
      <c r="F47" s="568">
        <v>1</v>
      </c>
      <c r="G47" s="568" t="s">
        <v>1758</v>
      </c>
      <c r="H47" s="310" t="s">
        <v>1759</v>
      </c>
      <c r="I47" s="310" t="s">
        <v>1760</v>
      </c>
      <c r="J47" s="310"/>
      <c r="K47" s="561" t="s">
        <v>1761</v>
      </c>
      <c r="L47" s="569" t="s">
        <v>1762</v>
      </c>
      <c r="M47" s="444">
        <v>2022</v>
      </c>
      <c r="N47" s="564"/>
      <c r="O47" s="570">
        <v>1</v>
      </c>
      <c r="P47" s="571">
        <v>1</v>
      </c>
      <c r="Q47" s="14">
        <v>1</v>
      </c>
      <c r="R47" s="572">
        <v>300</v>
      </c>
      <c r="S47" s="436"/>
      <c r="T47" s="437"/>
      <c r="U47" s="437"/>
      <c r="V47" s="452">
        <v>300</v>
      </c>
      <c r="W47" s="216" t="s">
        <v>1132</v>
      </c>
      <c r="X47" s="3"/>
    </row>
    <row r="48" spans="1:24" ht="293.25">
      <c r="A48" s="310" t="s">
        <v>1763</v>
      </c>
      <c r="B48" s="560" t="s">
        <v>1749</v>
      </c>
      <c r="C48" s="596" t="s">
        <v>420</v>
      </c>
      <c r="D48" s="561" t="s">
        <v>1757</v>
      </c>
      <c r="E48" s="568">
        <v>38</v>
      </c>
      <c r="F48" s="568">
        <v>2</v>
      </c>
      <c r="G48" s="568" t="s">
        <v>1758</v>
      </c>
      <c r="H48" s="310" t="s">
        <v>1764</v>
      </c>
      <c r="I48" s="310" t="s">
        <v>1765</v>
      </c>
      <c r="J48" s="310"/>
      <c r="K48" s="310" t="s">
        <v>1766</v>
      </c>
      <c r="L48" s="569" t="s">
        <v>1767</v>
      </c>
      <c r="M48" s="444">
        <v>2022</v>
      </c>
      <c r="N48" s="564"/>
      <c r="O48" s="568">
        <v>1</v>
      </c>
      <c r="P48" s="573">
        <v>1</v>
      </c>
      <c r="Q48" s="16">
        <v>1</v>
      </c>
      <c r="R48" s="573">
        <v>300</v>
      </c>
      <c r="S48" s="436"/>
      <c r="T48" s="437"/>
      <c r="U48" s="437"/>
      <c r="V48" s="437">
        <v>300</v>
      </c>
      <c r="W48" s="216" t="s">
        <v>1132</v>
      </c>
      <c r="X48" s="3"/>
    </row>
    <row r="49" spans="1:24" ht="409.5">
      <c r="A49" s="281" t="s">
        <v>2127</v>
      </c>
      <c r="B49" s="281" t="s">
        <v>2128</v>
      </c>
      <c r="C49" s="388" t="s">
        <v>420</v>
      </c>
      <c r="D49" s="281" t="s">
        <v>2129</v>
      </c>
      <c r="E49" s="284">
        <v>12</v>
      </c>
      <c r="F49" s="285">
        <v>2</v>
      </c>
      <c r="G49" s="388" t="s">
        <v>2130</v>
      </c>
      <c r="H49" s="189" t="s">
        <v>2131</v>
      </c>
      <c r="I49" s="189" t="s">
        <v>2132</v>
      </c>
      <c r="J49" s="287" t="s">
        <v>2133</v>
      </c>
      <c r="K49" s="287" t="s">
        <v>2134</v>
      </c>
      <c r="L49" s="289" t="s">
        <v>2135</v>
      </c>
      <c r="M49" s="207">
        <v>2022</v>
      </c>
      <c r="N49" s="207" t="s">
        <v>477</v>
      </c>
      <c r="O49" s="207">
        <v>3</v>
      </c>
      <c r="P49" s="238">
        <v>3</v>
      </c>
      <c r="Q49" s="238">
        <v>6</v>
      </c>
      <c r="R49" s="291">
        <v>1000</v>
      </c>
      <c r="S49" s="292"/>
      <c r="T49" s="213"/>
      <c r="U49" s="213"/>
      <c r="V49" s="217">
        <v>333.33</v>
      </c>
      <c r="W49" s="216" t="s">
        <v>2153</v>
      </c>
      <c r="X49" s="3"/>
    </row>
    <row r="50" spans="1:24" ht="280.5">
      <c r="A50" s="281" t="s">
        <v>2136</v>
      </c>
      <c r="B50" s="281" t="s">
        <v>2137</v>
      </c>
      <c r="C50" s="388" t="s">
        <v>420</v>
      </c>
      <c r="D50" s="281" t="s">
        <v>2129</v>
      </c>
      <c r="E50" s="388">
        <v>12</v>
      </c>
      <c r="F50" s="388">
        <v>20</v>
      </c>
      <c r="G50" s="388" t="s">
        <v>2130</v>
      </c>
      <c r="H50" s="197" t="s">
        <v>2138</v>
      </c>
      <c r="I50" s="197" t="s">
        <v>2139</v>
      </c>
      <c r="J50" s="281" t="s">
        <v>2140</v>
      </c>
      <c r="K50" s="281" t="s">
        <v>2141</v>
      </c>
      <c r="L50" s="705" t="s">
        <v>2142</v>
      </c>
      <c r="M50" s="207">
        <v>2022</v>
      </c>
      <c r="N50" s="207" t="s">
        <v>477</v>
      </c>
      <c r="O50" s="207">
        <v>6</v>
      </c>
      <c r="P50" s="239">
        <v>5</v>
      </c>
      <c r="Q50" s="239">
        <v>6</v>
      </c>
      <c r="R50" s="301">
        <v>1000</v>
      </c>
      <c r="S50" s="302"/>
      <c r="T50" s="213"/>
      <c r="U50" s="213"/>
      <c r="V50" s="217">
        <v>166.66</v>
      </c>
      <c r="W50" s="216" t="s">
        <v>2153</v>
      </c>
      <c r="X50" s="3"/>
    </row>
    <row r="51" spans="1:24" ht="213.75">
      <c r="A51" s="205" t="s">
        <v>2143</v>
      </c>
      <c r="B51" s="207" t="s">
        <v>2144</v>
      </c>
      <c r="C51" s="207" t="s">
        <v>420</v>
      </c>
      <c r="D51" s="207"/>
      <c r="E51" s="207">
        <v>22</v>
      </c>
      <c r="F51" s="207" t="s">
        <v>2145</v>
      </c>
      <c r="G51" s="207"/>
      <c r="H51" s="197" t="s">
        <v>2146</v>
      </c>
      <c r="I51" s="197" t="s">
        <v>2147</v>
      </c>
      <c r="J51" s="205" t="s">
        <v>2148</v>
      </c>
      <c r="K51" s="706"/>
      <c r="L51" s="206" t="s">
        <v>2149</v>
      </c>
      <c r="M51" s="207">
        <v>2022</v>
      </c>
      <c r="N51" s="207"/>
      <c r="O51" s="207">
        <v>5</v>
      </c>
      <c r="P51" s="238">
        <v>5</v>
      </c>
      <c r="Q51" s="238">
        <v>5</v>
      </c>
      <c r="R51" s="707">
        <v>200</v>
      </c>
      <c r="S51" s="302" t="s">
        <v>2150</v>
      </c>
      <c r="T51" s="495" t="s">
        <v>2151</v>
      </c>
      <c r="U51" s="212" t="s">
        <v>2152</v>
      </c>
      <c r="V51" s="217">
        <v>40</v>
      </c>
      <c r="W51" s="216" t="s">
        <v>2153</v>
      </c>
      <c r="X51" s="3"/>
    </row>
    <row r="52" spans="1:24" ht="153">
      <c r="A52" s="281" t="s">
        <v>2216</v>
      </c>
      <c r="B52" s="281" t="s">
        <v>2217</v>
      </c>
      <c r="C52" s="388" t="s">
        <v>2218</v>
      </c>
      <c r="D52" s="281" t="s">
        <v>2219</v>
      </c>
      <c r="E52" s="284">
        <v>22</v>
      </c>
      <c r="F52" s="285">
        <v>5.0999999999999996</v>
      </c>
      <c r="G52" s="711">
        <v>13142704</v>
      </c>
      <c r="H52" s="189" t="s">
        <v>2220</v>
      </c>
      <c r="I52" s="189" t="s">
        <v>2221</v>
      </c>
      <c r="J52" s="287" t="s">
        <v>2222</v>
      </c>
      <c r="K52" s="287"/>
      <c r="L52" s="289" t="s">
        <v>2223</v>
      </c>
      <c r="M52" s="207">
        <v>2022</v>
      </c>
      <c r="N52" s="207"/>
      <c r="O52" s="207">
        <v>3</v>
      </c>
      <c r="P52" s="238">
        <v>2</v>
      </c>
      <c r="Q52" s="238">
        <v>3</v>
      </c>
      <c r="R52" s="291">
        <v>200</v>
      </c>
      <c r="S52" s="292" t="s">
        <v>2224</v>
      </c>
      <c r="T52" s="212" t="s">
        <v>2151</v>
      </c>
      <c r="U52" s="212" t="s">
        <v>2225</v>
      </c>
      <c r="V52" s="212">
        <v>66.66</v>
      </c>
      <c r="W52" s="216" t="s">
        <v>2226</v>
      </c>
      <c r="X52" s="3"/>
    </row>
    <row r="53" spans="1:24" ht="128.25">
      <c r="A53" s="281" t="s">
        <v>2281</v>
      </c>
      <c r="B53" s="281" t="s">
        <v>2282</v>
      </c>
      <c r="C53" s="388" t="s">
        <v>420</v>
      </c>
      <c r="D53" s="281" t="s">
        <v>1476</v>
      </c>
      <c r="E53" s="284">
        <v>22</v>
      </c>
      <c r="F53" s="285">
        <v>4</v>
      </c>
      <c r="G53" s="388" t="s">
        <v>2283</v>
      </c>
      <c r="H53" s="189" t="s">
        <v>2284</v>
      </c>
      <c r="I53" s="189" t="s">
        <v>2285</v>
      </c>
      <c r="J53" s="287"/>
      <c r="K53" s="604" t="s">
        <v>2286</v>
      </c>
      <c r="L53" s="289" t="s">
        <v>2287</v>
      </c>
      <c r="M53" s="207">
        <v>2022</v>
      </c>
      <c r="N53" s="207"/>
      <c r="O53" s="207">
        <v>1</v>
      </c>
      <c r="P53" s="238">
        <v>1</v>
      </c>
      <c r="Q53" s="238">
        <v>1</v>
      </c>
      <c r="R53" s="291">
        <v>300</v>
      </c>
      <c r="S53" s="292"/>
      <c r="T53" s="213"/>
      <c r="U53" s="213"/>
      <c r="V53" s="213">
        <v>300</v>
      </c>
      <c r="W53" s="216" t="s">
        <v>2293</v>
      </c>
      <c r="X53" s="3"/>
    </row>
    <row r="54" spans="1:24" ht="191.25">
      <c r="A54" s="281" t="s">
        <v>2288</v>
      </c>
      <c r="B54" s="281" t="s">
        <v>2289</v>
      </c>
      <c r="C54" s="388" t="s">
        <v>420</v>
      </c>
      <c r="D54" s="281" t="s">
        <v>1476</v>
      </c>
      <c r="E54" s="388">
        <v>22</v>
      </c>
      <c r="F54" s="388">
        <v>4</v>
      </c>
      <c r="G54" s="388" t="s">
        <v>2283</v>
      </c>
      <c r="H54" s="197" t="s">
        <v>2290</v>
      </c>
      <c r="I54" s="205"/>
      <c r="J54" s="281"/>
      <c r="K54" s="604" t="s">
        <v>2291</v>
      </c>
      <c r="L54" s="705" t="s">
        <v>2292</v>
      </c>
      <c r="M54" s="207">
        <v>2022</v>
      </c>
      <c r="N54" s="207"/>
      <c r="O54" s="207">
        <v>2</v>
      </c>
      <c r="P54" s="239">
        <v>2</v>
      </c>
      <c r="Q54" s="239">
        <v>2</v>
      </c>
      <c r="R54" s="301">
        <v>300</v>
      </c>
      <c r="S54" s="302"/>
      <c r="T54" s="213"/>
      <c r="U54" s="213"/>
      <c r="V54" s="213">
        <v>150</v>
      </c>
      <c r="W54" s="216" t="s">
        <v>2293</v>
      </c>
      <c r="X54" s="3"/>
    </row>
    <row r="55" spans="1:24" ht="114.75">
      <c r="A55" s="281" t="s">
        <v>2348</v>
      </c>
      <c r="B55" s="281" t="s">
        <v>2349</v>
      </c>
      <c r="C55" s="388" t="s">
        <v>420</v>
      </c>
      <c r="D55" s="281" t="s">
        <v>2350</v>
      </c>
      <c r="E55" s="284">
        <v>14</v>
      </c>
      <c r="F55" s="285">
        <v>4</v>
      </c>
      <c r="G55" s="388" t="s">
        <v>2351</v>
      </c>
      <c r="H55" s="736" t="s">
        <v>2352</v>
      </c>
      <c r="I55" s="736" t="s">
        <v>2353</v>
      </c>
      <c r="J55" s="736" t="s">
        <v>2354</v>
      </c>
      <c r="K55" s="287" t="s">
        <v>2355</v>
      </c>
      <c r="L55" s="289" t="s">
        <v>2356</v>
      </c>
      <c r="M55" s="207">
        <v>2022</v>
      </c>
      <c r="N55" s="207" t="s">
        <v>2357</v>
      </c>
      <c r="O55" s="207">
        <v>1</v>
      </c>
      <c r="P55" s="238">
        <v>1</v>
      </c>
      <c r="Q55" s="238">
        <v>1</v>
      </c>
      <c r="R55" s="291">
        <v>500</v>
      </c>
      <c r="S55" s="292"/>
      <c r="T55" s="213"/>
      <c r="U55" s="213"/>
      <c r="V55" s="213">
        <v>500</v>
      </c>
      <c r="W55" s="216" t="s">
        <v>2358</v>
      </c>
      <c r="X55" s="3"/>
    </row>
    <row r="56" spans="1:24" ht="370.5">
      <c r="A56" s="782" t="s">
        <v>2485</v>
      </c>
      <c r="B56" s="679" t="s">
        <v>2486</v>
      </c>
      <c r="C56" s="388" t="s">
        <v>2487</v>
      </c>
      <c r="D56" s="281" t="s">
        <v>852</v>
      </c>
      <c r="E56" s="783">
        <v>8</v>
      </c>
      <c r="F56" s="784">
        <v>952</v>
      </c>
      <c r="G56" s="785" t="s">
        <v>2488</v>
      </c>
      <c r="H56" s="786"/>
      <c r="I56" s="337" t="s">
        <v>2489</v>
      </c>
      <c r="J56" s="337" t="s">
        <v>2490</v>
      </c>
      <c r="K56" s="787" t="s">
        <v>2491</v>
      </c>
      <c r="L56" s="788"/>
      <c r="M56" s="789">
        <v>2022</v>
      </c>
      <c r="N56" s="207" t="s">
        <v>487</v>
      </c>
      <c r="O56" s="789">
        <v>5</v>
      </c>
      <c r="P56" s="790">
        <v>1</v>
      </c>
      <c r="Q56" s="790">
        <v>6</v>
      </c>
      <c r="R56" s="791">
        <v>1500</v>
      </c>
      <c r="S56" s="792"/>
      <c r="T56" s="793"/>
      <c r="U56" s="793"/>
      <c r="V56" s="794">
        <v>250</v>
      </c>
      <c r="W56" s="795" t="s">
        <v>2492</v>
      </c>
      <c r="X56" s="3"/>
    </row>
    <row r="57" spans="1:24" ht="128.25">
      <c r="A57" s="559" t="s">
        <v>817</v>
      </c>
      <c r="B57" s="561" t="s">
        <v>2580</v>
      </c>
      <c r="C57" s="844" t="s">
        <v>420</v>
      </c>
      <c r="D57" s="831" t="s">
        <v>819</v>
      </c>
      <c r="E57" s="562">
        <v>10</v>
      </c>
      <c r="F57" s="568"/>
      <c r="G57" s="562"/>
      <c r="H57" s="832" t="s">
        <v>1599</v>
      </c>
      <c r="I57" s="832" t="s">
        <v>1599</v>
      </c>
      <c r="J57" s="561" t="s">
        <v>823</v>
      </c>
      <c r="K57" s="310">
        <v>844996700001</v>
      </c>
      <c r="L57" s="569" t="s">
        <v>1601</v>
      </c>
      <c r="M57" s="568">
        <v>2022</v>
      </c>
      <c r="N57" s="568" t="s">
        <v>2581</v>
      </c>
      <c r="O57" s="833">
        <v>6</v>
      </c>
      <c r="P57" s="568">
        <v>4</v>
      </c>
      <c r="Q57" s="834">
        <v>7</v>
      </c>
      <c r="R57" s="834">
        <v>1000</v>
      </c>
      <c r="S57" s="834"/>
      <c r="T57" s="835"/>
      <c r="U57" s="213"/>
      <c r="V57" s="835">
        <v>166.66</v>
      </c>
      <c r="W57" s="795" t="s">
        <v>2583</v>
      </c>
      <c r="X57" s="3"/>
    </row>
    <row r="58" spans="1:24" ht="165.75">
      <c r="A58" s="836" t="s">
        <v>2582</v>
      </c>
      <c r="B58" s="837" t="s">
        <v>2583</v>
      </c>
      <c r="C58" s="863" t="s">
        <v>420</v>
      </c>
      <c r="D58" s="561" t="s">
        <v>1476</v>
      </c>
      <c r="E58" s="839">
        <v>2022</v>
      </c>
      <c r="F58" s="839">
        <v>4</v>
      </c>
      <c r="G58" s="840" t="s">
        <v>1257</v>
      </c>
      <c r="H58" s="840" t="s">
        <v>2584</v>
      </c>
      <c r="I58" s="832" t="s">
        <v>2585</v>
      </c>
      <c r="J58" s="561"/>
      <c r="K58" s="561" t="s">
        <v>2586</v>
      </c>
      <c r="L58" s="840" t="s">
        <v>2587</v>
      </c>
      <c r="M58" s="831">
        <v>2022</v>
      </c>
      <c r="N58" s="831" t="s">
        <v>512</v>
      </c>
      <c r="O58" s="831">
        <v>1</v>
      </c>
      <c r="P58" s="831">
        <v>1</v>
      </c>
      <c r="Q58" s="841">
        <v>1</v>
      </c>
      <c r="R58" s="841">
        <v>300</v>
      </c>
      <c r="S58" s="841"/>
      <c r="T58" s="842"/>
      <c r="U58" s="213"/>
      <c r="V58" s="213">
        <v>300</v>
      </c>
      <c r="W58" s="795" t="s">
        <v>2583</v>
      </c>
      <c r="X58" s="3"/>
    </row>
    <row r="59" spans="1:24" ht="127.5">
      <c r="A59" s="843" t="s">
        <v>2588</v>
      </c>
      <c r="B59" s="561" t="s">
        <v>2589</v>
      </c>
      <c r="C59" s="863" t="s">
        <v>420</v>
      </c>
      <c r="D59" s="831" t="s">
        <v>2590</v>
      </c>
      <c r="E59" s="568">
        <v>33</v>
      </c>
      <c r="F59" s="568">
        <v>1</v>
      </c>
      <c r="G59" s="568"/>
      <c r="H59" s="831" t="s">
        <v>2591</v>
      </c>
      <c r="I59" s="844" t="s">
        <v>2591</v>
      </c>
      <c r="J59" s="561" t="s">
        <v>2592</v>
      </c>
      <c r="K59" s="310"/>
      <c r="L59" s="569" t="s">
        <v>2593</v>
      </c>
      <c r="M59" s="568">
        <v>2022</v>
      </c>
      <c r="N59" s="568" t="s">
        <v>512</v>
      </c>
      <c r="O59" s="568">
        <v>9</v>
      </c>
      <c r="P59" s="568">
        <v>8</v>
      </c>
      <c r="Q59" s="834">
        <v>10</v>
      </c>
      <c r="R59" s="834">
        <v>500</v>
      </c>
      <c r="S59" s="845"/>
      <c r="T59" s="846"/>
      <c r="U59" s="213"/>
      <c r="V59" s="213">
        <v>55.55</v>
      </c>
      <c r="W59" s="795" t="s">
        <v>2583</v>
      </c>
      <c r="X59" s="3"/>
    </row>
    <row r="60" spans="1:24" ht="165.75">
      <c r="A60" s="847" t="s">
        <v>1740</v>
      </c>
      <c r="B60" s="848" t="s">
        <v>2594</v>
      </c>
      <c r="C60" s="596" t="s">
        <v>420</v>
      </c>
      <c r="D60" s="831" t="s">
        <v>1742</v>
      </c>
      <c r="E60" s="849">
        <v>55</v>
      </c>
      <c r="F60" s="849">
        <v>2</v>
      </c>
      <c r="G60" s="849"/>
      <c r="H60" s="850" t="s">
        <v>1743</v>
      </c>
      <c r="I60" s="832" t="s">
        <v>1744</v>
      </c>
      <c r="J60" s="832" t="s">
        <v>1744</v>
      </c>
      <c r="K60" s="832" t="s">
        <v>1744</v>
      </c>
      <c r="L60" s="851" t="s">
        <v>1746</v>
      </c>
      <c r="M60" s="849">
        <v>2022</v>
      </c>
      <c r="N60" s="849" t="s">
        <v>512</v>
      </c>
      <c r="O60" s="852">
        <v>2</v>
      </c>
      <c r="P60" s="849">
        <v>2</v>
      </c>
      <c r="Q60" s="853">
        <v>5</v>
      </c>
      <c r="R60" s="853">
        <v>500</v>
      </c>
      <c r="S60" s="853"/>
      <c r="T60" s="854"/>
      <c r="U60" s="213"/>
      <c r="V60" s="213">
        <v>250</v>
      </c>
      <c r="W60" s="795" t="s">
        <v>2583</v>
      </c>
      <c r="X60" s="3"/>
    </row>
    <row r="61" spans="1:24" ht="229.5">
      <c r="A61" s="281" t="s">
        <v>468</v>
      </c>
      <c r="B61" s="281" t="s">
        <v>2759</v>
      </c>
      <c r="C61" s="388" t="s">
        <v>2760</v>
      </c>
      <c r="D61" s="281" t="s">
        <v>749</v>
      </c>
      <c r="E61" s="284">
        <v>27</v>
      </c>
      <c r="F61" s="285">
        <v>13</v>
      </c>
      <c r="G61" s="388" t="s">
        <v>471</v>
      </c>
      <c r="H61" s="286" t="s">
        <v>2761</v>
      </c>
      <c r="I61" s="286" t="s">
        <v>2762</v>
      </c>
      <c r="J61" s="189" t="s">
        <v>2763</v>
      </c>
      <c r="K61" s="287" t="s">
        <v>475</v>
      </c>
      <c r="L61" s="289" t="s">
        <v>2764</v>
      </c>
      <c r="M61" s="207">
        <v>2022</v>
      </c>
      <c r="N61" s="207" t="s">
        <v>477</v>
      </c>
      <c r="O61" s="207">
        <v>5</v>
      </c>
      <c r="P61" s="238">
        <v>4</v>
      </c>
      <c r="Q61" s="238">
        <v>5</v>
      </c>
      <c r="R61" s="291">
        <v>1000</v>
      </c>
      <c r="S61" s="292"/>
      <c r="T61" s="213"/>
      <c r="U61" s="213"/>
      <c r="V61" s="217">
        <v>200</v>
      </c>
      <c r="W61" s="795" t="s">
        <v>2769</v>
      </c>
      <c r="X61" s="3"/>
    </row>
    <row r="62" spans="1:24" ht="165.75">
      <c r="A62" s="281" t="s">
        <v>504</v>
      </c>
      <c r="B62" s="281" t="s">
        <v>2765</v>
      </c>
      <c r="C62" s="388" t="s">
        <v>420</v>
      </c>
      <c r="D62" s="281" t="s">
        <v>2766</v>
      </c>
      <c r="E62" s="388">
        <v>23</v>
      </c>
      <c r="F62" s="388">
        <v>3</v>
      </c>
      <c r="G62" s="388" t="s">
        <v>507</v>
      </c>
      <c r="H62" s="205" t="s">
        <v>2767</v>
      </c>
      <c r="I62" s="205" t="s">
        <v>508</v>
      </c>
      <c r="J62" s="281"/>
      <c r="K62" s="281" t="s">
        <v>510</v>
      </c>
      <c r="L62" s="705" t="s">
        <v>511</v>
      </c>
      <c r="M62" s="207">
        <v>2022</v>
      </c>
      <c r="N62" s="207" t="s">
        <v>2768</v>
      </c>
      <c r="O62" s="207">
        <v>4</v>
      </c>
      <c r="P62" s="239">
        <v>3</v>
      </c>
      <c r="Q62" s="239">
        <v>4</v>
      </c>
      <c r="R62" s="301">
        <v>500</v>
      </c>
      <c r="S62" s="302"/>
      <c r="T62" s="213"/>
      <c r="U62" s="213"/>
      <c r="V62" s="217">
        <v>125</v>
      </c>
      <c r="W62" s="795" t="s">
        <v>2769</v>
      </c>
      <c r="X62" s="3"/>
    </row>
    <row r="63" spans="1:24" ht="191.25">
      <c r="A63" s="281" t="s">
        <v>2288</v>
      </c>
      <c r="B63" s="281" t="s">
        <v>2289</v>
      </c>
      <c r="C63" s="388" t="s">
        <v>420</v>
      </c>
      <c r="D63" s="281" t="s">
        <v>1476</v>
      </c>
      <c r="E63" s="388">
        <v>22</v>
      </c>
      <c r="F63" s="388">
        <v>4</v>
      </c>
      <c r="G63" s="388" t="s">
        <v>2283</v>
      </c>
      <c r="H63" s="197" t="s">
        <v>2290</v>
      </c>
      <c r="I63" s="197" t="s">
        <v>2297</v>
      </c>
      <c r="J63" s="281"/>
      <c r="K63" s="876" t="s">
        <v>2791</v>
      </c>
      <c r="L63" s="705" t="s">
        <v>2292</v>
      </c>
      <c r="M63" s="207">
        <v>2022</v>
      </c>
      <c r="N63" s="207"/>
      <c r="O63" s="207">
        <v>2</v>
      </c>
      <c r="P63" s="239">
        <v>2</v>
      </c>
      <c r="Q63" s="239">
        <v>2</v>
      </c>
      <c r="R63" s="301">
        <v>300</v>
      </c>
      <c r="S63" s="292"/>
      <c r="T63" s="213"/>
      <c r="U63" s="213"/>
      <c r="V63" s="213">
        <v>150</v>
      </c>
      <c r="W63" s="795" t="s">
        <v>2798</v>
      </c>
      <c r="X63" s="3"/>
    </row>
    <row r="64" spans="1:24" ht="191.25">
      <c r="A64" s="281" t="s">
        <v>2792</v>
      </c>
      <c r="B64" s="281" t="s">
        <v>2793</v>
      </c>
      <c r="C64" s="388" t="s">
        <v>420</v>
      </c>
      <c r="D64" s="281" t="s">
        <v>2794</v>
      </c>
      <c r="E64" s="388">
        <v>22</v>
      </c>
      <c r="F64" s="388">
        <v>4</v>
      </c>
      <c r="G64" s="388" t="s">
        <v>2283</v>
      </c>
      <c r="H64" s="197" t="s">
        <v>2795</v>
      </c>
      <c r="I64" s="197" t="s">
        <v>2297</v>
      </c>
      <c r="J64" s="281"/>
      <c r="K64" s="876" t="s">
        <v>2796</v>
      </c>
      <c r="L64" s="705" t="s">
        <v>2797</v>
      </c>
      <c r="M64" s="207">
        <v>2022</v>
      </c>
      <c r="N64" s="207"/>
      <c r="O64" s="207">
        <v>1</v>
      </c>
      <c r="P64" s="239">
        <v>1</v>
      </c>
      <c r="Q64" s="239">
        <v>1</v>
      </c>
      <c r="R64" s="301">
        <v>300</v>
      </c>
      <c r="S64" s="302"/>
      <c r="T64" s="213"/>
      <c r="U64" s="213"/>
      <c r="V64" s="213">
        <v>300</v>
      </c>
      <c r="W64" s="795" t="s">
        <v>2798</v>
      </c>
      <c r="X64" s="3"/>
    </row>
    <row r="65" spans="1:24" ht="89.25">
      <c r="A65" s="281" t="s">
        <v>2819</v>
      </c>
      <c r="B65" s="281" t="s">
        <v>2812</v>
      </c>
      <c r="C65" s="388" t="s">
        <v>420</v>
      </c>
      <c r="D65" s="281" t="s">
        <v>2813</v>
      </c>
      <c r="E65" s="284">
        <v>8</v>
      </c>
      <c r="F65" s="285">
        <v>4</v>
      </c>
      <c r="G65" s="388" t="s">
        <v>2814</v>
      </c>
      <c r="H65" s="286"/>
      <c r="I65" s="189" t="s">
        <v>2815</v>
      </c>
      <c r="J65" s="189" t="s">
        <v>2816</v>
      </c>
      <c r="K65" s="287" t="s">
        <v>2817</v>
      </c>
      <c r="L65" s="289" t="s">
        <v>2818</v>
      </c>
      <c r="M65" s="207">
        <v>2022</v>
      </c>
      <c r="N65" s="207" t="s">
        <v>477</v>
      </c>
      <c r="O65" s="207">
        <v>3</v>
      </c>
      <c r="P65" s="238">
        <v>3</v>
      </c>
      <c r="Q65" s="238">
        <v>3</v>
      </c>
      <c r="R65" s="291">
        <v>1000</v>
      </c>
      <c r="S65" s="292"/>
      <c r="T65" s="213"/>
      <c r="U65" s="213"/>
      <c r="V65" s="213">
        <v>333.33</v>
      </c>
      <c r="W65" s="795" t="s">
        <v>2820</v>
      </c>
      <c r="X65" s="3"/>
    </row>
    <row r="66" spans="1:24" ht="85.5">
      <c r="A66" s="281" t="s">
        <v>1147</v>
      </c>
      <c r="B66" s="281" t="s">
        <v>1244</v>
      </c>
      <c r="C66" s="388" t="s">
        <v>420</v>
      </c>
      <c r="D66" s="281" t="s">
        <v>1148</v>
      </c>
      <c r="E66" s="388">
        <v>14</v>
      </c>
      <c r="F66" s="388">
        <v>10</v>
      </c>
      <c r="G66" s="388" t="s">
        <v>1149</v>
      </c>
      <c r="H66" s="205"/>
      <c r="I66" s="197" t="s">
        <v>1150</v>
      </c>
      <c r="J66" s="255" t="s">
        <v>1245</v>
      </c>
      <c r="K66" s="281" t="s">
        <v>1246</v>
      </c>
      <c r="L66" s="705" t="s">
        <v>1151</v>
      </c>
      <c r="M66" s="207">
        <v>2022</v>
      </c>
      <c r="N66" s="207" t="s">
        <v>477</v>
      </c>
      <c r="O66" s="207">
        <v>3</v>
      </c>
      <c r="P66" s="239">
        <v>3</v>
      </c>
      <c r="Q66" s="239">
        <v>4</v>
      </c>
      <c r="R66" s="301">
        <v>1000</v>
      </c>
      <c r="S66" s="302"/>
      <c r="T66" s="213"/>
      <c r="U66" s="213"/>
      <c r="V66" s="213">
        <v>333.33</v>
      </c>
      <c r="W66" s="795" t="s">
        <v>2820</v>
      </c>
      <c r="X66" s="3"/>
    </row>
    <row r="67" spans="1:24" ht="185.25">
      <c r="A67" s="281" t="s">
        <v>468</v>
      </c>
      <c r="B67" s="281" t="s">
        <v>3003</v>
      </c>
      <c r="C67" s="388" t="s">
        <v>420</v>
      </c>
      <c r="D67" s="281" t="s">
        <v>470</v>
      </c>
      <c r="E67" s="284">
        <v>27</v>
      </c>
      <c r="F67" s="285">
        <v>13</v>
      </c>
      <c r="G67" s="388" t="s">
        <v>3004</v>
      </c>
      <c r="H67" s="189" t="s">
        <v>3005</v>
      </c>
      <c r="I67" s="189" t="s">
        <v>2762</v>
      </c>
      <c r="J67" s="916" t="s">
        <v>474</v>
      </c>
      <c r="K67" s="287" t="s">
        <v>475</v>
      </c>
      <c r="L67" s="289"/>
      <c r="M67" s="207">
        <v>2022</v>
      </c>
      <c r="N67" s="207" t="s">
        <v>477</v>
      </c>
      <c r="O67" s="207">
        <v>5</v>
      </c>
      <c r="P67" s="238">
        <v>4</v>
      </c>
      <c r="Q67" s="238">
        <v>5</v>
      </c>
      <c r="R67" s="291">
        <v>1000</v>
      </c>
      <c r="S67" s="292"/>
      <c r="T67" s="213"/>
      <c r="U67" s="213"/>
      <c r="V67" s="217">
        <f>R67/5</f>
        <v>200</v>
      </c>
      <c r="W67" s="795" t="s">
        <v>3010</v>
      </c>
      <c r="X67" s="3"/>
    </row>
    <row r="68" spans="1:24" ht="185.25">
      <c r="A68" s="281" t="s">
        <v>495</v>
      </c>
      <c r="B68" s="281" t="s">
        <v>3006</v>
      </c>
      <c r="C68" s="388" t="s">
        <v>420</v>
      </c>
      <c r="D68" s="281" t="s">
        <v>3007</v>
      </c>
      <c r="E68" s="388">
        <v>12</v>
      </c>
      <c r="F68" s="388">
        <v>7</v>
      </c>
      <c r="G68" s="388" t="s">
        <v>498</v>
      </c>
      <c r="H68" s="197" t="s">
        <v>3008</v>
      </c>
      <c r="I68" s="197" t="s">
        <v>500</v>
      </c>
      <c r="J68" s="281" t="s">
        <v>501</v>
      </c>
      <c r="K68" s="917" t="s">
        <v>3009</v>
      </c>
      <c r="L68" s="705"/>
      <c r="M68" s="207">
        <v>2022</v>
      </c>
      <c r="N68" s="207" t="s">
        <v>487</v>
      </c>
      <c r="O68" s="207">
        <v>8</v>
      </c>
      <c r="P68" s="239">
        <v>3</v>
      </c>
      <c r="Q68" s="239">
        <v>8</v>
      </c>
      <c r="R68" s="301">
        <v>1500</v>
      </c>
      <c r="S68" s="302"/>
      <c r="T68" s="213"/>
      <c r="U68" s="213"/>
      <c r="V68" s="217">
        <f>R68/8</f>
        <v>187.5</v>
      </c>
      <c r="W68" s="795" t="s">
        <v>3010</v>
      </c>
      <c r="X68" s="3"/>
    </row>
    <row r="69" spans="1:24" ht="153">
      <c r="A69" s="237" t="s">
        <v>3148</v>
      </c>
      <c r="B69" s="237" t="s">
        <v>3149</v>
      </c>
      <c r="C69" s="388" t="s">
        <v>420</v>
      </c>
      <c r="D69" s="207" t="s">
        <v>3150</v>
      </c>
      <c r="E69" s="207">
        <v>14</v>
      </c>
      <c r="F69" s="207">
        <v>15</v>
      </c>
      <c r="G69" s="207" t="s">
        <v>3151</v>
      </c>
      <c r="H69" s="952" t="s">
        <v>3152</v>
      </c>
      <c r="I69" s="952" t="s">
        <v>2169</v>
      </c>
      <c r="J69" s="290" t="s">
        <v>3153</v>
      </c>
      <c r="K69" s="207" t="s">
        <v>3154</v>
      </c>
      <c r="L69" s="206" t="s">
        <v>3155</v>
      </c>
      <c r="M69" s="207">
        <v>2022</v>
      </c>
      <c r="N69" s="207" t="s">
        <v>487</v>
      </c>
      <c r="O69" s="207">
        <v>12</v>
      </c>
      <c r="P69" s="239">
        <v>11</v>
      </c>
      <c r="Q69" s="239">
        <v>12</v>
      </c>
      <c r="R69" s="707">
        <v>1500</v>
      </c>
      <c r="S69" s="302"/>
      <c r="T69" s="953"/>
      <c r="U69" s="953"/>
      <c r="V69" s="954">
        <f t="shared" ref="V69" si="1">R69/O69</f>
        <v>125</v>
      </c>
      <c r="W69" s="795" t="s">
        <v>3167</v>
      </c>
      <c r="X69" s="3"/>
    </row>
    <row r="70" spans="1:24" ht="216.75">
      <c r="A70" s="212" t="s">
        <v>3156</v>
      </c>
      <c r="B70" s="212" t="s">
        <v>3157</v>
      </c>
      <c r="C70" s="388" t="s">
        <v>420</v>
      </c>
      <c r="D70" s="212" t="s">
        <v>749</v>
      </c>
      <c r="E70" s="207">
        <v>27</v>
      </c>
      <c r="F70" s="207">
        <v>15</v>
      </c>
      <c r="G70" s="207" t="s">
        <v>471</v>
      </c>
      <c r="H70" s="197" t="s">
        <v>3158</v>
      </c>
      <c r="I70" s="955" t="s">
        <v>2167</v>
      </c>
      <c r="J70" s="373" t="s">
        <v>3159</v>
      </c>
      <c r="K70" s="956" t="s">
        <v>3160</v>
      </c>
      <c r="L70" s="206" t="s">
        <v>3161</v>
      </c>
      <c r="M70" s="207">
        <v>2022</v>
      </c>
      <c r="N70" s="207" t="s">
        <v>477</v>
      </c>
      <c r="O70" s="207">
        <v>7</v>
      </c>
      <c r="P70" s="239">
        <v>5</v>
      </c>
      <c r="Q70" s="239">
        <v>9</v>
      </c>
      <c r="R70" s="301">
        <v>1000</v>
      </c>
      <c r="S70" s="302"/>
      <c r="T70" s="213"/>
      <c r="U70" s="213"/>
      <c r="V70" s="954">
        <v>142.86000000000001</v>
      </c>
      <c r="W70" s="795" t="s">
        <v>3167</v>
      </c>
      <c r="X70" s="3"/>
    </row>
    <row r="71" spans="1:24" ht="128.25">
      <c r="A71" s="205" t="s">
        <v>3162</v>
      </c>
      <c r="B71" s="237" t="s">
        <v>3163</v>
      </c>
      <c r="C71" s="388" t="s">
        <v>420</v>
      </c>
      <c r="D71" s="207" t="s">
        <v>3164</v>
      </c>
      <c r="E71" s="207">
        <v>12</v>
      </c>
      <c r="F71" s="207">
        <v>20</v>
      </c>
      <c r="G71" s="207" t="s">
        <v>2130</v>
      </c>
      <c r="H71" s="197" t="s">
        <v>3165</v>
      </c>
      <c r="I71" s="197" t="s">
        <v>2139</v>
      </c>
      <c r="J71" s="957" t="s">
        <v>2140</v>
      </c>
      <c r="K71" s="205" t="s">
        <v>2141</v>
      </c>
      <c r="L71" s="206" t="s">
        <v>3166</v>
      </c>
      <c r="M71" s="207">
        <v>2022</v>
      </c>
      <c r="N71" s="207" t="s">
        <v>477</v>
      </c>
      <c r="O71" s="207">
        <v>6</v>
      </c>
      <c r="P71" s="239">
        <v>5</v>
      </c>
      <c r="Q71" s="239">
        <v>6</v>
      </c>
      <c r="R71" s="707">
        <v>1000</v>
      </c>
      <c r="S71" s="302"/>
      <c r="T71" s="213"/>
      <c r="U71" s="213"/>
      <c r="V71" s="958">
        <v>166.66</v>
      </c>
      <c r="W71" s="795" t="s">
        <v>3167</v>
      </c>
      <c r="X71" s="3"/>
    </row>
    <row r="72" spans="1:24" ht="216.75">
      <c r="A72" s="212" t="s">
        <v>3156</v>
      </c>
      <c r="B72" s="212" t="s">
        <v>3157</v>
      </c>
      <c r="C72" s="388" t="s">
        <v>420</v>
      </c>
      <c r="D72" s="212" t="s">
        <v>749</v>
      </c>
      <c r="E72" s="207">
        <v>27</v>
      </c>
      <c r="F72" s="207">
        <v>15</v>
      </c>
      <c r="G72" s="207" t="s">
        <v>471</v>
      </c>
      <c r="H72" s="197" t="s">
        <v>3158</v>
      </c>
      <c r="I72" s="955" t="s">
        <v>2167</v>
      </c>
      <c r="J72" s="373" t="s">
        <v>3159</v>
      </c>
      <c r="K72" s="956" t="s">
        <v>3160</v>
      </c>
      <c r="L72" s="206" t="s">
        <v>3161</v>
      </c>
      <c r="M72" s="207">
        <v>2022</v>
      </c>
      <c r="N72" s="207" t="s">
        <v>477</v>
      </c>
      <c r="O72" s="207">
        <v>7</v>
      </c>
      <c r="P72" s="239">
        <v>5</v>
      </c>
      <c r="Q72" s="239">
        <v>9</v>
      </c>
      <c r="R72" s="301">
        <v>1000</v>
      </c>
      <c r="S72" s="302"/>
      <c r="T72" s="213"/>
      <c r="U72" s="213"/>
      <c r="V72" s="954">
        <v>142.86000000000001</v>
      </c>
      <c r="W72" s="1024" t="s">
        <v>3620</v>
      </c>
      <c r="X72" s="3"/>
    </row>
    <row r="73" spans="1:24" ht="156.75">
      <c r="A73" s="281" t="s">
        <v>3874</v>
      </c>
      <c r="B73" s="281" t="s">
        <v>3875</v>
      </c>
      <c r="C73" s="388" t="s">
        <v>2487</v>
      </c>
      <c r="D73" s="281" t="s">
        <v>3876</v>
      </c>
      <c r="E73" s="284">
        <v>12</v>
      </c>
      <c r="F73" s="285">
        <v>20</v>
      </c>
      <c r="G73" s="388" t="s">
        <v>2130</v>
      </c>
      <c r="H73" s="189" t="s">
        <v>3877</v>
      </c>
      <c r="I73" s="197" t="s">
        <v>2139</v>
      </c>
      <c r="J73" s="287" t="s">
        <v>3878</v>
      </c>
      <c r="K73" s="1058" t="s">
        <v>2141</v>
      </c>
      <c r="L73" s="289" t="s">
        <v>3166</v>
      </c>
      <c r="M73" s="207">
        <v>2022</v>
      </c>
      <c r="N73" s="207" t="s">
        <v>477</v>
      </c>
      <c r="O73" s="207">
        <v>6</v>
      </c>
      <c r="P73" s="239">
        <v>5</v>
      </c>
      <c r="Q73" s="239">
        <v>6</v>
      </c>
      <c r="R73" s="1059">
        <v>1000</v>
      </c>
      <c r="S73" s="292"/>
      <c r="T73" s="213"/>
      <c r="U73" s="213"/>
      <c r="V73" s="217">
        <v>166.66</v>
      </c>
      <c r="W73" s="1066" t="s">
        <v>3934</v>
      </c>
      <c r="X73" s="3"/>
    </row>
    <row r="74" spans="1:24" ht="280.5">
      <c r="A74" s="281" t="s">
        <v>3879</v>
      </c>
      <c r="B74" s="281" t="s">
        <v>3880</v>
      </c>
      <c r="C74" s="388" t="s">
        <v>2487</v>
      </c>
      <c r="D74" s="281" t="s">
        <v>3539</v>
      </c>
      <c r="E74" s="388">
        <v>10</v>
      </c>
      <c r="F74" s="388">
        <v>10</v>
      </c>
      <c r="G74" s="388" t="s">
        <v>3881</v>
      </c>
      <c r="H74" s="197" t="s">
        <v>3882</v>
      </c>
      <c r="I74" s="197" t="s">
        <v>3883</v>
      </c>
      <c r="J74" s="281" t="s">
        <v>3884</v>
      </c>
      <c r="K74" s="1060" t="s">
        <v>3885</v>
      </c>
      <c r="L74" s="705" t="s">
        <v>3886</v>
      </c>
      <c r="M74" s="207">
        <v>2022</v>
      </c>
      <c r="N74" s="207" t="s">
        <v>477</v>
      </c>
      <c r="O74" s="207">
        <v>1</v>
      </c>
      <c r="P74" s="239">
        <v>1</v>
      </c>
      <c r="Q74" s="239">
        <v>7</v>
      </c>
      <c r="R74" s="301">
        <v>1000</v>
      </c>
      <c r="S74" s="302"/>
      <c r="T74" s="213"/>
      <c r="U74" s="213"/>
      <c r="V74" s="217">
        <v>1000</v>
      </c>
      <c r="W74" s="1066" t="s">
        <v>3934</v>
      </c>
      <c r="X74" s="3"/>
    </row>
    <row r="75" spans="1:24" ht="213.75">
      <c r="A75" s="205" t="s">
        <v>2127</v>
      </c>
      <c r="B75" s="290" t="s">
        <v>3887</v>
      </c>
      <c r="C75" s="207" t="s">
        <v>2487</v>
      </c>
      <c r="D75" s="207" t="s">
        <v>3876</v>
      </c>
      <c r="E75" s="207">
        <v>12</v>
      </c>
      <c r="F75" s="207">
        <v>2</v>
      </c>
      <c r="G75" s="207" t="s">
        <v>2130</v>
      </c>
      <c r="H75" s="197" t="s">
        <v>3888</v>
      </c>
      <c r="I75" s="197" t="s">
        <v>2132</v>
      </c>
      <c r="J75" s="205" t="s">
        <v>3889</v>
      </c>
      <c r="K75" s="1061" t="s">
        <v>3890</v>
      </c>
      <c r="L75" s="206" t="s">
        <v>3891</v>
      </c>
      <c r="M75" s="207">
        <v>2022</v>
      </c>
      <c r="N75" s="207" t="s">
        <v>477</v>
      </c>
      <c r="O75" s="207">
        <v>3</v>
      </c>
      <c r="P75" s="239">
        <v>3</v>
      </c>
      <c r="Q75" s="1062">
        <v>6</v>
      </c>
      <c r="R75" s="707">
        <v>1000</v>
      </c>
      <c r="S75" s="302"/>
      <c r="T75" s="213"/>
      <c r="U75" s="217">
        <v>1000</v>
      </c>
      <c r="V75" s="217">
        <v>333.3</v>
      </c>
      <c r="W75" s="1066" t="s">
        <v>3934</v>
      </c>
      <c r="X75" s="3"/>
    </row>
    <row r="76" spans="1:24" ht="213.75">
      <c r="A76" s="256" t="s">
        <v>2143</v>
      </c>
      <c r="B76" s="299" t="s">
        <v>3892</v>
      </c>
      <c r="C76" s="300" t="s">
        <v>2487</v>
      </c>
      <c r="D76" s="281"/>
      <c r="E76" s="207">
        <v>22</v>
      </c>
      <c r="F76" s="207" t="s">
        <v>2145</v>
      </c>
      <c r="G76" s="207"/>
      <c r="H76" s="197" t="s">
        <v>2146</v>
      </c>
      <c r="I76" s="197" t="s">
        <v>2147</v>
      </c>
      <c r="J76" s="205" t="s">
        <v>2148</v>
      </c>
      <c r="K76" s="706"/>
      <c r="L76" s="206" t="s">
        <v>2149</v>
      </c>
      <c r="M76" s="207">
        <v>2022</v>
      </c>
      <c r="N76" s="207"/>
      <c r="O76" s="207">
        <v>5</v>
      </c>
      <c r="P76" s="239">
        <v>5</v>
      </c>
      <c r="Q76" s="239">
        <v>5</v>
      </c>
      <c r="R76" s="301">
        <v>200</v>
      </c>
      <c r="S76" s="211" t="s">
        <v>3893</v>
      </c>
      <c r="T76" s="217" t="s">
        <v>3894</v>
      </c>
      <c r="U76" s="217">
        <v>13142704</v>
      </c>
      <c r="V76" s="217">
        <v>40</v>
      </c>
      <c r="W76" s="1066" t="s">
        <v>3934</v>
      </c>
      <c r="X76" s="3"/>
    </row>
    <row r="77" spans="1:24" ht="228">
      <c r="A77" s="205" t="s">
        <v>3895</v>
      </c>
      <c r="B77" s="575" t="s">
        <v>3896</v>
      </c>
      <c r="C77" s="207" t="s">
        <v>2487</v>
      </c>
      <c r="D77" s="207"/>
      <c r="E77" s="207">
        <v>22</v>
      </c>
      <c r="F77" s="207" t="s">
        <v>2145</v>
      </c>
      <c r="G77" s="207"/>
      <c r="H77" s="197" t="s">
        <v>3897</v>
      </c>
      <c r="I77" s="197" t="s">
        <v>3898</v>
      </c>
      <c r="J77" s="205" t="s">
        <v>3899</v>
      </c>
      <c r="K77" s="706"/>
      <c r="L77" s="206" t="s">
        <v>3900</v>
      </c>
      <c r="M77" s="207">
        <v>2022</v>
      </c>
      <c r="N77" s="207"/>
      <c r="O77" s="207">
        <v>5</v>
      </c>
      <c r="P77" s="239">
        <v>5</v>
      </c>
      <c r="Q77" s="239">
        <v>5</v>
      </c>
      <c r="R77" s="301">
        <v>200</v>
      </c>
      <c r="S77" s="211" t="s">
        <v>3893</v>
      </c>
      <c r="T77" s="217" t="s">
        <v>3894</v>
      </c>
      <c r="U77" s="217">
        <v>13142704</v>
      </c>
      <c r="V77" s="213">
        <v>40</v>
      </c>
      <c r="W77" s="1066" t="s">
        <v>3934</v>
      </c>
      <c r="X77" s="3"/>
    </row>
    <row r="78" spans="1:24" ht="213.75">
      <c r="A78" s="281" t="s">
        <v>4020</v>
      </c>
      <c r="B78" s="281" t="s">
        <v>4021</v>
      </c>
      <c r="C78" s="388" t="s">
        <v>420</v>
      </c>
      <c r="D78" s="529" t="s">
        <v>4022</v>
      </c>
      <c r="E78" s="1078">
        <v>9</v>
      </c>
      <c r="F78" s="1079">
        <v>12</v>
      </c>
      <c r="G78" s="529" t="s">
        <v>4023</v>
      </c>
      <c r="H78" s="594" t="s">
        <v>4024</v>
      </c>
      <c r="I78" s="594" t="s">
        <v>4025</v>
      </c>
      <c r="J78" s="594" t="s">
        <v>4026</v>
      </c>
      <c r="K78" s="1079" t="s">
        <v>4027</v>
      </c>
      <c r="L78" s="1080"/>
      <c r="M78" s="242">
        <v>2022</v>
      </c>
      <c r="N78" s="242" t="s">
        <v>477</v>
      </c>
      <c r="O78" s="242">
        <v>7</v>
      </c>
      <c r="P78" s="1081">
        <v>1</v>
      </c>
      <c r="Q78" s="1081">
        <v>7</v>
      </c>
      <c r="R78" s="1082">
        <v>1000</v>
      </c>
      <c r="S78" s="1083"/>
      <c r="T78" s="1084"/>
      <c r="U78" s="1084"/>
      <c r="V78" s="1084">
        <v>142.85</v>
      </c>
      <c r="W78" s="1066" t="s">
        <v>4051</v>
      </c>
      <c r="X78" s="3"/>
    </row>
    <row r="79" spans="1:24" ht="114.75">
      <c r="A79" s="281" t="s">
        <v>2136</v>
      </c>
      <c r="B79" s="205" t="s">
        <v>4028</v>
      </c>
      <c r="C79" s="388" t="s">
        <v>420</v>
      </c>
      <c r="D79" s="529" t="s">
        <v>3876</v>
      </c>
      <c r="E79" s="529">
        <v>12</v>
      </c>
      <c r="F79" s="529">
        <v>20</v>
      </c>
      <c r="G79" s="529" t="s">
        <v>4029</v>
      </c>
      <c r="H79" s="998" t="s">
        <v>4030</v>
      </c>
      <c r="I79" s="998" t="s">
        <v>4031</v>
      </c>
      <c r="J79" s="997" t="s">
        <v>4026</v>
      </c>
      <c r="K79" s="529" t="s">
        <v>4032</v>
      </c>
      <c r="L79" s="1085" t="s">
        <v>3166</v>
      </c>
      <c r="M79" s="242">
        <v>2022</v>
      </c>
      <c r="N79" s="242" t="s">
        <v>477</v>
      </c>
      <c r="O79" s="242">
        <v>6</v>
      </c>
      <c r="P79" s="522">
        <v>5</v>
      </c>
      <c r="Q79" s="522">
        <v>6</v>
      </c>
      <c r="R79" s="370">
        <v>1000</v>
      </c>
      <c r="S79" s="1086"/>
      <c r="T79" s="1084"/>
      <c r="U79" s="1084"/>
      <c r="V79" s="1084">
        <v>166.66</v>
      </c>
      <c r="W79" s="1066" t="s">
        <v>4051</v>
      </c>
      <c r="X79" s="3"/>
    </row>
    <row r="80" spans="1:24" ht="213.75">
      <c r="A80" s="281" t="s">
        <v>3148</v>
      </c>
      <c r="B80" s="281" t="s">
        <v>4033</v>
      </c>
      <c r="C80" s="388" t="s">
        <v>420</v>
      </c>
      <c r="D80" s="529" t="s">
        <v>3150</v>
      </c>
      <c r="E80" s="529">
        <v>14</v>
      </c>
      <c r="F80" s="529">
        <v>15</v>
      </c>
      <c r="G80" s="529" t="s">
        <v>4034</v>
      </c>
      <c r="H80" s="998" t="s">
        <v>4035</v>
      </c>
      <c r="I80" s="998" t="s">
        <v>2169</v>
      </c>
      <c r="J80" s="1087" t="s">
        <v>4036</v>
      </c>
      <c r="K80" s="529" t="s">
        <v>3154</v>
      </c>
      <c r="L80" s="1088"/>
      <c r="M80" s="242">
        <v>2022</v>
      </c>
      <c r="N80" s="242" t="s">
        <v>487</v>
      </c>
      <c r="O80" s="242">
        <v>12</v>
      </c>
      <c r="P80" s="522">
        <v>11</v>
      </c>
      <c r="Q80" s="522">
        <v>12</v>
      </c>
      <c r="R80" s="370">
        <v>1500</v>
      </c>
      <c r="S80" s="1086"/>
      <c r="T80" s="1084"/>
      <c r="U80" s="1084"/>
      <c r="V80" s="1084">
        <v>125</v>
      </c>
      <c r="W80" s="1066" t="s">
        <v>4051</v>
      </c>
      <c r="X80" s="3"/>
    </row>
    <row r="81" spans="1:24" ht="213.75">
      <c r="A81" s="281" t="s">
        <v>4037</v>
      </c>
      <c r="B81" s="281" t="s">
        <v>4038</v>
      </c>
      <c r="C81" s="388" t="s">
        <v>420</v>
      </c>
      <c r="D81" s="529" t="s">
        <v>4039</v>
      </c>
      <c r="E81" s="529">
        <v>9</v>
      </c>
      <c r="F81" s="529">
        <v>3</v>
      </c>
      <c r="G81" s="1089" t="s">
        <v>4023</v>
      </c>
      <c r="H81" s="998" t="s">
        <v>4040</v>
      </c>
      <c r="I81" s="998" t="s">
        <v>4041</v>
      </c>
      <c r="J81" s="997" t="s">
        <v>4042</v>
      </c>
      <c r="K81" s="529" t="s">
        <v>4043</v>
      </c>
      <c r="L81" s="1088"/>
      <c r="M81" s="242"/>
      <c r="N81" s="242" t="s">
        <v>477</v>
      </c>
      <c r="O81" s="242">
        <v>5</v>
      </c>
      <c r="P81" s="522">
        <v>2</v>
      </c>
      <c r="Q81" s="522">
        <v>5</v>
      </c>
      <c r="R81" s="370">
        <v>1000</v>
      </c>
      <c r="S81" s="1086"/>
      <c r="T81" s="1084"/>
      <c r="U81" s="1084"/>
      <c r="V81" s="1084">
        <v>200</v>
      </c>
      <c r="W81" s="1066" t="s">
        <v>4051</v>
      </c>
      <c r="X81" s="3"/>
    </row>
    <row r="82" spans="1:24" ht="228">
      <c r="A82" s="205" t="s">
        <v>3895</v>
      </c>
      <c r="B82" s="575" t="s">
        <v>3896</v>
      </c>
      <c r="C82" s="207" t="s">
        <v>2487</v>
      </c>
      <c r="D82" s="207"/>
      <c r="E82" s="207">
        <v>22</v>
      </c>
      <c r="F82" s="207" t="s">
        <v>2145</v>
      </c>
      <c r="G82" s="207"/>
      <c r="H82" s="197" t="s">
        <v>3897</v>
      </c>
      <c r="I82" s="197" t="s">
        <v>3898</v>
      </c>
      <c r="J82" s="205" t="s">
        <v>3899</v>
      </c>
      <c r="K82" s="706"/>
      <c r="L82" s="206" t="s">
        <v>3900</v>
      </c>
      <c r="M82" s="207">
        <v>2022</v>
      </c>
      <c r="N82" s="207"/>
      <c r="O82" s="207">
        <v>5</v>
      </c>
      <c r="P82" s="239">
        <v>5</v>
      </c>
      <c r="Q82" s="239">
        <v>5</v>
      </c>
      <c r="R82" s="301">
        <v>200</v>
      </c>
      <c r="S82" s="211" t="s">
        <v>3893</v>
      </c>
      <c r="T82" s="217" t="s">
        <v>3894</v>
      </c>
      <c r="U82" s="217">
        <v>13142704</v>
      </c>
      <c r="V82" s="213">
        <v>40</v>
      </c>
      <c r="W82" s="1066" t="s">
        <v>4051</v>
      </c>
      <c r="X82" s="3"/>
    </row>
    <row r="83" spans="1:24" ht="213.75">
      <c r="A83" s="256" t="s">
        <v>2143</v>
      </c>
      <c r="B83" s="299" t="s">
        <v>3892</v>
      </c>
      <c r="C83" s="300" t="s">
        <v>2487</v>
      </c>
      <c r="D83" s="281"/>
      <c r="E83" s="207">
        <v>22</v>
      </c>
      <c r="F83" s="207" t="s">
        <v>2145</v>
      </c>
      <c r="G83" s="207"/>
      <c r="H83" s="197" t="s">
        <v>2146</v>
      </c>
      <c r="I83" s="197" t="s">
        <v>2147</v>
      </c>
      <c r="J83" s="205" t="s">
        <v>2148</v>
      </c>
      <c r="K83" s="706"/>
      <c r="L83" s="206" t="s">
        <v>2149</v>
      </c>
      <c r="M83" s="207">
        <v>2022</v>
      </c>
      <c r="N83" s="207"/>
      <c r="O83" s="207">
        <v>5</v>
      </c>
      <c r="P83" s="239">
        <v>5</v>
      </c>
      <c r="Q83" s="239">
        <v>5</v>
      </c>
      <c r="R83" s="301">
        <v>200</v>
      </c>
      <c r="S83" s="211" t="s">
        <v>3893</v>
      </c>
      <c r="T83" s="217" t="s">
        <v>3894</v>
      </c>
      <c r="U83" s="217">
        <v>13142704</v>
      </c>
      <c r="V83" s="217">
        <v>40</v>
      </c>
      <c r="W83" s="1066" t="s">
        <v>4051</v>
      </c>
      <c r="X83" s="3"/>
    </row>
    <row r="84" spans="1:24" ht="102">
      <c r="A84" s="205" t="s">
        <v>4044</v>
      </c>
      <c r="B84" s="207" t="s">
        <v>4045</v>
      </c>
      <c r="C84" s="388" t="s">
        <v>420</v>
      </c>
      <c r="D84" s="242" t="s">
        <v>3616</v>
      </c>
      <c r="E84" s="242">
        <v>12</v>
      </c>
      <c r="F84" s="242">
        <v>2</v>
      </c>
      <c r="G84" s="242" t="s">
        <v>2130</v>
      </c>
      <c r="H84" s="242" t="s">
        <v>4046</v>
      </c>
      <c r="I84" s="998" t="s">
        <v>4047</v>
      </c>
      <c r="J84" s="1090" t="s">
        <v>4048</v>
      </c>
      <c r="K84" s="242" t="s">
        <v>4049</v>
      </c>
      <c r="L84" s="508" t="s">
        <v>3891</v>
      </c>
      <c r="M84" s="242">
        <v>2022</v>
      </c>
      <c r="N84" s="242" t="s">
        <v>477</v>
      </c>
      <c r="O84" s="242">
        <v>3</v>
      </c>
      <c r="P84" s="522">
        <v>3</v>
      </c>
      <c r="Q84" s="522">
        <v>6</v>
      </c>
      <c r="R84" s="370">
        <v>1000</v>
      </c>
      <c r="S84" s="1086"/>
      <c r="T84" s="1084"/>
      <c r="U84" s="591" t="s">
        <v>4050</v>
      </c>
      <c r="V84" s="1084">
        <v>333.33</v>
      </c>
      <c r="W84" s="1066" t="s">
        <v>4051</v>
      </c>
      <c r="X84" s="3"/>
    </row>
    <row r="85" spans="1:24" ht="14.25">
      <c r="A85" s="205"/>
      <c r="B85" s="207"/>
      <c r="C85" s="207"/>
      <c r="D85" s="207"/>
      <c r="E85" s="192"/>
      <c r="F85" s="208"/>
      <c r="G85" s="209"/>
      <c r="H85" s="210"/>
      <c r="I85" s="197"/>
      <c r="J85" s="205"/>
      <c r="K85" s="202"/>
      <c r="L85" s="206"/>
      <c r="M85" s="192"/>
      <c r="N85" s="207"/>
      <c r="O85" s="192"/>
      <c r="P85" s="199"/>
      <c r="Q85" s="199"/>
      <c r="R85" s="200"/>
      <c r="S85" s="211"/>
      <c r="T85" s="212"/>
      <c r="U85" s="217"/>
      <c r="V85" s="214"/>
      <c r="W85" s="216"/>
      <c r="X85" s="3"/>
    </row>
    <row r="86" spans="1:24" ht="14.25">
      <c r="A86" s="205"/>
      <c r="B86" s="207"/>
      <c r="C86" s="207"/>
      <c r="D86" s="207"/>
      <c r="E86" s="192"/>
      <c r="F86" s="208"/>
      <c r="G86" s="209"/>
      <c r="H86" s="210"/>
      <c r="I86" s="197"/>
      <c r="J86" s="205"/>
      <c r="K86" s="202"/>
      <c r="L86" s="206"/>
      <c r="M86" s="192"/>
      <c r="N86" s="207"/>
      <c r="O86" s="192"/>
      <c r="P86" s="199"/>
      <c r="Q86" s="199"/>
      <c r="R86" s="200"/>
      <c r="S86" s="211"/>
      <c r="T86" s="212"/>
      <c r="U86" s="217"/>
      <c r="V86" s="214"/>
      <c r="W86" s="216"/>
      <c r="X86" s="3"/>
    </row>
    <row r="87" spans="1:24" ht="14.25">
      <c r="A87" s="205"/>
      <c r="B87" s="207"/>
      <c r="C87" s="207"/>
      <c r="D87" s="207"/>
      <c r="E87" s="192"/>
      <c r="F87" s="208"/>
      <c r="G87" s="209"/>
      <c r="H87" s="210"/>
      <c r="I87" s="197"/>
      <c r="J87" s="205"/>
      <c r="K87" s="202"/>
      <c r="L87" s="206"/>
      <c r="M87" s="192"/>
      <c r="N87" s="207"/>
      <c r="O87" s="192"/>
      <c r="P87" s="199"/>
      <c r="Q87" s="199"/>
      <c r="R87" s="200"/>
      <c r="S87" s="211"/>
      <c r="T87" s="212"/>
      <c r="U87" s="217"/>
      <c r="V87" s="214"/>
      <c r="W87" s="216"/>
      <c r="X87" s="3"/>
    </row>
    <row r="88" spans="1:24" ht="14.25">
      <c r="A88" s="205"/>
      <c r="B88" s="207"/>
      <c r="C88" s="207"/>
      <c r="D88" s="207"/>
      <c r="E88" s="192"/>
      <c r="F88" s="208"/>
      <c r="G88" s="209"/>
      <c r="H88" s="210"/>
      <c r="I88" s="197"/>
      <c r="J88" s="205"/>
      <c r="K88" s="202"/>
      <c r="L88" s="206"/>
      <c r="M88" s="192"/>
      <c r="N88" s="207"/>
      <c r="O88" s="192"/>
      <c r="P88" s="199"/>
      <c r="Q88" s="199"/>
      <c r="R88" s="200"/>
      <c r="S88" s="211"/>
      <c r="T88" s="212"/>
      <c r="U88" s="217"/>
      <c r="V88" s="214"/>
      <c r="W88" s="216"/>
      <c r="X88" s="3"/>
    </row>
    <row r="89" spans="1:24" ht="14.25">
      <c r="A89" s="205"/>
      <c r="B89" s="207"/>
      <c r="C89" s="207"/>
      <c r="D89" s="207"/>
      <c r="E89" s="192"/>
      <c r="F89" s="208"/>
      <c r="G89" s="209"/>
      <c r="H89" s="210"/>
      <c r="I89" s="197"/>
      <c r="J89" s="205"/>
      <c r="K89" s="202"/>
      <c r="L89" s="206"/>
      <c r="M89" s="192"/>
      <c r="N89" s="207"/>
      <c r="O89" s="192"/>
      <c r="P89" s="199"/>
      <c r="Q89" s="199"/>
      <c r="R89" s="200"/>
      <c r="S89" s="211"/>
      <c r="T89" s="212"/>
      <c r="U89" s="217"/>
      <c r="V89" s="214"/>
      <c r="W89" s="216"/>
      <c r="X89" s="3"/>
    </row>
    <row r="90" spans="1:24" ht="14.25">
      <c r="A90" s="205"/>
      <c r="B90" s="207"/>
      <c r="C90" s="207"/>
      <c r="D90" s="207"/>
      <c r="E90" s="192"/>
      <c r="F90" s="208"/>
      <c r="G90" s="209"/>
      <c r="H90" s="210"/>
      <c r="I90" s="197"/>
      <c r="J90" s="205"/>
      <c r="K90" s="202"/>
      <c r="L90" s="206"/>
      <c r="M90" s="192"/>
      <c r="N90" s="207"/>
      <c r="O90" s="192"/>
      <c r="P90" s="199"/>
      <c r="Q90" s="199"/>
      <c r="R90" s="200"/>
      <c r="S90" s="211"/>
      <c r="T90" s="212"/>
      <c r="U90" s="217"/>
      <c r="V90" s="214"/>
      <c r="W90" s="216"/>
      <c r="X90" s="3"/>
    </row>
    <row r="91" spans="1:24" ht="14.25">
      <c r="A91" s="205"/>
      <c r="B91" s="207"/>
      <c r="C91" s="207"/>
      <c r="D91" s="207"/>
      <c r="E91" s="192"/>
      <c r="F91" s="208"/>
      <c r="G91" s="209"/>
      <c r="H91" s="210"/>
      <c r="I91" s="197"/>
      <c r="J91" s="205"/>
      <c r="K91" s="202"/>
      <c r="L91" s="206"/>
      <c r="M91" s="192"/>
      <c r="N91" s="207"/>
      <c r="O91" s="192"/>
      <c r="P91" s="199"/>
      <c r="Q91" s="199"/>
      <c r="R91" s="200"/>
      <c r="S91" s="211"/>
      <c r="T91" s="212"/>
      <c r="U91" s="217"/>
      <c r="V91" s="214"/>
      <c r="W91" s="216"/>
      <c r="X91" s="3"/>
    </row>
    <row r="92" spans="1:24" ht="14.25">
      <c r="A92" s="205"/>
      <c r="B92" s="207"/>
      <c r="C92" s="207"/>
      <c r="D92" s="207"/>
      <c r="E92" s="192"/>
      <c r="F92" s="208"/>
      <c r="G92" s="209"/>
      <c r="H92" s="210"/>
      <c r="I92" s="197"/>
      <c r="J92" s="205"/>
      <c r="K92" s="202"/>
      <c r="L92" s="206"/>
      <c r="M92" s="192"/>
      <c r="N92" s="207"/>
      <c r="O92" s="192"/>
      <c r="P92" s="199"/>
      <c r="Q92" s="199"/>
      <c r="R92" s="200"/>
      <c r="S92" s="211"/>
      <c r="T92" s="212"/>
      <c r="U92" s="213"/>
      <c r="V92" s="214"/>
      <c r="W92" s="215"/>
      <c r="X92" s="3"/>
    </row>
    <row r="93" spans="1:24" ht="14.25">
      <c r="A93" s="29" t="s">
        <v>58</v>
      </c>
      <c r="B93" s="2"/>
      <c r="C93" s="2"/>
      <c r="D93" s="2"/>
      <c r="E93" s="2"/>
      <c r="F93" s="2"/>
      <c r="G93" s="3"/>
      <c r="H93" s="3"/>
      <c r="I93" s="3"/>
      <c r="J93" s="3"/>
      <c r="K93" s="3"/>
      <c r="L93" s="3"/>
      <c r="M93" s="3"/>
      <c r="N93" s="3"/>
      <c r="O93" s="3"/>
      <c r="P93" s="31"/>
      <c r="Q93" s="31"/>
      <c r="R93" s="31"/>
      <c r="T93" s="3"/>
      <c r="U93" s="3"/>
      <c r="V93" s="30">
        <f>SUM(V12:V92)</f>
        <v>18409.699999999997</v>
      </c>
      <c r="X93" s="3"/>
    </row>
    <row r="94" spans="1:24" ht="14.25">
      <c r="A94" s="1"/>
      <c r="B94" s="2"/>
      <c r="C94" s="2"/>
      <c r="D94" s="2"/>
      <c r="E94" s="2"/>
      <c r="F94" s="2"/>
      <c r="G94" s="3"/>
      <c r="H94" s="3"/>
      <c r="I94" s="3"/>
      <c r="J94" s="3"/>
      <c r="K94" s="3"/>
      <c r="L94" s="3"/>
      <c r="M94" s="3"/>
      <c r="N94" s="3"/>
      <c r="O94" s="3"/>
      <c r="P94" s="3"/>
      <c r="Q94" s="3"/>
      <c r="R94" s="3"/>
      <c r="S94" s="3"/>
      <c r="T94" s="3"/>
      <c r="U94" s="3"/>
      <c r="V94" s="3"/>
      <c r="W94" s="3"/>
      <c r="X94" s="3"/>
    </row>
    <row r="95" spans="1:24" ht="15.75" customHeight="1">
      <c r="A95" s="1164" t="s">
        <v>59</v>
      </c>
      <c r="B95" s="1165"/>
      <c r="C95" s="1165"/>
      <c r="D95" s="1165"/>
      <c r="E95" s="1165"/>
      <c r="F95" s="1165"/>
      <c r="G95" s="1165"/>
      <c r="H95" s="1165"/>
      <c r="I95" s="1165"/>
      <c r="J95" s="1165"/>
      <c r="K95" s="1165"/>
      <c r="L95" s="1165"/>
      <c r="M95" s="1165"/>
      <c r="N95" s="1165"/>
      <c r="O95" s="1165"/>
      <c r="P95" s="1165"/>
      <c r="Q95" s="1165"/>
      <c r="R95" s="1165"/>
      <c r="S95" s="1165"/>
      <c r="T95" s="1165"/>
      <c r="U95" s="3"/>
      <c r="V95" s="3"/>
      <c r="W95" s="3"/>
      <c r="X95" s="3"/>
    </row>
    <row r="96" spans="1:24" ht="15.75" customHeight="1">
      <c r="A96" s="1"/>
      <c r="B96" s="2"/>
      <c r="C96" s="2"/>
      <c r="D96" s="2"/>
      <c r="E96" s="2"/>
      <c r="F96" s="2"/>
      <c r="G96" s="3"/>
      <c r="H96" s="3"/>
      <c r="I96" s="3"/>
      <c r="J96" s="3"/>
      <c r="K96" s="3"/>
      <c r="L96" s="3"/>
      <c r="M96" s="3"/>
      <c r="N96" s="3"/>
      <c r="O96" s="3"/>
      <c r="P96" s="3"/>
      <c r="Q96" s="3"/>
      <c r="R96" s="3"/>
      <c r="S96" s="3"/>
      <c r="T96" s="3"/>
      <c r="U96" s="3"/>
      <c r="V96" s="3"/>
      <c r="W96" s="3"/>
      <c r="X96" s="3"/>
    </row>
    <row r="97" spans="1:24" ht="15.75" customHeight="1">
      <c r="A97" s="1"/>
      <c r="B97" s="2"/>
      <c r="C97" s="2"/>
      <c r="D97" s="2"/>
      <c r="E97" s="2"/>
      <c r="F97" s="2"/>
      <c r="G97" s="3"/>
      <c r="H97" s="3"/>
      <c r="I97" s="3"/>
      <c r="J97" s="3"/>
      <c r="K97" s="3"/>
      <c r="L97" s="3"/>
      <c r="M97" s="3"/>
      <c r="N97" s="3"/>
      <c r="O97" s="3"/>
      <c r="P97" s="3"/>
      <c r="Q97" s="3"/>
      <c r="R97" s="3"/>
      <c r="S97" s="3"/>
      <c r="T97" s="3"/>
      <c r="U97" s="3"/>
      <c r="V97" s="3"/>
      <c r="W97" s="3"/>
      <c r="X97" s="3"/>
    </row>
    <row r="98" spans="1:24" ht="15.75" customHeight="1">
      <c r="A98" s="1"/>
      <c r="B98" s="2"/>
      <c r="C98" s="2"/>
      <c r="D98" s="2"/>
      <c r="E98" s="2"/>
      <c r="F98" s="2"/>
      <c r="G98" s="3"/>
      <c r="H98" s="3"/>
      <c r="I98" s="3"/>
      <c r="J98" s="3"/>
      <c r="K98" s="3"/>
      <c r="L98" s="3"/>
      <c r="M98" s="3"/>
      <c r="N98" s="3"/>
      <c r="O98" s="3"/>
      <c r="P98" s="3"/>
      <c r="Q98" s="3"/>
      <c r="R98" s="3"/>
      <c r="S98" s="3"/>
      <c r="T98" s="3"/>
      <c r="U98" s="3"/>
      <c r="V98" s="3"/>
      <c r="W98" s="3"/>
      <c r="X98" s="3"/>
    </row>
    <row r="99" spans="1:24" ht="15.75" customHeight="1">
      <c r="A99" s="1"/>
      <c r="B99" s="2"/>
      <c r="C99" s="2"/>
      <c r="D99" s="2"/>
      <c r="E99" s="2"/>
      <c r="F99" s="2"/>
      <c r="G99" s="3"/>
      <c r="H99" s="3"/>
      <c r="I99" s="3"/>
      <c r="J99" s="3"/>
      <c r="K99" s="3"/>
      <c r="L99" s="3"/>
      <c r="M99" s="3"/>
      <c r="N99" s="3"/>
      <c r="O99" s="3"/>
      <c r="P99" s="3"/>
      <c r="Q99" s="3"/>
      <c r="R99" s="3"/>
      <c r="S99" s="3"/>
      <c r="T99" s="3"/>
      <c r="U99" s="3"/>
      <c r="V99" s="3"/>
      <c r="W99" s="3"/>
      <c r="X99" s="3"/>
    </row>
    <row r="100" spans="1:24" ht="15.75" customHeight="1">
      <c r="A100" s="1"/>
      <c r="B100" s="2"/>
      <c r="C100" s="2"/>
      <c r="D100" s="2"/>
      <c r="E100" s="2"/>
      <c r="F100" s="2"/>
      <c r="G100" s="3"/>
      <c r="H100" s="3"/>
      <c r="I100" s="3"/>
      <c r="J100" s="3"/>
      <c r="K100" s="3"/>
      <c r="L100" s="3"/>
      <c r="M100" s="3"/>
      <c r="N100" s="3"/>
      <c r="O100" s="3"/>
      <c r="P100" s="3"/>
      <c r="Q100" s="3"/>
      <c r="R100" s="3"/>
      <c r="S100" s="3"/>
      <c r="T100" s="3"/>
      <c r="U100" s="3"/>
      <c r="V100" s="3"/>
      <c r="W100" s="3"/>
      <c r="X100" s="3"/>
    </row>
    <row r="101" spans="1:24" ht="15.75" customHeight="1">
      <c r="A101" s="1"/>
      <c r="B101" s="2"/>
      <c r="C101" s="2"/>
      <c r="D101" s="2"/>
      <c r="E101" s="2"/>
      <c r="F101" s="2"/>
      <c r="G101" s="3"/>
      <c r="H101" s="3"/>
      <c r="I101" s="3"/>
      <c r="J101" s="3"/>
      <c r="K101" s="3"/>
      <c r="L101" s="3"/>
      <c r="M101" s="3"/>
      <c r="N101" s="3"/>
      <c r="O101" s="3"/>
      <c r="P101" s="3"/>
      <c r="Q101" s="3"/>
      <c r="R101" s="3"/>
      <c r="S101" s="3"/>
      <c r="T101" s="3"/>
      <c r="U101" s="3"/>
      <c r="V101" s="3"/>
      <c r="W101" s="3"/>
      <c r="X101" s="3"/>
    </row>
    <row r="102" spans="1:24" ht="15.75" customHeight="1">
      <c r="A102" s="1"/>
      <c r="B102" s="2"/>
      <c r="C102" s="2"/>
      <c r="D102" s="2"/>
      <c r="E102" s="2"/>
      <c r="F102" s="2"/>
      <c r="G102" s="3"/>
      <c r="H102" s="3"/>
      <c r="I102" s="3"/>
      <c r="J102" s="3"/>
      <c r="K102" s="3"/>
      <c r="L102" s="3"/>
      <c r="M102" s="3"/>
      <c r="N102" s="3"/>
      <c r="O102" s="3"/>
      <c r="P102" s="3"/>
      <c r="Q102" s="3"/>
      <c r="R102" s="3"/>
      <c r="S102" s="3"/>
      <c r="T102" s="3"/>
      <c r="U102" s="3"/>
      <c r="V102" s="3"/>
      <c r="W102" s="3"/>
      <c r="X102" s="3"/>
    </row>
    <row r="103" spans="1:24" ht="15.75" customHeight="1">
      <c r="A103" s="1"/>
      <c r="B103" s="2"/>
      <c r="C103" s="2"/>
      <c r="D103" s="2"/>
      <c r="E103" s="2"/>
      <c r="F103" s="2"/>
      <c r="G103" s="3"/>
      <c r="H103" s="3"/>
      <c r="I103" s="3"/>
      <c r="J103" s="3"/>
      <c r="K103" s="3"/>
      <c r="L103" s="3"/>
      <c r="M103" s="3"/>
      <c r="N103" s="3"/>
      <c r="O103" s="3"/>
      <c r="P103" s="3"/>
      <c r="Q103" s="3"/>
      <c r="R103" s="3"/>
      <c r="S103" s="3"/>
      <c r="T103" s="3"/>
      <c r="U103" s="3"/>
      <c r="V103" s="3"/>
      <c r="W103" s="3"/>
      <c r="X103" s="3"/>
    </row>
    <row r="104" spans="1:24" ht="15.75" customHeight="1">
      <c r="A104" s="1"/>
      <c r="B104" s="2"/>
      <c r="C104" s="2"/>
      <c r="D104" s="2"/>
      <c r="E104" s="2"/>
      <c r="F104" s="2"/>
      <c r="G104" s="3"/>
      <c r="H104" s="3"/>
      <c r="I104" s="3"/>
      <c r="J104" s="3"/>
      <c r="K104" s="3"/>
      <c r="L104" s="3"/>
      <c r="M104" s="3"/>
      <c r="N104" s="3"/>
      <c r="O104" s="3"/>
      <c r="P104" s="3"/>
      <c r="Q104" s="3"/>
      <c r="R104" s="3"/>
      <c r="S104" s="3"/>
      <c r="T104" s="3"/>
      <c r="U104" s="3"/>
      <c r="V104" s="3"/>
      <c r="W104" s="3"/>
      <c r="X104" s="3"/>
    </row>
    <row r="105" spans="1:24" ht="15.75" customHeight="1">
      <c r="A105" s="1"/>
      <c r="B105" s="2"/>
      <c r="C105" s="2"/>
      <c r="D105" s="2"/>
      <c r="E105" s="2"/>
      <c r="F105" s="2"/>
      <c r="G105" s="3"/>
      <c r="H105" s="3"/>
      <c r="I105" s="3"/>
      <c r="J105" s="3"/>
      <c r="K105" s="3"/>
      <c r="L105" s="3"/>
      <c r="M105" s="3"/>
      <c r="N105" s="3"/>
      <c r="O105" s="3"/>
      <c r="P105" s="3"/>
      <c r="Q105" s="3"/>
      <c r="R105" s="3"/>
      <c r="S105" s="3"/>
      <c r="T105" s="3"/>
      <c r="U105" s="3"/>
      <c r="V105" s="3"/>
      <c r="W105" s="3"/>
      <c r="X105" s="3"/>
    </row>
    <row r="106" spans="1:24" ht="15.75" customHeight="1">
      <c r="A106" s="1"/>
      <c r="B106" s="2"/>
      <c r="C106" s="2"/>
      <c r="D106" s="2"/>
      <c r="E106" s="2"/>
      <c r="F106" s="2"/>
      <c r="G106" s="3"/>
      <c r="H106" s="3"/>
      <c r="I106" s="3"/>
      <c r="J106" s="3"/>
      <c r="K106" s="3"/>
      <c r="L106" s="3"/>
      <c r="M106" s="3"/>
      <c r="N106" s="3"/>
      <c r="O106" s="3"/>
      <c r="P106" s="3"/>
      <c r="Q106" s="3"/>
      <c r="R106" s="3"/>
      <c r="S106" s="3"/>
      <c r="T106" s="3"/>
      <c r="U106" s="3"/>
      <c r="V106" s="3"/>
      <c r="W106" s="3"/>
      <c r="X106" s="3"/>
    </row>
    <row r="107" spans="1:24" ht="15.75" customHeight="1">
      <c r="A107" s="1"/>
      <c r="B107" s="2"/>
      <c r="C107" s="2"/>
      <c r="D107" s="2"/>
      <c r="E107" s="2"/>
      <c r="F107" s="2"/>
      <c r="G107" s="3"/>
      <c r="H107" s="3"/>
      <c r="I107" s="3"/>
      <c r="J107" s="3"/>
      <c r="K107" s="3"/>
      <c r="L107" s="3"/>
      <c r="M107" s="3"/>
      <c r="N107" s="3"/>
      <c r="O107" s="3"/>
      <c r="P107" s="3"/>
      <c r="Q107" s="3"/>
      <c r="R107" s="3"/>
      <c r="S107" s="3"/>
      <c r="T107" s="3"/>
      <c r="U107" s="3"/>
      <c r="V107" s="3"/>
      <c r="W107" s="3"/>
      <c r="X107" s="3"/>
    </row>
    <row r="108" spans="1:24" ht="15.75" customHeight="1">
      <c r="A108" s="1"/>
      <c r="B108" s="2"/>
      <c r="C108" s="2"/>
      <c r="D108" s="2"/>
      <c r="E108" s="2"/>
      <c r="F108" s="2"/>
      <c r="G108" s="3"/>
      <c r="H108" s="3"/>
      <c r="I108" s="3"/>
      <c r="J108" s="3"/>
      <c r="K108" s="3"/>
      <c r="L108" s="3"/>
      <c r="M108" s="3"/>
      <c r="N108" s="3"/>
      <c r="O108" s="3"/>
      <c r="P108" s="3"/>
      <c r="Q108" s="3"/>
      <c r="R108" s="3"/>
      <c r="S108" s="3"/>
      <c r="T108" s="3"/>
      <c r="U108" s="3"/>
      <c r="V108" s="3"/>
      <c r="W108" s="3"/>
      <c r="X108" s="3"/>
    </row>
    <row r="109" spans="1:24" ht="15.75" customHeight="1">
      <c r="A109" s="1"/>
      <c r="B109" s="2"/>
      <c r="C109" s="2"/>
      <c r="D109" s="2"/>
      <c r="E109" s="2"/>
      <c r="F109" s="2"/>
      <c r="G109" s="3"/>
      <c r="H109" s="3"/>
      <c r="I109" s="3"/>
      <c r="J109" s="3"/>
      <c r="K109" s="3"/>
      <c r="L109" s="3"/>
      <c r="M109" s="3"/>
      <c r="N109" s="3"/>
      <c r="O109" s="3"/>
      <c r="P109" s="3"/>
      <c r="Q109" s="3"/>
      <c r="R109" s="3"/>
      <c r="S109" s="3"/>
      <c r="T109" s="3"/>
      <c r="U109" s="3"/>
      <c r="V109" s="3"/>
      <c r="W109" s="3"/>
      <c r="X109" s="3"/>
    </row>
    <row r="110" spans="1:24" ht="15.75" customHeight="1">
      <c r="A110" s="1"/>
      <c r="B110" s="2"/>
      <c r="C110" s="2"/>
      <c r="D110" s="2"/>
      <c r="E110" s="2"/>
      <c r="F110" s="2"/>
      <c r="G110" s="3"/>
      <c r="H110" s="3"/>
      <c r="I110" s="3"/>
      <c r="J110" s="3"/>
      <c r="K110" s="3"/>
      <c r="L110" s="3"/>
      <c r="M110" s="3"/>
      <c r="N110" s="3"/>
      <c r="O110" s="3"/>
      <c r="P110" s="3"/>
      <c r="Q110" s="3"/>
      <c r="R110" s="3"/>
      <c r="S110" s="3"/>
      <c r="T110" s="3"/>
      <c r="U110" s="3"/>
      <c r="V110" s="3"/>
      <c r="W110" s="3"/>
      <c r="X110" s="3"/>
    </row>
    <row r="111" spans="1:24" ht="15.75" customHeight="1">
      <c r="A111" s="1"/>
      <c r="B111" s="2"/>
      <c r="C111" s="2"/>
      <c r="D111" s="2"/>
      <c r="E111" s="2"/>
      <c r="F111" s="2"/>
      <c r="G111" s="3"/>
      <c r="H111" s="3"/>
      <c r="I111" s="3"/>
      <c r="J111" s="3"/>
      <c r="K111" s="3"/>
      <c r="L111" s="3"/>
      <c r="M111" s="3"/>
      <c r="N111" s="3"/>
      <c r="O111" s="3"/>
      <c r="P111" s="3"/>
      <c r="Q111" s="3"/>
      <c r="R111" s="3"/>
      <c r="S111" s="3"/>
      <c r="T111" s="3"/>
      <c r="U111" s="3"/>
      <c r="V111" s="3"/>
      <c r="W111" s="3"/>
      <c r="X111" s="3"/>
    </row>
    <row r="112" spans="1:24" ht="15.75" customHeight="1">
      <c r="A112" s="1"/>
      <c r="B112" s="2"/>
      <c r="C112" s="2"/>
      <c r="D112" s="2"/>
      <c r="E112" s="2"/>
      <c r="F112" s="2"/>
      <c r="G112" s="3"/>
      <c r="H112" s="3"/>
      <c r="I112" s="3"/>
      <c r="J112" s="3"/>
      <c r="K112" s="3"/>
      <c r="L112" s="3"/>
      <c r="M112" s="3"/>
      <c r="N112" s="3"/>
      <c r="O112" s="3"/>
      <c r="P112" s="3"/>
      <c r="Q112" s="3"/>
      <c r="R112" s="3"/>
      <c r="S112" s="3"/>
      <c r="T112" s="3"/>
      <c r="U112" s="3"/>
      <c r="V112" s="3"/>
      <c r="W112" s="3"/>
      <c r="X112" s="3"/>
    </row>
    <row r="113" spans="1:24" ht="15.75" customHeight="1">
      <c r="A113" s="1"/>
      <c r="B113" s="2"/>
      <c r="C113" s="2"/>
      <c r="D113" s="2"/>
      <c r="E113" s="2"/>
      <c r="F113" s="2"/>
      <c r="G113" s="3"/>
      <c r="H113" s="3"/>
      <c r="I113" s="3"/>
      <c r="J113" s="3"/>
      <c r="K113" s="3"/>
      <c r="L113" s="3"/>
      <c r="M113" s="3"/>
      <c r="N113" s="3"/>
      <c r="O113" s="3"/>
      <c r="P113" s="3"/>
      <c r="Q113" s="3"/>
      <c r="R113" s="3"/>
      <c r="S113" s="3"/>
      <c r="T113" s="3"/>
      <c r="U113" s="3"/>
      <c r="V113" s="3"/>
      <c r="W113" s="3"/>
      <c r="X113" s="3"/>
    </row>
    <row r="114" spans="1:24" ht="15.75" customHeight="1">
      <c r="A114" s="1"/>
      <c r="B114" s="2"/>
      <c r="C114" s="2"/>
      <c r="D114" s="2"/>
      <c r="E114" s="2"/>
      <c r="F114" s="2"/>
      <c r="G114" s="3"/>
      <c r="H114" s="3"/>
      <c r="I114" s="3"/>
      <c r="J114" s="3"/>
      <c r="K114" s="3"/>
      <c r="L114" s="3"/>
      <c r="M114" s="3"/>
      <c r="N114" s="3"/>
      <c r="O114" s="3"/>
      <c r="P114" s="3"/>
      <c r="Q114" s="3"/>
      <c r="R114" s="3"/>
      <c r="S114" s="3"/>
      <c r="T114" s="3"/>
      <c r="U114" s="3"/>
      <c r="V114" s="3"/>
      <c r="W114" s="3"/>
      <c r="X114" s="3"/>
    </row>
    <row r="115" spans="1:24" ht="15.75" customHeight="1">
      <c r="A115" s="1"/>
      <c r="B115" s="2"/>
      <c r="C115" s="2"/>
      <c r="D115" s="2"/>
      <c r="E115" s="2"/>
      <c r="F115" s="2"/>
      <c r="G115" s="3"/>
      <c r="H115" s="3"/>
      <c r="I115" s="3"/>
      <c r="J115" s="3"/>
      <c r="K115" s="3"/>
      <c r="L115" s="3"/>
      <c r="M115" s="3"/>
      <c r="N115" s="3"/>
      <c r="O115" s="3"/>
      <c r="P115" s="3"/>
      <c r="Q115" s="3"/>
      <c r="R115" s="3"/>
      <c r="S115" s="3"/>
      <c r="T115" s="3"/>
      <c r="U115" s="3"/>
      <c r="V115" s="3"/>
      <c r="W115" s="3"/>
      <c r="X115" s="3"/>
    </row>
    <row r="116" spans="1:24" ht="15.75" customHeight="1">
      <c r="A116" s="1"/>
      <c r="B116" s="2"/>
      <c r="C116" s="2"/>
      <c r="D116" s="2"/>
      <c r="E116" s="2"/>
      <c r="F116" s="2"/>
      <c r="G116" s="3"/>
      <c r="H116" s="3"/>
      <c r="I116" s="3"/>
      <c r="J116" s="3"/>
      <c r="K116" s="3"/>
      <c r="L116" s="3"/>
      <c r="M116" s="3"/>
      <c r="N116" s="3"/>
      <c r="O116" s="3"/>
      <c r="P116" s="3"/>
      <c r="Q116" s="3"/>
      <c r="R116" s="3"/>
      <c r="S116" s="3"/>
      <c r="T116" s="3"/>
      <c r="U116" s="3"/>
      <c r="V116" s="3"/>
      <c r="W116" s="3"/>
      <c r="X116" s="3"/>
    </row>
    <row r="117" spans="1:24" ht="15.75" customHeight="1">
      <c r="A117" s="1"/>
      <c r="B117" s="2"/>
      <c r="C117" s="2"/>
      <c r="D117" s="2"/>
      <c r="E117" s="2"/>
      <c r="F117" s="2"/>
      <c r="G117" s="3"/>
      <c r="H117" s="3"/>
      <c r="I117" s="3"/>
      <c r="J117" s="3"/>
      <c r="K117" s="3"/>
      <c r="L117" s="3"/>
      <c r="M117" s="3"/>
      <c r="N117" s="3"/>
      <c r="O117" s="3"/>
      <c r="P117" s="3"/>
      <c r="Q117" s="3"/>
      <c r="R117" s="3"/>
      <c r="S117" s="3"/>
      <c r="T117" s="3"/>
      <c r="U117" s="3"/>
      <c r="V117" s="3"/>
      <c r="W117" s="3"/>
      <c r="X117" s="3"/>
    </row>
    <row r="118" spans="1:24" ht="15.75" customHeight="1">
      <c r="A118" s="1"/>
      <c r="B118" s="2"/>
      <c r="C118" s="2"/>
      <c r="D118" s="2"/>
      <c r="E118" s="2"/>
      <c r="F118" s="2"/>
      <c r="G118" s="3"/>
      <c r="H118" s="3"/>
      <c r="I118" s="3"/>
      <c r="J118" s="3"/>
      <c r="K118" s="3"/>
      <c r="L118" s="3"/>
      <c r="M118" s="3"/>
      <c r="N118" s="3"/>
      <c r="O118" s="3"/>
      <c r="P118" s="3"/>
      <c r="Q118" s="3"/>
      <c r="R118" s="3"/>
      <c r="S118" s="3"/>
      <c r="T118" s="3"/>
      <c r="U118" s="3"/>
      <c r="V118" s="3"/>
      <c r="W118" s="3"/>
      <c r="X118" s="3"/>
    </row>
    <row r="119" spans="1:24" ht="15.75" customHeight="1">
      <c r="A119" s="1"/>
      <c r="B119" s="2"/>
      <c r="C119" s="2"/>
      <c r="D119" s="2"/>
      <c r="E119" s="2"/>
      <c r="F119" s="2"/>
      <c r="G119" s="3"/>
      <c r="H119" s="3"/>
      <c r="I119" s="3"/>
      <c r="J119" s="3"/>
      <c r="K119" s="3"/>
      <c r="L119" s="3"/>
      <c r="M119" s="3"/>
      <c r="N119" s="3"/>
      <c r="O119" s="3"/>
      <c r="P119" s="3"/>
      <c r="Q119" s="3"/>
      <c r="R119" s="3"/>
      <c r="S119" s="3"/>
      <c r="T119" s="3"/>
      <c r="U119" s="3"/>
      <c r="V119" s="3"/>
      <c r="W119" s="3"/>
      <c r="X119" s="3"/>
    </row>
    <row r="120" spans="1:24" ht="15.75" customHeight="1">
      <c r="A120" s="1"/>
      <c r="B120" s="2"/>
      <c r="C120" s="2"/>
      <c r="D120" s="2"/>
      <c r="E120" s="2"/>
      <c r="F120" s="2"/>
      <c r="G120" s="3"/>
      <c r="H120" s="3"/>
      <c r="I120" s="3"/>
      <c r="J120" s="3"/>
      <c r="K120" s="3"/>
      <c r="L120" s="3"/>
      <c r="M120" s="3"/>
      <c r="N120" s="3"/>
      <c r="O120" s="3"/>
      <c r="P120" s="3"/>
      <c r="Q120" s="3"/>
      <c r="R120" s="3"/>
      <c r="S120" s="3"/>
      <c r="T120" s="3"/>
      <c r="U120" s="3"/>
      <c r="V120" s="3"/>
      <c r="W120" s="3"/>
      <c r="X120" s="3"/>
    </row>
    <row r="121" spans="1:24" ht="15.75" customHeight="1">
      <c r="A121" s="1"/>
      <c r="B121" s="2"/>
      <c r="C121" s="2"/>
      <c r="D121" s="2"/>
      <c r="E121" s="2"/>
      <c r="F121" s="2"/>
      <c r="G121" s="3"/>
      <c r="H121" s="3"/>
      <c r="I121" s="3"/>
      <c r="J121" s="3"/>
      <c r="K121" s="3"/>
      <c r="L121" s="3"/>
      <c r="M121" s="3"/>
      <c r="N121" s="3"/>
      <c r="O121" s="3"/>
      <c r="P121" s="3"/>
      <c r="Q121" s="3"/>
      <c r="R121" s="3"/>
      <c r="S121" s="3"/>
      <c r="T121" s="3"/>
      <c r="U121" s="3"/>
      <c r="V121" s="3"/>
      <c r="W121" s="3"/>
      <c r="X121" s="3"/>
    </row>
    <row r="122" spans="1:24" ht="15.75" customHeight="1">
      <c r="A122" s="1"/>
      <c r="B122" s="2"/>
      <c r="C122" s="2"/>
      <c r="D122" s="2"/>
      <c r="E122" s="2"/>
      <c r="F122" s="2"/>
      <c r="G122" s="3"/>
      <c r="H122" s="3"/>
      <c r="I122" s="3"/>
      <c r="J122" s="3"/>
      <c r="K122" s="3"/>
      <c r="L122" s="3"/>
      <c r="M122" s="3"/>
      <c r="N122" s="3"/>
      <c r="O122" s="3"/>
      <c r="P122" s="3"/>
      <c r="Q122" s="3"/>
      <c r="R122" s="3"/>
      <c r="S122" s="3"/>
      <c r="T122" s="3"/>
      <c r="U122" s="3"/>
      <c r="V122" s="3"/>
      <c r="W122" s="3"/>
      <c r="X122" s="3"/>
    </row>
    <row r="123" spans="1:24" ht="15.75" customHeight="1">
      <c r="A123" s="1"/>
      <c r="B123" s="2"/>
      <c r="C123" s="2"/>
      <c r="D123" s="2"/>
      <c r="E123" s="2"/>
      <c r="F123" s="2"/>
      <c r="G123" s="3"/>
      <c r="H123" s="3"/>
      <c r="I123" s="3"/>
      <c r="J123" s="3"/>
      <c r="K123" s="3"/>
      <c r="L123" s="3"/>
      <c r="M123" s="3"/>
      <c r="N123" s="3"/>
      <c r="O123" s="3"/>
      <c r="P123" s="3"/>
      <c r="Q123" s="3"/>
      <c r="R123" s="3"/>
      <c r="S123" s="3"/>
      <c r="T123" s="3"/>
      <c r="U123" s="3"/>
      <c r="V123" s="3"/>
      <c r="W123" s="3"/>
      <c r="X123" s="3"/>
    </row>
    <row r="124" spans="1:24" ht="15.75" customHeight="1">
      <c r="A124" s="1"/>
      <c r="B124" s="2"/>
      <c r="C124" s="2"/>
      <c r="D124" s="2"/>
      <c r="E124" s="2"/>
      <c r="F124" s="2"/>
      <c r="G124" s="3"/>
      <c r="H124" s="3"/>
      <c r="I124" s="3"/>
      <c r="J124" s="3"/>
      <c r="K124" s="3"/>
      <c r="L124" s="3"/>
      <c r="M124" s="3"/>
      <c r="N124" s="3"/>
      <c r="O124" s="3"/>
      <c r="P124" s="3"/>
      <c r="Q124" s="3"/>
      <c r="R124" s="3"/>
      <c r="S124" s="3"/>
      <c r="T124" s="3"/>
      <c r="U124" s="3"/>
      <c r="V124" s="3"/>
      <c r="W124" s="3"/>
      <c r="X124" s="3"/>
    </row>
    <row r="125" spans="1:24" ht="15.75" customHeight="1">
      <c r="A125" s="1"/>
      <c r="B125" s="2"/>
      <c r="C125" s="2"/>
      <c r="D125" s="2"/>
      <c r="E125" s="2"/>
      <c r="F125" s="2"/>
      <c r="G125" s="3"/>
      <c r="H125" s="3"/>
      <c r="I125" s="3"/>
      <c r="J125" s="3"/>
      <c r="K125" s="3"/>
      <c r="L125" s="3"/>
      <c r="M125" s="3"/>
      <c r="N125" s="3"/>
      <c r="O125" s="3"/>
      <c r="P125" s="3"/>
      <c r="Q125" s="3"/>
      <c r="R125" s="3"/>
      <c r="S125" s="3"/>
      <c r="T125" s="3"/>
      <c r="U125" s="3"/>
      <c r="V125" s="3"/>
      <c r="W125" s="3"/>
      <c r="X125" s="3"/>
    </row>
    <row r="126" spans="1:24" ht="15.75" customHeight="1">
      <c r="A126" s="1"/>
      <c r="B126" s="2"/>
      <c r="C126" s="2"/>
      <c r="D126" s="2"/>
      <c r="E126" s="2"/>
      <c r="F126" s="2"/>
      <c r="G126" s="3"/>
      <c r="H126" s="3"/>
      <c r="I126" s="3"/>
      <c r="J126" s="3"/>
      <c r="K126" s="3"/>
      <c r="L126" s="3"/>
      <c r="M126" s="3"/>
      <c r="N126" s="3"/>
      <c r="O126" s="3"/>
      <c r="P126" s="3"/>
      <c r="Q126" s="3"/>
      <c r="R126" s="3"/>
      <c r="S126" s="3"/>
      <c r="T126" s="3"/>
      <c r="U126" s="3"/>
      <c r="V126" s="3"/>
      <c r="W126" s="3"/>
      <c r="X126" s="3"/>
    </row>
    <row r="127" spans="1:24" ht="15.75" customHeight="1">
      <c r="A127" s="1"/>
      <c r="B127" s="2"/>
      <c r="C127" s="2"/>
      <c r="D127" s="2"/>
      <c r="E127" s="2"/>
      <c r="F127" s="2"/>
      <c r="G127" s="3"/>
      <c r="H127" s="3"/>
      <c r="I127" s="3"/>
      <c r="J127" s="3"/>
      <c r="K127" s="3"/>
      <c r="L127" s="3"/>
      <c r="M127" s="3"/>
      <c r="N127" s="3"/>
      <c r="O127" s="3"/>
      <c r="P127" s="3"/>
      <c r="Q127" s="3"/>
      <c r="R127" s="3"/>
      <c r="S127" s="3"/>
      <c r="T127" s="3"/>
      <c r="U127" s="3"/>
      <c r="V127" s="3"/>
      <c r="W127" s="3"/>
      <c r="X127" s="3"/>
    </row>
    <row r="128" spans="1:24" ht="15.75" customHeight="1">
      <c r="A128" s="1"/>
      <c r="B128" s="2"/>
      <c r="C128" s="2"/>
      <c r="D128" s="2"/>
      <c r="E128" s="2"/>
      <c r="F128" s="2"/>
      <c r="G128" s="3"/>
      <c r="H128" s="3"/>
      <c r="I128" s="3"/>
      <c r="J128" s="3"/>
      <c r="K128" s="3"/>
      <c r="L128" s="3"/>
      <c r="M128" s="3"/>
      <c r="N128" s="3"/>
      <c r="O128" s="3"/>
      <c r="P128" s="3"/>
      <c r="Q128" s="3"/>
      <c r="R128" s="3"/>
      <c r="S128" s="3"/>
      <c r="T128" s="3"/>
      <c r="U128" s="3"/>
      <c r="V128" s="3"/>
      <c r="W128" s="3"/>
      <c r="X128" s="3"/>
    </row>
    <row r="129" spans="1:24" ht="15.75" customHeight="1">
      <c r="A129" s="1"/>
      <c r="B129" s="2"/>
      <c r="C129" s="2"/>
      <c r="D129" s="2"/>
      <c r="E129" s="2"/>
      <c r="F129" s="2"/>
      <c r="G129" s="3"/>
      <c r="H129" s="3"/>
      <c r="I129" s="3"/>
      <c r="J129" s="3"/>
      <c r="K129" s="3"/>
      <c r="L129" s="3"/>
      <c r="M129" s="3"/>
      <c r="N129" s="3"/>
      <c r="O129" s="3"/>
      <c r="P129" s="3"/>
      <c r="Q129" s="3"/>
      <c r="R129" s="3"/>
      <c r="S129" s="3"/>
      <c r="T129" s="3"/>
      <c r="U129" s="3"/>
      <c r="V129" s="3"/>
      <c r="W129" s="3"/>
      <c r="X129" s="3"/>
    </row>
    <row r="130" spans="1:24" ht="15.75" customHeight="1">
      <c r="A130" s="1"/>
      <c r="B130" s="2"/>
      <c r="C130" s="2"/>
      <c r="D130" s="2"/>
      <c r="E130" s="2"/>
      <c r="F130" s="2"/>
      <c r="G130" s="3"/>
      <c r="H130" s="3"/>
      <c r="I130" s="3"/>
      <c r="J130" s="3"/>
      <c r="K130" s="3"/>
      <c r="L130" s="3"/>
      <c r="M130" s="3"/>
      <c r="N130" s="3"/>
      <c r="O130" s="3"/>
      <c r="P130" s="3"/>
      <c r="Q130" s="3"/>
      <c r="R130" s="3"/>
      <c r="S130" s="3"/>
      <c r="T130" s="3"/>
      <c r="U130" s="3"/>
      <c r="V130" s="3"/>
      <c r="W130" s="3"/>
      <c r="X130" s="3"/>
    </row>
    <row r="131" spans="1:24" ht="15.75" customHeight="1">
      <c r="A131" s="1"/>
      <c r="B131" s="2"/>
      <c r="C131" s="2"/>
      <c r="D131" s="2"/>
      <c r="E131" s="2"/>
      <c r="F131" s="2"/>
      <c r="G131" s="3"/>
      <c r="H131" s="3"/>
      <c r="I131" s="3"/>
      <c r="J131" s="3"/>
      <c r="K131" s="3"/>
      <c r="L131" s="3"/>
      <c r="M131" s="3"/>
      <c r="N131" s="3"/>
      <c r="O131" s="3"/>
      <c r="P131" s="3"/>
      <c r="Q131" s="3"/>
      <c r="R131" s="3"/>
      <c r="S131" s="3"/>
      <c r="T131" s="3"/>
      <c r="U131" s="3"/>
      <c r="V131" s="3"/>
      <c r="W131" s="3"/>
      <c r="X131" s="3"/>
    </row>
    <row r="132" spans="1:24" ht="15.75" customHeight="1">
      <c r="A132" s="1"/>
      <c r="B132" s="2"/>
      <c r="C132" s="2"/>
      <c r="D132" s="2"/>
      <c r="E132" s="2"/>
      <c r="F132" s="2"/>
      <c r="G132" s="3"/>
      <c r="H132" s="3"/>
      <c r="I132" s="3"/>
      <c r="J132" s="3"/>
      <c r="K132" s="3"/>
      <c r="L132" s="3"/>
      <c r="M132" s="3"/>
      <c r="N132" s="3"/>
      <c r="O132" s="3"/>
      <c r="P132" s="3"/>
      <c r="Q132" s="3"/>
      <c r="R132" s="3"/>
      <c r="S132" s="3"/>
      <c r="T132" s="3"/>
      <c r="U132" s="3"/>
      <c r="V132" s="3"/>
      <c r="W132" s="3"/>
      <c r="X132" s="3"/>
    </row>
    <row r="133" spans="1:24" ht="15.75" customHeight="1">
      <c r="A133" s="1"/>
      <c r="B133" s="2"/>
      <c r="C133" s="2"/>
      <c r="D133" s="2"/>
      <c r="E133" s="2"/>
      <c r="F133" s="2"/>
      <c r="G133" s="3"/>
      <c r="H133" s="3"/>
      <c r="I133" s="3"/>
      <c r="J133" s="3"/>
      <c r="K133" s="3"/>
      <c r="L133" s="3"/>
      <c r="M133" s="3"/>
      <c r="N133" s="3"/>
      <c r="O133" s="3"/>
      <c r="P133" s="3"/>
      <c r="Q133" s="3"/>
      <c r="R133" s="3"/>
      <c r="S133" s="3"/>
      <c r="T133" s="3"/>
      <c r="U133" s="3"/>
      <c r="V133" s="3"/>
      <c r="W133" s="3"/>
      <c r="X133" s="3"/>
    </row>
    <row r="134" spans="1:24" ht="15.75" customHeight="1">
      <c r="A134" s="1"/>
      <c r="B134" s="2"/>
      <c r="C134" s="2"/>
      <c r="D134" s="2"/>
      <c r="E134" s="2"/>
      <c r="F134" s="2"/>
      <c r="G134" s="3"/>
      <c r="H134" s="3"/>
      <c r="I134" s="3"/>
      <c r="J134" s="3"/>
      <c r="K134" s="3"/>
      <c r="L134" s="3"/>
      <c r="M134" s="3"/>
      <c r="N134" s="3"/>
      <c r="O134" s="3"/>
      <c r="P134" s="3"/>
      <c r="Q134" s="3"/>
      <c r="R134" s="3"/>
      <c r="S134" s="3"/>
      <c r="T134" s="3"/>
      <c r="U134" s="3"/>
      <c r="V134" s="3"/>
      <c r="W134" s="3"/>
      <c r="X134" s="3"/>
    </row>
    <row r="135" spans="1:24" ht="15.75" customHeight="1">
      <c r="A135" s="1"/>
      <c r="B135" s="2"/>
      <c r="C135" s="2"/>
      <c r="D135" s="2"/>
      <c r="E135" s="2"/>
      <c r="F135" s="2"/>
      <c r="G135" s="3"/>
      <c r="H135" s="3"/>
      <c r="I135" s="3"/>
      <c r="J135" s="3"/>
      <c r="K135" s="3"/>
      <c r="L135" s="3"/>
      <c r="M135" s="3"/>
      <c r="N135" s="3"/>
      <c r="O135" s="3"/>
      <c r="P135" s="3"/>
      <c r="Q135" s="3"/>
      <c r="R135" s="3"/>
      <c r="S135" s="3"/>
      <c r="T135" s="3"/>
      <c r="U135" s="3"/>
      <c r="V135" s="3"/>
      <c r="W135" s="3"/>
      <c r="X135" s="3"/>
    </row>
    <row r="136" spans="1:24" ht="15.75" customHeight="1">
      <c r="A136" s="1"/>
      <c r="B136" s="2"/>
      <c r="C136" s="2"/>
      <c r="D136" s="2"/>
      <c r="E136" s="2"/>
      <c r="F136" s="2"/>
      <c r="G136" s="3"/>
      <c r="H136" s="3"/>
      <c r="I136" s="3"/>
      <c r="J136" s="3"/>
      <c r="K136" s="3"/>
      <c r="L136" s="3"/>
      <c r="M136" s="3"/>
      <c r="N136" s="3"/>
      <c r="O136" s="3"/>
      <c r="P136" s="3"/>
      <c r="Q136" s="3"/>
      <c r="R136" s="3"/>
      <c r="S136" s="3"/>
      <c r="T136" s="3"/>
      <c r="U136" s="3"/>
      <c r="V136" s="3"/>
      <c r="W136" s="3"/>
      <c r="X136" s="3"/>
    </row>
    <row r="137" spans="1:24" ht="15.75" customHeight="1">
      <c r="A137" s="1"/>
      <c r="B137" s="2"/>
      <c r="C137" s="2"/>
      <c r="D137" s="2"/>
      <c r="E137" s="2"/>
      <c r="F137" s="2"/>
      <c r="G137" s="3"/>
      <c r="H137" s="3"/>
      <c r="I137" s="3"/>
      <c r="J137" s="3"/>
      <c r="K137" s="3"/>
      <c r="L137" s="3"/>
      <c r="M137" s="3"/>
      <c r="N137" s="3"/>
      <c r="O137" s="3"/>
      <c r="P137" s="3"/>
      <c r="Q137" s="3"/>
      <c r="R137" s="3"/>
      <c r="S137" s="3"/>
      <c r="T137" s="3"/>
      <c r="U137" s="3"/>
      <c r="V137" s="3"/>
      <c r="W137" s="3"/>
      <c r="X137" s="3"/>
    </row>
    <row r="138" spans="1:24" ht="15.75" customHeight="1">
      <c r="A138" s="1"/>
      <c r="B138" s="2"/>
      <c r="C138" s="2"/>
      <c r="D138" s="2"/>
      <c r="E138" s="2"/>
      <c r="F138" s="2"/>
      <c r="G138" s="3"/>
      <c r="H138" s="3"/>
      <c r="I138" s="3"/>
      <c r="J138" s="3"/>
      <c r="K138" s="3"/>
      <c r="L138" s="3"/>
      <c r="M138" s="3"/>
      <c r="N138" s="3"/>
      <c r="O138" s="3"/>
      <c r="P138" s="3"/>
      <c r="Q138" s="3"/>
      <c r="R138" s="3"/>
      <c r="S138" s="3"/>
      <c r="T138" s="3"/>
      <c r="U138" s="3"/>
      <c r="V138" s="3"/>
      <c r="W138" s="3"/>
      <c r="X138" s="3"/>
    </row>
    <row r="139" spans="1:24" ht="15.75" customHeight="1">
      <c r="A139" s="1"/>
      <c r="B139" s="2"/>
      <c r="C139" s="2"/>
      <c r="D139" s="2"/>
      <c r="E139" s="2"/>
      <c r="F139" s="2"/>
      <c r="G139" s="3"/>
      <c r="H139" s="3"/>
      <c r="I139" s="3"/>
      <c r="J139" s="3"/>
      <c r="K139" s="3"/>
      <c r="L139" s="3"/>
      <c r="M139" s="3"/>
      <c r="N139" s="3"/>
      <c r="O139" s="3"/>
      <c r="P139" s="3"/>
      <c r="Q139" s="3"/>
      <c r="R139" s="3"/>
      <c r="S139" s="3"/>
      <c r="T139" s="3"/>
      <c r="U139" s="3"/>
      <c r="V139" s="3"/>
      <c r="W139" s="3"/>
      <c r="X139" s="3"/>
    </row>
    <row r="140" spans="1:24" ht="15.75" customHeight="1">
      <c r="A140" s="1"/>
      <c r="B140" s="2"/>
      <c r="C140" s="2"/>
      <c r="D140" s="2"/>
      <c r="E140" s="2"/>
      <c r="F140" s="2"/>
      <c r="G140" s="3"/>
      <c r="H140" s="3"/>
      <c r="I140" s="3"/>
      <c r="J140" s="3"/>
      <c r="K140" s="3"/>
      <c r="L140" s="3"/>
      <c r="M140" s="3"/>
      <c r="N140" s="3"/>
      <c r="O140" s="3"/>
      <c r="P140" s="3"/>
      <c r="Q140" s="3"/>
      <c r="R140" s="3"/>
      <c r="S140" s="3"/>
      <c r="T140" s="3"/>
      <c r="U140" s="3"/>
      <c r="V140" s="3"/>
      <c r="W140" s="3"/>
      <c r="X140" s="3"/>
    </row>
    <row r="141" spans="1:24" ht="15.75" customHeight="1">
      <c r="A141" s="1"/>
      <c r="B141" s="2"/>
      <c r="C141" s="2"/>
      <c r="D141" s="2"/>
      <c r="E141" s="2"/>
      <c r="F141" s="2"/>
      <c r="G141" s="3"/>
      <c r="H141" s="3"/>
      <c r="I141" s="3"/>
      <c r="J141" s="3"/>
      <c r="K141" s="3"/>
      <c r="L141" s="3"/>
      <c r="M141" s="3"/>
      <c r="N141" s="3"/>
      <c r="O141" s="3"/>
      <c r="P141" s="3"/>
      <c r="Q141" s="3"/>
      <c r="R141" s="3"/>
      <c r="S141" s="3"/>
      <c r="T141" s="3"/>
      <c r="U141" s="3"/>
      <c r="V141" s="3"/>
      <c r="W141" s="3"/>
      <c r="X141" s="3"/>
    </row>
    <row r="142" spans="1:24" ht="15.75" customHeight="1">
      <c r="A142" s="1"/>
      <c r="B142" s="2"/>
      <c r="C142" s="2"/>
      <c r="D142" s="2"/>
      <c r="E142" s="2"/>
      <c r="F142" s="2"/>
      <c r="G142" s="3"/>
      <c r="H142" s="3"/>
      <c r="I142" s="3"/>
      <c r="J142" s="3"/>
      <c r="K142" s="3"/>
      <c r="L142" s="3"/>
      <c r="M142" s="3"/>
      <c r="N142" s="3"/>
      <c r="O142" s="3"/>
      <c r="P142" s="3"/>
      <c r="Q142" s="3"/>
      <c r="R142" s="3"/>
      <c r="S142" s="3"/>
      <c r="T142" s="3"/>
      <c r="U142" s="3"/>
      <c r="V142" s="3"/>
      <c r="W142" s="3"/>
      <c r="X142" s="3"/>
    </row>
    <row r="143" spans="1:24" ht="15.75" customHeight="1">
      <c r="A143" s="1"/>
      <c r="B143" s="2"/>
      <c r="C143" s="2"/>
      <c r="D143" s="2"/>
      <c r="E143" s="2"/>
      <c r="F143" s="2"/>
      <c r="G143" s="3"/>
      <c r="H143" s="3"/>
      <c r="I143" s="3"/>
      <c r="J143" s="3"/>
      <c r="K143" s="3"/>
      <c r="L143" s="3"/>
      <c r="M143" s="3"/>
      <c r="N143" s="3"/>
      <c r="O143" s="3"/>
      <c r="P143" s="3"/>
      <c r="Q143" s="3"/>
      <c r="R143" s="3"/>
      <c r="S143" s="3"/>
      <c r="T143" s="3"/>
      <c r="U143" s="3"/>
      <c r="V143" s="3"/>
      <c r="W143" s="3"/>
      <c r="X143" s="3"/>
    </row>
    <row r="144" spans="1:24" ht="15.75" customHeight="1">
      <c r="A144" s="1"/>
      <c r="B144" s="2"/>
      <c r="C144" s="2"/>
      <c r="D144" s="2"/>
      <c r="E144" s="2"/>
      <c r="F144" s="2"/>
      <c r="G144" s="3"/>
      <c r="H144" s="3"/>
      <c r="I144" s="3"/>
      <c r="J144" s="3"/>
      <c r="K144" s="3"/>
      <c r="L144" s="3"/>
      <c r="M144" s="3"/>
      <c r="N144" s="3"/>
      <c r="O144" s="3"/>
      <c r="P144" s="3"/>
      <c r="Q144" s="3"/>
      <c r="R144" s="3"/>
      <c r="S144" s="3"/>
      <c r="T144" s="3"/>
      <c r="U144" s="3"/>
      <c r="V144" s="3"/>
      <c r="W144" s="3"/>
      <c r="X144" s="3"/>
    </row>
    <row r="145" spans="1:24" ht="15.75" customHeight="1">
      <c r="A145" s="1"/>
      <c r="B145" s="2"/>
      <c r="C145" s="2"/>
      <c r="D145" s="2"/>
      <c r="E145" s="2"/>
      <c r="F145" s="2"/>
      <c r="G145" s="3"/>
      <c r="H145" s="3"/>
      <c r="I145" s="3"/>
      <c r="J145" s="3"/>
      <c r="K145" s="3"/>
      <c r="L145" s="3"/>
      <c r="M145" s="3"/>
      <c r="N145" s="3"/>
      <c r="O145" s="3"/>
      <c r="P145" s="3"/>
      <c r="Q145" s="3"/>
      <c r="R145" s="3"/>
      <c r="S145" s="3"/>
      <c r="T145" s="3"/>
      <c r="U145" s="3"/>
      <c r="V145" s="3"/>
      <c r="W145" s="3"/>
      <c r="X145" s="3"/>
    </row>
    <row r="146" spans="1:24" ht="15.75" customHeight="1">
      <c r="A146" s="1"/>
      <c r="B146" s="2"/>
      <c r="C146" s="2"/>
      <c r="D146" s="2"/>
      <c r="E146" s="2"/>
      <c r="F146" s="2"/>
      <c r="G146" s="3"/>
      <c r="H146" s="3"/>
      <c r="I146" s="3"/>
      <c r="J146" s="3"/>
      <c r="K146" s="3"/>
      <c r="L146" s="3"/>
      <c r="M146" s="3"/>
      <c r="N146" s="3"/>
      <c r="O146" s="3"/>
      <c r="P146" s="3"/>
      <c r="Q146" s="3"/>
      <c r="R146" s="3"/>
      <c r="S146" s="3"/>
      <c r="T146" s="3"/>
      <c r="U146" s="3"/>
      <c r="V146" s="3"/>
      <c r="W146" s="3"/>
      <c r="X146" s="3"/>
    </row>
    <row r="147" spans="1:24" ht="15.75" customHeight="1">
      <c r="A147" s="1"/>
      <c r="B147" s="2"/>
      <c r="C147" s="2"/>
      <c r="D147" s="2"/>
      <c r="E147" s="2"/>
      <c r="F147" s="2"/>
      <c r="G147" s="3"/>
      <c r="H147" s="3"/>
      <c r="I147" s="3"/>
      <c r="J147" s="3"/>
      <c r="K147" s="3"/>
      <c r="L147" s="3"/>
      <c r="M147" s="3"/>
      <c r="N147" s="3"/>
      <c r="O147" s="3"/>
      <c r="P147" s="3"/>
      <c r="Q147" s="3"/>
      <c r="R147" s="3"/>
      <c r="S147" s="3"/>
      <c r="T147" s="3"/>
      <c r="U147" s="3"/>
      <c r="V147" s="3"/>
      <c r="W147" s="3"/>
      <c r="X147" s="3"/>
    </row>
    <row r="148" spans="1:24" ht="15.75" customHeight="1">
      <c r="A148" s="1"/>
      <c r="B148" s="2"/>
      <c r="C148" s="2"/>
      <c r="D148" s="2"/>
      <c r="E148" s="2"/>
      <c r="F148" s="2"/>
      <c r="G148" s="3"/>
      <c r="H148" s="3"/>
      <c r="I148" s="3"/>
      <c r="J148" s="3"/>
      <c r="K148" s="3"/>
      <c r="L148" s="3"/>
      <c r="M148" s="3"/>
      <c r="N148" s="3"/>
      <c r="O148" s="3"/>
      <c r="P148" s="3"/>
      <c r="Q148" s="3"/>
      <c r="R148" s="3"/>
      <c r="S148" s="3"/>
      <c r="T148" s="3"/>
      <c r="U148" s="3"/>
      <c r="V148" s="3"/>
      <c r="W148" s="3"/>
      <c r="X148" s="3"/>
    </row>
    <row r="149" spans="1:24" ht="15.75" customHeight="1">
      <c r="A149" s="1"/>
      <c r="B149" s="2"/>
      <c r="C149" s="2"/>
      <c r="D149" s="2"/>
      <c r="E149" s="2"/>
      <c r="F149" s="2"/>
      <c r="G149" s="3"/>
      <c r="H149" s="3"/>
      <c r="I149" s="3"/>
      <c r="J149" s="3"/>
      <c r="K149" s="3"/>
      <c r="L149" s="3"/>
      <c r="M149" s="3"/>
      <c r="N149" s="3"/>
      <c r="O149" s="3"/>
      <c r="P149" s="3"/>
      <c r="Q149" s="3"/>
      <c r="R149" s="3"/>
      <c r="S149" s="3"/>
      <c r="T149" s="3"/>
      <c r="U149" s="3"/>
      <c r="V149" s="3"/>
      <c r="W149" s="3"/>
      <c r="X149" s="3"/>
    </row>
    <row r="150" spans="1:24" ht="15.75" customHeight="1">
      <c r="A150" s="1"/>
      <c r="B150" s="2"/>
      <c r="C150" s="2"/>
      <c r="D150" s="2"/>
      <c r="E150" s="2"/>
      <c r="F150" s="2"/>
      <c r="G150" s="3"/>
      <c r="H150" s="3"/>
      <c r="I150" s="3"/>
      <c r="J150" s="3"/>
      <c r="K150" s="3"/>
      <c r="L150" s="3"/>
      <c r="M150" s="3"/>
      <c r="N150" s="3"/>
      <c r="O150" s="3"/>
      <c r="P150" s="3"/>
      <c r="Q150" s="3"/>
      <c r="R150" s="3"/>
      <c r="S150" s="3"/>
      <c r="T150" s="3"/>
      <c r="U150" s="3"/>
      <c r="V150" s="3"/>
      <c r="W150" s="3"/>
      <c r="X150" s="3"/>
    </row>
    <row r="151" spans="1:24" ht="15.75" customHeight="1">
      <c r="A151" s="1"/>
      <c r="B151" s="2"/>
      <c r="C151" s="2"/>
      <c r="D151" s="2"/>
      <c r="E151" s="2"/>
      <c r="F151" s="2"/>
      <c r="G151" s="3"/>
      <c r="H151" s="3"/>
      <c r="I151" s="3"/>
      <c r="J151" s="3"/>
      <c r="K151" s="3"/>
      <c r="L151" s="3"/>
      <c r="M151" s="3"/>
      <c r="N151" s="3"/>
      <c r="O151" s="3"/>
      <c r="P151" s="3"/>
      <c r="Q151" s="3"/>
      <c r="R151" s="3"/>
      <c r="S151" s="3"/>
      <c r="T151" s="3"/>
      <c r="U151" s="3"/>
      <c r="V151" s="3"/>
      <c r="W151" s="3"/>
      <c r="X151" s="3"/>
    </row>
    <row r="152" spans="1:24" ht="15.75" customHeight="1">
      <c r="A152" s="1"/>
      <c r="B152" s="2"/>
      <c r="C152" s="2"/>
      <c r="D152" s="2"/>
      <c r="E152" s="2"/>
      <c r="F152" s="2"/>
      <c r="G152" s="3"/>
      <c r="H152" s="3"/>
      <c r="I152" s="3"/>
      <c r="J152" s="3"/>
      <c r="K152" s="3"/>
      <c r="L152" s="3"/>
      <c r="M152" s="3"/>
      <c r="N152" s="3"/>
      <c r="O152" s="3"/>
      <c r="P152" s="3"/>
      <c r="Q152" s="3"/>
      <c r="R152" s="3"/>
      <c r="S152" s="3"/>
      <c r="T152" s="3"/>
      <c r="U152" s="3"/>
      <c r="V152" s="3"/>
      <c r="W152" s="3"/>
      <c r="X152" s="3"/>
    </row>
    <row r="153" spans="1:24" ht="15.75" customHeight="1">
      <c r="A153" s="1"/>
      <c r="B153" s="2"/>
      <c r="C153" s="2"/>
      <c r="D153" s="2"/>
      <c r="E153" s="2"/>
      <c r="F153" s="2"/>
      <c r="G153" s="3"/>
      <c r="H153" s="3"/>
      <c r="I153" s="3"/>
      <c r="J153" s="3"/>
      <c r="K153" s="3"/>
      <c r="L153" s="3"/>
      <c r="M153" s="3"/>
      <c r="N153" s="3"/>
      <c r="O153" s="3"/>
      <c r="P153" s="3"/>
      <c r="Q153" s="3"/>
      <c r="R153" s="3"/>
      <c r="S153" s="3"/>
      <c r="T153" s="3"/>
      <c r="U153" s="3"/>
      <c r="V153" s="3"/>
      <c r="W153" s="3"/>
      <c r="X153" s="3"/>
    </row>
    <row r="154" spans="1:24" ht="15.75" customHeight="1">
      <c r="A154" s="1"/>
      <c r="B154" s="2"/>
      <c r="C154" s="2"/>
      <c r="D154" s="2"/>
      <c r="E154" s="2"/>
      <c r="F154" s="2"/>
      <c r="G154" s="3"/>
      <c r="H154" s="3"/>
      <c r="I154" s="3"/>
      <c r="J154" s="3"/>
      <c r="K154" s="3"/>
      <c r="L154" s="3"/>
      <c r="M154" s="3"/>
      <c r="N154" s="3"/>
      <c r="O154" s="3"/>
      <c r="P154" s="3"/>
      <c r="Q154" s="3"/>
      <c r="R154" s="3"/>
      <c r="S154" s="3"/>
      <c r="T154" s="3"/>
      <c r="U154" s="3"/>
      <c r="V154" s="3"/>
      <c r="W154" s="3"/>
      <c r="X154" s="3"/>
    </row>
    <row r="155" spans="1:24" ht="15.75" customHeight="1">
      <c r="A155" s="1"/>
      <c r="B155" s="2"/>
      <c r="C155" s="2"/>
      <c r="D155" s="2"/>
      <c r="E155" s="2"/>
      <c r="F155" s="2"/>
      <c r="G155" s="3"/>
      <c r="H155" s="3"/>
      <c r="I155" s="3"/>
      <c r="J155" s="3"/>
      <c r="K155" s="3"/>
      <c r="L155" s="3"/>
      <c r="M155" s="3"/>
      <c r="N155" s="3"/>
      <c r="O155" s="3"/>
      <c r="P155" s="3"/>
      <c r="Q155" s="3"/>
      <c r="R155" s="3"/>
      <c r="S155" s="3"/>
      <c r="T155" s="3"/>
      <c r="U155" s="3"/>
      <c r="V155" s="3"/>
      <c r="W155" s="3"/>
      <c r="X155" s="3"/>
    </row>
    <row r="156" spans="1:24" ht="15.75" customHeight="1">
      <c r="A156" s="1"/>
      <c r="B156" s="2"/>
      <c r="C156" s="2"/>
      <c r="D156" s="2"/>
      <c r="E156" s="2"/>
      <c r="F156" s="2"/>
      <c r="G156" s="3"/>
      <c r="H156" s="3"/>
      <c r="I156" s="3"/>
      <c r="J156" s="3"/>
      <c r="K156" s="3"/>
      <c r="L156" s="3"/>
      <c r="M156" s="3"/>
      <c r="N156" s="3"/>
      <c r="O156" s="3"/>
      <c r="P156" s="3"/>
      <c r="Q156" s="3"/>
      <c r="R156" s="3"/>
      <c r="S156" s="3"/>
      <c r="T156" s="3"/>
      <c r="U156" s="3"/>
      <c r="V156" s="3"/>
      <c r="W156" s="3"/>
      <c r="X156" s="3"/>
    </row>
    <row r="157" spans="1:24" ht="15.75" customHeight="1">
      <c r="A157" s="1"/>
      <c r="B157" s="2"/>
      <c r="C157" s="2"/>
      <c r="D157" s="2"/>
      <c r="E157" s="2"/>
      <c r="F157" s="2"/>
      <c r="G157" s="3"/>
      <c r="H157" s="3"/>
      <c r="I157" s="3"/>
      <c r="J157" s="3"/>
      <c r="K157" s="3"/>
      <c r="L157" s="3"/>
      <c r="M157" s="3"/>
      <c r="N157" s="3"/>
      <c r="O157" s="3"/>
      <c r="P157" s="3"/>
      <c r="Q157" s="3"/>
      <c r="R157" s="3"/>
      <c r="S157" s="3"/>
      <c r="T157" s="3"/>
      <c r="U157" s="3"/>
      <c r="V157" s="3"/>
      <c r="W157" s="3"/>
      <c r="X157" s="3"/>
    </row>
    <row r="158" spans="1:24" ht="15.75" customHeight="1">
      <c r="A158" s="1"/>
      <c r="B158" s="2"/>
      <c r="C158" s="2"/>
      <c r="D158" s="2"/>
      <c r="E158" s="2"/>
      <c r="F158" s="2"/>
      <c r="G158" s="3"/>
      <c r="H158" s="3"/>
      <c r="I158" s="3"/>
      <c r="J158" s="3"/>
      <c r="K158" s="3"/>
      <c r="L158" s="3"/>
      <c r="M158" s="3"/>
      <c r="N158" s="3"/>
      <c r="O158" s="3"/>
      <c r="P158" s="3"/>
      <c r="Q158" s="3"/>
      <c r="R158" s="3"/>
      <c r="S158" s="3"/>
      <c r="T158" s="3"/>
      <c r="U158" s="3"/>
      <c r="V158" s="3"/>
      <c r="W158" s="3"/>
      <c r="X158" s="3"/>
    </row>
    <row r="159" spans="1:24" ht="15.75" customHeight="1">
      <c r="A159" s="1"/>
      <c r="B159" s="2"/>
      <c r="C159" s="2"/>
      <c r="D159" s="2"/>
      <c r="E159" s="2"/>
      <c r="F159" s="2"/>
      <c r="G159" s="3"/>
      <c r="H159" s="3"/>
      <c r="I159" s="3"/>
      <c r="J159" s="3"/>
      <c r="K159" s="3"/>
      <c r="L159" s="3"/>
      <c r="M159" s="3"/>
      <c r="N159" s="3"/>
      <c r="O159" s="3"/>
      <c r="P159" s="3"/>
      <c r="Q159" s="3"/>
      <c r="R159" s="3"/>
      <c r="S159" s="3"/>
      <c r="T159" s="3"/>
      <c r="U159" s="3"/>
      <c r="V159" s="3"/>
      <c r="W159" s="3"/>
      <c r="X159" s="3"/>
    </row>
    <row r="160" spans="1:24" ht="15.75" customHeight="1">
      <c r="A160" s="1"/>
      <c r="B160" s="2"/>
      <c r="C160" s="2"/>
      <c r="D160" s="2"/>
      <c r="E160" s="2"/>
      <c r="F160" s="2"/>
      <c r="G160" s="3"/>
      <c r="H160" s="3"/>
      <c r="I160" s="3"/>
      <c r="J160" s="3"/>
      <c r="K160" s="3"/>
      <c r="L160" s="3"/>
      <c r="M160" s="3"/>
      <c r="N160" s="3"/>
      <c r="O160" s="3"/>
      <c r="P160" s="3"/>
      <c r="Q160" s="3"/>
      <c r="R160" s="3"/>
      <c r="S160" s="3"/>
      <c r="T160" s="3"/>
      <c r="U160" s="3"/>
      <c r="V160" s="3"/>
      <c r="W160" s="3"/>
      <c r="X160" s="3"/>
    </row>
    <row r="161" spans="1:24" ht="15.75" customHeight="1">
      <c r="A161" s="1"/>
      <c r="B161" s="2"/>
      <c r="C161" s="2"/>
      <c r="D161" s="2"/>
      <c r="E161" s="2"/>
      <c r="F161" s="2"/>
      <c r="G161" s="3"/>
      <c r="H161" s="3"/>
      <c r="I161" s="3"/>
      <c r="J161" s="3"/>
      <c r="K161" s="3"/>
      <c r="L161" s="3"/>
      <c r="M161" s="3"/>
      <c r="N161" s="3"/>
      <c r="O161" s="3"/>
      <c r="P161" s="3"/>
      <c r="Q161" s="3"/>
      <c r="R161" s="3"/>
      <c r="S161" s="3"/>
      <c r="T161" s="3"/>
      <c r="U161" s="3"/>
      <c r="V161" s="3"/>
      <c r="W161" s="3"/>
      <c r="X161" s="3"/>
    </row>
    <row r="162" spans="1:24" ht="15.75" customHeight="1">
      <c r="A162" s="1"/>
      <c r="B162" s="2"/>
      <c r="C162" s="2"/>
      <c r="D162" s="2"/>
      <c r="E162" s="2"/>
      <c r="F162" s="2"/>
      <c r="G162" s="3"/>
      <c r="H162" s="3"/>
      <c r="I162" s="3"/>
      <c r="J162" s="3"/>
      <c r="K162" s="3"/>
      <c r="L162" s="3"/>
      <c r="M162" s="3"/>
      <c r="N162" s="3"/>
      <c r="O162" s="3"/>
      <c r="P162" s="3"/>
      <c r="Q162" s="3"/>
      <c r="R162" s="3"/>
      <c r="S162" s="3"/>
      <c r="T162" s="3"/>
      <c r="U162" s="3"/>
      <c r="V162" s="3"/>
      <c r="W162" s="3"/>
      <c r="X162" s="3"/>
    </row>
    <row r="163" spans="1:24" ht="15.75" customHeight="1">
      <c r="A163" s="1"/>
      <c r="B163" s="2"/>
      <c r="C163" s="2"/>
      <c r="D163" s="2"/>
      <c r="E163" s="2"/>
      <c r="F163" s="2"/>
      <c r="G163" s="3"/>
      <c r="H163" s="3"/>
      <c r="I163" s="3"/>
      <c r="J163" s="3"/>
      <c r="K163" s="3"/>
      <c r="L163" s="3"/>
      <c r="M163" s="3"/>
      <c r="N163" s="3"/>
      <c r="O163" s="3"/>
      <c r="P163" s="3"/>
      <c r="Q163" s="3"/>
      <c r="R163" s="3"/>
      <c r="S163" s="3"/>
      <c r="T163" s="3"/>
      <c r="U163" s="3"/>
      <c r="V163" s="3"/>
      <c r="W163" s="3"/>
      <c r="X163" s="3"/>
    </row>
    <row r="164" spans="1:24" ht="15.75" customHeight="1">
      <c r="A164" s="1"/>
      <c r="B164" s="2"/>
      <c r="C164" s="2"/>
      <c r="D164" s="2"/>
      <c r="E164" s="2"/>
      <c r="F164" s="2"/>
      <c r="G164" s="3"/>
      <c r="H164" s="3"/>
      <c r="I164" s="3"/>
      <c r="J164" s="3"/>
      <c r="K164" s="3"/>
      <c r="L164" s="3"/>
      <c r="M164" s="3"/>
      <c r="N164" s="3"/>
      <c r="O164" s="3"/>
      <c r="P164" s="3"/>
      <c r="Q164" s="3"/>
      <c r="R164" s="3"/>
      <c r="S164" s="3"/>
      <c r="T164" s="3"/>
      <c r="U164" s="3"/>
      <c r="V164" s="3"/>
      <c r="W164" s="3"/>
      <c r="X164" s="3"/>
    </row>
    <row r="165" spans="1:24" ht="15.75" customHeight="1">
      <c r="A165" s="1"/>
      <c r="B165" s="2"/>
      <c r="C165" s="2"/>
      <c r="D165" s="2"/>
      <c r="E165" s="2"/>
      <c r="F165" s="2"/>
      <c r="G165" s="3"/>
      <c r="H165" s="3"/>
      <c r="I165" s="3"/>
      <c r="J165" s="3"/>
      <c r="K165" s="3"/>
      <c r="L165" s="3"/>
      <c r="M165" s="3"/>
      <c r="N165" s="3"/>
      <c r="O165" s="3"/>
      <c r="P165" s="3"/>
      <c r="Q165" s="3"/>
      <c r="R165" s="3"/>
      <c r="S165" s="3"/>
      <c r="T165" s="3"/>
      <c r="U165" s="3"/>
      <c r="V165" s="3"/>
      <c r="W165" s="3"/>
      <c r="X165" s="3"/>
    </row>
    <row r="166" spans="1:24" ht="15.75" customHeight="1">
      <c r="A166" s="1"/>
      <c r="B166" s="2"/>
      <c r="C166" s="2"/>
      <c r="D166" s="2"/>
      <c r="E166" s="2"/>
      <c r="F166" s="2"/>
      <c r="G166" s="3"/>
      <c r="H166" s="3"/>
      <c r="I166" s="3"/>
      <c r="J166" s="3"/>
      <c r="K166" s="3"/>
      <c r="L166" s="3"/>
      <c r="M166" s="3"/>
      <c r="N166" s="3"/>
      <c r="O166" s="3"/>
      <c r="P166" s="3"/>
      <c r="Q166" s="3"/>
      <c r="R166" s="3"/>
      <c r="S166" s="3"/>
      <c r="T166" s="3"/>
      <c r="U166" s="3"/>
      <c r="V166" s="3"/>
      <c r="W166" s="3"/>
      <c r="X166" s="3"/>
    </row>
    <row r="167" spans="1:24" ht="15.75" customHeight="1">
      <c r="A167" s="1"/>
      <c r="B167" s="2"/>
      <c r="C167" s="2"/>
      <c r="D167" s="2"/>
      <c r="E167" s="2"/>
      <c r="F167" s="2"/>
      <c r="G167" s="3"/>
      <c r="H167" s="3"/>
      <c r="I167" s="3"/>
      <c r="J167" s="3"/>
      <c r="K167" s="3"/>
      <c r="L167" s="3"/>
      <c r="M167" s="3"/>
      <c r="N167" s="3"/>
      <c r="O167" s="3"/>
      <c r="P167" s="3"/>
      <c r="Q167" s="3"/>
      <c r="R167" s="3"/>
      <c r="S167" s="3"/>
      <c r="T167" s="3"/>
      <c r="U167" s="3"/>
      <c r="V167" s="3"/>
      <c r="W167" s="3"/>
      <c r="X167" s="3"/>
    </row>
    <row r="168" spans="1:24" ht="15.75" customHeight="1">
      <c r="A168" s="1"/>
      <c r="B168" s="2"/>
      <c r="C168" s="2"/>
      <c r="D168" s="2"/>
      <c r="E168" s="2"/>
      <c r="F168" s="2"/>
      <c r="G168" s="3"/>
      <c r="H168" s="3"/>
      <c r="I168" s="3"/>
      <c r="J168" s="3"/>
      <c r="K168" s="3"/>
      <c r="L168" s="3"/>
      <c r="M168" s="3"/>
      <c r="N168" s="3"/>
      <c r="O168" s="3"/>
      <c r="P168" s="3"/>
      <c r="Q168" s="3"/>
      <c r="R168" s="3"/>
      <c r="S168" s="3"/>
      <c r="T168" s="3"/>
      <c r="U168" s="3"/>
      <c r="V168" s="3"/>
      <c r="W168" s="3"/>
      <c r="X168" s="3"/>
    </row>
    <row r="169" spans="1:24" ht="15.75" customHeight="1">
      <c r="A169" s="1"/>
      <c r="B169" s="2"/>
      <c r="C169" s="2"/>
      <c r="D169" s="2"/>
      <c r="E169" s="2"/>
      <c r="F169" s="2"/>
      <c r="G169" s="3"/>
      <c r="H169" s="3"/>
      <c r="I169" s="3"/>
      <c r="J169" s="3"/>
      <c r="K169" s="3"/>
      <c r="L169" s="3"/>
      <c r="M169" s="3"/>
      <c r="N169" s="3"/>
      <c r="O169" s="3"/>
      <c r="P169" s="3"/>
      <c r="Q169" s="3"/>
      <c r="R169" s="3"/>
      <c r="S169" s="3"/>
      <c r="T169" s="3"/>
      <c r="U169" s="3"/>
      <c r="V169" s="3"/>
      <c r="W169" s="3"/>
      <c r="X169" s="3"/>
    </row>
    <row r="170" spans="1:24" ht="15.75" customHeight="1">
      <c r="A170" s="1"/>
      <c r="B170" s="2"/>
      <c r="C170" s="2"/>
      <c r="D170" s="2"/>
      <c r="E170" s="2"/>
      <c r="F170" s="2"/>
      <c r="G170" s="3"/>
      <c r="H170" s="3"/>
      <c r="I170" s="3"/>
      <c r="J170" s="3"/>
      <c r="K170" s="3"/>
      <c r="L170" s="3"/>
      <c r="M170" s="3"/>
      <c r="N170" s="3"/>
      <c r="O170" s="3"/>
      <c r="P170" s="3"/>
      <c r="Q170" s="3"/>
      <c r="R170" s="3"/>
      <c r="S170" s="3"/>
      <c r="T170" s="3"/>
      <c r="U170" s="3"/>
      <c r="V170" s="3"/>
      <c r="W170" s="3"/>
      <c r="X170" s="3"/>
    </row>
    <row r="171" spans="1:24" ht="15.75" customHeight="1">
      <c r="A171" s="1"/>
      <c r="B171" s="2"/>
      <c r="C171" s="2"/>
      <c r="D171" s="2"/>
      <c r="E171" s="2"/>
      <c r="F171" s="2"/>
      <c r="G171" s="3"/>
      <c r="H171" s="3"/>
      <c r="I171" s="3"/>
      <c r="J171" s="3"/>
      <c r="K171" s="3"/>
      <c r="L171" s="3"/>
      <c r="M171" s="3"/>
      <c r="N171" s="3"/>
      <c r="O171" s="3"/>
      <c r="P171" s="3"/>
      <c r="Q171" s="3"/>
      <c r="R171" s="3"/>
      <c r="S171" s="3"/>
      <c r="T171" s="3"/>
      <c r="U171" s="3"/>
      <c r="V171" s="3"/>
      <c r="W171" s="3"/>
      <c r="X171" s="3"/>
    </row>
    <row r="172" spans="1:24" ht="15.75" customHeight="1">
      <c r="A172" s="1"/>
      <c r="B172" s="2"/>
      <c r="C172" s="2"/>
      <c r="D172" s="2"/>
      <c r="E172" s="2"/>
      <c r="F172" s="2"/>
      <c r="G172" s="3"/>
      <c r="H172" s="3"/>
      <c r="I172" s="3"/>
      <c r="J172" s="3"/>
      <c r="K172" s="3"/>
      <c r="L172" s="3"/>
      <c r="M172" s="3"/>
      <c r="N172" s="3"/>
      <c r="O172" s="3"/>
      <c r="P172" s="3"/>
      <c r="Q172" s="3"/>
      <c r="R172" s="3"/>
      <c r="S172" s="3"/>
      <c r="T172" s="3"/>
      <c r="U172" s="3"/>
      <c r="V172" s="3"/>
      <c r="W172" s="3"/>
      <c r="X172" s="3"/>
    </row>
    <row r="173" spans="1:24" ht="15.75" customHeight="1">
      <c r="A173" s="1"/>
      <c r="B173" s="2"/>
      <c r="C173" s="2"/>
      <c r="D173" s="2"/>
      <c r="E173" s="2"/>
      <c r="F173" s="2"/>
      <c r="G173" s="3"/>
      <c r="H173" s="3"/>
      <c r="I173" s="3"/>
      <c r="J173" s="3"/>
      <c r="K173" s="3"/>
      <c r="L173" s="3"/>
      <c r="M173" s="3"/>
      <c r="N173" s="3"/>
      <c r="O173" s="3"/>
      <c r="P173" s="3"/>
      <c r="Q173" s="3"/>
      <c r="R173" s="3"/>
      <c r="S173" s="3"/>
      <c r="T173" s="3"/>
      <c r="U173" s="3"/>
      <c r="V173" s="3"/>
      <c r="W173" s="3"/>
      <c r="X173" s="3"/>
    </row>
    <row r="174" spans="1:24" ht="15.75" customHeight="1">
      <c r="A174" s="1"/>
      <c r="B174" s="2"/>
      <c r="C174" s="2"/>
      <c r="D174" s="2"/>
      <c r="E174" s="2"/>
      <c r="F174" s="2"/>
      <c r="G174" s="3"/>
      <c r="H174" s="3"/>
      <c r="I174" s="3"/>
      <c r="J174" s="3"/>
      <c r="K174" s="3"/>
      <c r="L174" s="3"/>
      <c r="M174" s="3"/>
      <c r="N174" s="3"/>
      <c r="O174" s="3"/>
      <c r="P174" s="3"/>
      <c r="Q174" s="3"/>
      <c r="R174" s="3"/>
      <c r="S174" s="3"/>
      <c r="T174" s="3"/>
      <c r="U174" s="3"/>
      <c r="V174" s="3"/>
      <c r="W174" s="3"/>
      <c r="X174" s="3"/>
    </row>
    <row r="175" spans="1:24" ht="15.75" customHeight="1">
      <c r="A175" s="1"/>
      <c r="B175" s="2"/>
      <c r="C175" s="2"/>
      <c r="D175" s="2"/>
      <c r="E175" s="2"/>
      <c r="F175" s="2"/>
      <c r="G175" s="3"/>
      <c r="H175" s="3"/>
      <c r="I175" s="3"/>
      <c r="J175" s="3"/>
      <c r="K175" s="3"/>
      <c r="L175" s="3"/>
      <c r="M175" s="3"/>
      <c r="N175" s="3"/>
      <c r="O175" s="3"/>
      <c r="P175" s="3"/>
      <c r="Q175" s="3"/>
      <c r="R175" s="3"/>
      <c r="S175" s="3"/>
      <c r="T175" s="3"/>
      <c r="U175" s="3"/>
      <c r="V175" s="3"/>
      <c r="W175" s="3"/>
      <c r="X175" s="3"/>
    </row>
    <row r="176" spans="1:24" ht="15.75" customHeight="1">
      <c r="A176" s="1"/>
      <c r="B176" s="2"/>
      <c r="C176" s="2"/>
      <c r="D176" s="2"/>
      <c r="E176" s="2"/>
      <c r="F176" s="2"/>
      <c r="G176" s="3"/>
      <c r="H176" s="3"/>
      <c r="I176" s="3"/>
      <c r="J176" s="3"/>
      <c r="K176" s="3"/>
      <c r="L176" s="3"/>
      <c r="M176" s="3"/>
      <c r="N176" s="3"/>
      <c r="O176" s="3"/>
      <c r="P176" s="3"/>
      <c r="Q176" s="3"/>
      <c r="R176" s="3"/>
      <c r="S176" s="3"/>
      <c r="T176" s="3"/>
      <c r="U176" s="3"/>
      <c r="V176" s="3"/>
      <c r="W176" s="3"/>
      <c r="X176" s="3"/>
    </row>
    <row r="177" spans="1:24" ht="15.75" customHeight="1">
      <c r="A177" s="1"/>
      <c r="B177" s="2"/>
      <c r="C177" s="2"/>
      <c r="D177" s="2"/>
      <c r="E177" s="2"/>
      <c r="F177" s="2"/>
      <c r="G177" s="3"/>
      <c r="H177" s="3"/>
      <c r="I177" s="3"/>
      <c r="J177" s="3"/>
      <c r="K177" s="3"/>
      <c r="L177" s="3"/>
      <c r="M177" s="3"/>
      <c r="N177" s="3"/>
      <c r="O177" s="3"/>
      <c r="P177" s="3"/>
      <c r="Q177" s="3"/>
      <c r="R177" s="3"/>
      <c r="S177" s="3"/>
      <c r="T177" s="3"/>
      <c r="U177" s="3"/>
      <c r="V177" s="3"/>
      <c r="W177" s="3"/>
      <c r="X177" s="3"/>
    </row>
    <row r="178" spans="1:24" ht="15.75" customHeight="1">
      <c r="A178" s="1"/>
      <c r="B178" s="2"/>
      <c r="C178" s="2"/>
      <c r="D178" s="2"/>
      <c r="E178" s="2"/>
      <c r="F178" s="2"/>
      <c r="G178" s="3"/>
      <c r="H178" s="3"/>
      <c r="I178" s="3"/>
      <c r="J178" s="3"/>
      <c r="K178" s="3"/>
      <c r="L178" s="3"/>
      <c r="M178" s="3"/>
      <c r="N178" s="3"/>
      <c r="O178" s="3"/>
      <c r="P178" s="3"/>
      <c r="Q178" s="3"/>
      <c r="R178" s="3"/>
      <c r="S178" s="3"/>
      <c r="T178" s="3"/>
      <c r="U178" s="3"/>
      <c r="V178" s="3"/>
      <c r="W178" s="3"/>
      <c r="X178" s="3"/>
    </row>
    <row r="179" spans="1:24" ht="15.75" customHeight="1">
      <c r="A179" s="1"/>
      <c r="B179" s="2"/>
      <c r="C179" s="2"/>
      <c r="D179" s="2"/>
      <c r="E179" s="2"/>
      <c r="F179" s="2"/>
      <c r="G179" s="3"/>
      <c r="H179" s="3"/>
      <c r="I179" s="3"/>
      <c r="J179" s="3"/>
      <c r="K179" s="3"/>
      <c r="L179" s="3"/>
      <c r="M179" s="3"/>
      <c r="N179" s="3"/>
      <c r="O179" s="3"/>
      <c r="P179" s="3"/>
      <c r="Q179" s="3"/>
      <c r="R179" s="3"/>
      <c r="S179" s="3"/>
      <c r="T179" s="3"/>
      <c r="U179" s="3"/>
      <c r="V179" s="3"/>
      <c r="W179" s="3"/>
      <c r="X179" s="3"/>
    </row>
    <row r="180" spans="1:24" ht="15.75" customHeight="1">
      <c r="A180" s="1"/>
      <c r="B180" s="2"/>
      <c r="C180" s="2"/>
      <c r="D180" s="2"/>
      <c r="E180" s="2"/>
      <c r="F180" s="2"/>
      <c r="G180" s="3"/>
      <c r="H180" s="3"/>
      <c r="I180" s="3"/>
      <c r="J180" s="3"/>
      <c r="K180" s="3"/>
      <c r="L180" s="3"/>
      <c r="M180" s="3"/>
      <c r="N180" s="3"/>
      <c r="O180" s="3"/>
      <c r="P180" s="3"/>
      <c r="Q180" s="3"/>
      <c r="R180" s="3"/>
      <c r="S180" s="3"/>
      <c r="T180" s="3"/>
      <c r="U180" s="3"/>
      <c r="V180" s="3"/>
      <c r="W180" s="3"/>
      <c r="X180" s="3"/>
    </row>
    <row r="181" spans="1:24" ht="15.75" customHeight="1">
      <c r="A181" s="1"/>
      <c r="B181" s="2"/>
      <c r="C181" s="2"/>
      <c r="D181" s="2"/>
      <c r="E181" s="2"/>
      <c r="F181" s="2"/>
      <c r="G181" s="3"/>
      <c r="H181" s="3"/>
      <c r="I181" s="3"/>
      <c r="J181" s="3"/>
      <c r="K181" s="3"/>
      <c r="L181" s="3"/>
      <c r="M181" s="3"/>
      <c r="N181" s="3"/>
      <c r="O181" s="3"/>
      <c r="P181" s="3"/>
      <c r="Q181" s="3"/>
      <c r="R181" s="3"/>
      <c r="S181" s="3"/>
      <c r="T181" s="3"/>
      <c r="U181" s="3"/>
      <c r="V181" s="3"/>
      <c r="W181" s="3"/>
      <c r="X181" s="3"/>
    </row>
    <row r="182" spans="1:24" ht="15.75" customHeight="1">
      <c r="A182" s="1"/>
      <c r="B182" s="2"/>
      <c r="C182" s="2"/>
      <c r="D182" s="2"/>
      <c r="E182" s="2"/>
      <c r="F182" s="2"/>
      <c r="G182" s="3"/>
      <c r="H182" s="3"/>
      <c r="I182" s="3"/>
      <c r="J182" s="3"/>
      <c r="K182" s="3"/>
      <c r="L182" s="3"/>
      <c r="M182" s="3"/>
      <c r="N182" s="3"/>
      <c r="O182" s="3"/>
      <c r="P182" s="3"/>
      <c r="Q182" s="3"/>
      <c r="R182" s="3"/>
      <c r="S182" s="3"/>
      <c r="T182" s="3"/>
      <c r="U182" s="3"/>
      <c r="V182" s="3"/>
      <c r="W182" s="3"/>
      <c r="X182" s="3"/>
    </row>
    <row r="183" spans="1:24" ht="15.75" customHeight="1">
      <c r="A183" s="1"/>
      <c r="B183" s="2"/>
      <c r="C183" s="2"/>
      <c r="D183" s="2"/>
      <c r="E183" s="2"/>
      <c r="F183" s="2"/>
      <c r="G183" s="3"/>
      <c r="H183" s="3"/>
      <c r="I183" s="3"/>
      <c r="J183" s="3"/>
      <c r="K183" s="3"/>
      <c r="L183" s="3"/>
      <c r="M183" s="3"/>
      <c r="N183" s="3"/>
      <c r="O183" s="3"/>
      <c r="P183" s="3"/>
      <c r="Q183" s="3"/>
      <c r="R183" s="3"/>
      <c r="S183" s="3"/>
      <c r="T183" s="3"/>
      <c r="U183" s="3"/>
      <c r="V183" s="3"/>
      <c r="W183" s="3"/>
      <c r="X183" s="3"/>
    </row>
    <row r="184" spans="1:24" ht="15.75" customHeight="1">
      <c r="A184" s="1"/>
      <c r="B184" s="2"/>
      <c r="C184" s="2"/>
      <c r="D184" s="2"/>
      <c r="E184" s="2"/>
      <c r="F184" s="2"/>
      <c r="G184" s="3"/>
      <c r="H184" s="3"/>
      <c r="I184" s="3"/>
      <c r="J184" s="3"/>
      <c r="K184" s="3"/>
      <c r="L184" s="3"/>
      <c r="M184" s="3"/>
      <c r="N184" s="3"/>
      <c r="O184" s="3"/>
      <c r="P184" s="3"/>
      <c r="Q184" s="3"/>
      <c r="R184" s="3"/>
      <c r="S184" s="3"/>
      <c r="T184" s="3"/>
      <c r="U184" s="3"/>
      <c r="V184" s="3"/>
      <c r="W184" s="3"/>
      <c r="X184" s="3"/>
    </row>
    <row r="185" spans="1:24" ht="15.75" customHeight="1">
      <c r="A185" s="1"/>
      <c r="B185" s="2"/>
      <c r="C185" s="2"/>
      <c r="D185" s="2"/>
      <c r="E185" s="2"/>
      <c r="F185" s="2"/>
      <c r="G185" s="3"/>
      <c r="H185" s="3"/>
      <c r="I185" s="3"/>
      <c r="J185" s="3"/>
      <c r="K185" s="3"/>
      <c r="L185" s="3"/>
      <c r="M185" s="3"/>
      <c r="N185" s="3"/>
      <c r="O185" s="3"/>
      <c r="P185" s="3"/>
      <c r="Q185" s="3"/>
      <c r="R185" s="3"/>
      <c r="S185" s="3"/>
      <c r="T185" s="3"/>
      <c r="U185" s="3"/>
      <c r="V185" s="3"/>
      <c r="W185" s="3"/>
      <c r="X185" s="3"/>
    </row>
    <row r="186" spans="1:24" ht="15.75" customHeight="1">
      <c r="A186" s="1"/>
      <c r="B186" s="2"/>
      <c r="C186" s="2"/>
      <c r="D186" s="2"/>
      <c r="E186" s="2"/>
      <c r="F186" s="2"/>
      <c r="G186" s="3"/>
      <c r="H186" s="3"/>
      <c r="I186" s="3"/>
      <c r="J186" s="3"/>
      <c r="K186" s="3"/>
      <c r="L186" s="3"/>
      <c r="M186" s="3"/>
      <c r="N186" s="3"/>
      <c r="O186" s="3"/>
      <c r="P186" s="3"/>
      <c r="Q186" s="3"/>
      <c r="R186" s="3"/>
      <c r="S186" s="3"/>
      <c r="T186" s="3"/>
      <c r="U186" s="3"/>
      <c r="V186" s="3"/>
      <c r="W186" s="3"/>
      <c r="X186" s="3"/>
    </row>
    <row r="187" spans="1:24" ht="15.75" customHeight="1">
      <c r="A187" s="1"/>
      <c r="B187" s="2"/>
      <c r="C187" s="2"/>
      <c r="D187" s="2"/>
      <c r="E187" s="2"/>
      <c r="F187" s="2"/>
      <c r="G187" s="3"/>
      <c r="H187" s="3"/>
      <c r="I187" s="3"/>
      <c r="J187" s="3"/>
      <c r="K187" s="3"/>
      <c r="L187" s="3"/>
      <c r="M187" s="3"/>
      <c r="N187" s="3"/>
      <c r="O187" s="3"/>
      <c r="P187" s="3"/>
      <c r="Q187" s="3"/>
      <c r="R187" s="3"/>
      <c r="S187" s="3"/>
      <c r="T187" s="3"/>
      <c r="U187" s="3"/>
      <c r="V187" s="3"/>
      <c r="W187" s="3"/>
      <c r="X187" s="3"/>
    </row>
    <row r="188" spans="1:24" ht="15.75" customHeight="1">
      <c r="A188" s="1"/>
      <c r="B188" s="2"/>
      <c r="C188" s="2"/>
      <c r="D188" s="2"/>
      <c r="E188" s="2"/>
      <c r="F188" s="2"/>
      <c r="G188" s="3"/>
      <c r="H188" s="3"/>
      <c r="I188" s="3"/>
      <c r="J188" s="3"/>
      <c r="K188" s="3"/>
      <c r="L188" s="3"/>
      <c r="M188" s="3"/>
      <c r="N188" s="3"/>
      <c r="O188" s="3"/>
      <c r="P188" s="3"/>
      <c r="Q188" s="3"/>
      <c r="R188" s="3"/>
      <c r="S188" s="3"/>
      <c r="T188" s="3"/>
      <c r="U188" s="3"/>
      <c r="V188" s="3"/>
      <c r="W188" s="3"/>
      <c r="X188" s="3"/>
    </row>
    <row r="189" spans="1:24" ht="15.75" customHeight="1">
      <c r="A189" s="1"/>
      <c r="B189" s="2"/>
      <c r="C189" s="2"/>
      <c r="D189" s="2"/>
      <c r="E189" s="2"/>
      <c r="F189" s="2"/>
      <c r="G189" s="3"/>
      <c r="H189" s="3"/>
      <c r="I189" s="3"/>
      <c r="J189" s="3"/>
      <c r="K189" s="3"/>
      <c r="L189" s="3"/>
      <c r="M189" s="3"/>
      <c r="N189" s="3"/>
      <c r="O189" s="3"/>
      <c r="P189" s="3"/>
      <c r="Q189" s="3"/>
      <c r="R189" s="3"/>
      <c r="S189" s="3"/>
      <c r="T189" s="3"/>
      <c r="U189" s="3"/>
      <c r="V189" s="3"/>
      <c r="W189" s="3"/>
      <c r="X189" s="3"/>
    </row>
    <row r="190" spans="1:24" ht="15.75" customHeight="1">
      <c r="A190" s="1"/>
      <c r="B190" s="2"/>
      <c r="C190" s="2"/>
      <c r="D190" s="2"/>
      <c r="E190" s="2"/>
      <c r="F190" s="2"/>
      <c r="G190" s="3"/>
      <c r="H190" s="3"/>
      <c r="I190" s="3"/>
      <c r="J190" s="3"/>
      <c r="K190" s="3"/>
      <c r="L190" s="3"/>
      <c r="M190" s="3"/>
      <c r="N190" s="3"/>
      <c r="O190" s="3"/>
      <c r="P190" s="3"/>
      <c r="Q190" s="3"/>
      <c r="R190" s="3"/>
      <c r="S190" s="3"/>
      <c r="T190" s="3"/>
      <c r="U190" s="3"/>
      <c r="V190" s="3"/>
      <c r="W190" s="3"/>
      <c r="X190" s="3"/>
    </row>
    <row r="191" spans="1:24" ht="15.75" customHeight="1">
      <c r="A191" s="1"/>
      <c r="B191" s="2"/>
      <c r="C191" s="2"/>
      <c r="D191" s="2"/>
      <c r="E191" s="2"/>
      <c r="F191" s="2"/>
      <c r="G191" s="3"/>
      <c r="H191" s="3"/>
      <c r="I191" s="3"/>
      <c r="J191" s="3"/>
      <c r="K191" s="3"/>
      <c r="L191" s="3"/>
      <c r="M191" s="3"/>
      <c r="N191" s="3"/>
      <c r="O191" s="3"/>
      <c r="P191" s="3"/>
      <c r="Q191" s="3"/>
      <c r="R191" s="3"/>
      <c r="S191" s="3"/>
      <c r="T191" s="3"/>
      <c r="U191" s="3"/>
      <c r="V191" s="3"/>
      <c r="W191" s="3"/>
      <c r="X191" s="3"/>
    </row>
    <row r="192" spans="1:24" ht="15.75" customHeight="1">
      <c r="A192" s="1"/>
      <c r="B192" s="2"/>
      <c r="C192" s="2"/>
      <c r="D192" s="2"/>
      <c r="E192" s="2"/>
      <c r="F192" s="2"/>
      <c r="G192" s="3"/>
      <c r="H192" s="3"/>
      <c r="I192" s="3"/>
      <c r="J192" s="3"/>
      <c r="K192" s="3"/>
      <c r="L192" s="3"/>
      <c r="M192" s="3"/>
      <c r="N192" s="3"/>
      <c r="O192" s="3"/>
      <c r="P192" s="3"/>
      <c r="Q192" s="3"/>
      <c r="R192" s="3"/>
      <c r="S192" s="3"/>
      <c r="T192" s="3"/>
      <c r="U192" s="3"/>
      <c r="V192" s="3"/>
      <c r="W192" s="3"/>
      <c r="X192" s="3"/>
    </row>
    <row r="193" spans="1:24" ht="15.75" customHeight="1">
      <c r="A193" s="1"/>
      <c r="B193" s="2"/>
      <c r="C193" s="2"/>
      <c r="D193" s="2"/>
      <c r="E193" s="2"/>
      <c r="F193" s="2"/>
      <c r="G193" s="3"/>
      <c r="H193" s="3"/>
      <c r="I193" s="3"/>
      <c r="J193" s="3"/>
      <c r="K193" s="3"/>
      <c r="L193" s="3"/>
      <c r="M193" s="3"/>
      <c r="N193" s="3"/>
      <c r="O193" s="3"/>
      <c r="P193" s="3"/>
      <c r="Q193" s="3"/>
      <c r="R193" s="3"/>
      <c r="S193" s="3"/>
      <c r="T193" s="3"/>
      <c r="U193" s="3"/>
      <c r="V193" s="3"/>
      <c r="W193" s="3"/>
      <c r="X193" s="3"/>
    </row>
    <row r="194" spans="1:24" ht="15.75" customHeight="1">
      <c r="A194" s="1"/>
      <c r="B194" s="2"/>
      <c r="C194" s="2"/>
      <c r="D194" s="2"/>
      <c r="E194" s="2"/>
      <c r="F194" s="2"/>
      <c r="G194" s="3"/>
      <c r="H194" s="3"/>
      <c r="I194" s="3"/>
      <c r="J194" s="3"/>
      <c r="K194" s="3"/>
      <c r="L194" s="3"/>
      <c r="M194" s="3"/>
      <c r="N194" s="3"/>
      <c r="O194" s="3"/>
      <c r="P194" s="3"/>
      <c r="Q194" s="3"/>
      <c r="R194" s="3"/>
      <c r="S194" s="3"/>
      <c r="T194" s="3"/>
      <c r="U194" s="3"/>
      <c r="V194" s="3"/>
      <c r="W194" s="3"/>
      <c r="X194" s="3"/>
    </row>
    <row r="195" spans="1:24" ht="15.75" customHeight="1">
      <c r="A195" s="1"/>
      <c r="B195" s="2"/>
      <c r="C195" s="2"/>
      <c r="D195" s="2"/>
      <c r="E195" s="2"/>
      <c r="F195" s="2"/>
      <c r="G195" s="3"/>
      <c r="H195" s="3"/>
      <c r="I195" s="3"/>
      <c r="J195" s="3"/>
      <c r="K195" s="3"/>
      <c r="L195" s="3"/>
      <c r="M195" s="3"/>
      <c r="N195" s="3"/>
      <c r="O195" s="3"/>
      <c r="P195" s="3"/>
      <c r="Q195" s="3"/>
      <c r="R195" s="3"/>
      <c r="S195" s="3"/>
      <c r="T195" s="3"/>
      <c r="U195" s="3"/>
      <c r="V195" s="3"/>
      <c r="W195" s="3"/>
      <c r="X195" s="3"/>
    </row>
    <row r="196" spans="1:24" ht="15.75" customHeight="1">
      <c r="A196" s="1"/>
      <c r="B196" s="2"/>
      <c r="C196" s="2"/>
      <c r="D196" s="2"/>
      <c r="E196" s="2"/>
      <c r="F196" s="2"/>
      <c r="G196" s="3"/>
      <c r="H196" s="3"/>
      <c r="I196" s="3"/>
      <c r="J196" s="3"/>
      <c r="K196" s="3"/>
      <c r="L196" s="3"/>
      <c r="M196" s="3"/>
      <c r="N196" s="3"/>
      <c r="O196" s="3"/>
      <c r="P196" s="3"/>
      <c r="Q196" s="3"/>
      <c r="R196" s="3"/>
      <c r="S196" s="3"/>
      <c r="T196" s="3"/>
      <c r="U196" s="3"/>
      <c r="V196" s="3"/>
      <c r="W196" s="3"/>
      <c r="X196" s="3"/>
    </row>
    <row r="197" spans="1:24" ht="15.75" customHeight="1">
      <c r="A197" s="1"/>
      <c r="B197" s="2"/>
      <c r="C197" s="2"/>
      <c r="D197" s="2"/>
      <c r="E197" s="2"/>
      <c r="F197" s="2"/>
      <c r="G197" s="3"/>
      <c r="H197" s="3"/>
      <c r="I197" s="3"/>
      <c r="J197" s="3"/>
      <c r="K197" s="3"/>
      <c r="L197" s="3"/>
      <c r="M197" s="3"/>
      <c r="N197" s="3"/>
      <c r="O197" s="3"/>
      <c r="P197" s="3"/>
      <c r="Q197" s="3"/>
      <c r="R197" s="3"/>
      <c r="S197" s="3"/>
      <c r="T197" s="3"/>
      <c r="U197" s="3"/>
      <c r="V197" s="3"/>
      <c r="W197" s="3"/>
      <c r="X197" s="3"/>
    </row>
    <row r="198" spans="1:24" ht="15.75" customHeight="1">
      <c r="A198" s="1"/>
      <c r="B198" s="2"/>
      <c r="C198" s="2"/>
      <c r="D198" s="2"/>
      <c r="E198" s="2"/>
      <c r="F198" s="2"/>
      <c r="G198" s="3"/>
      <c r="H198" s="3"/>
      <c r="I198" s="3"/>
      <c r="J198" s="3"/>
      <c r="K198" s="3"/>
      <c r="L198" s="3"/>
      <c r="M198" s="3"/>
      <c r="N198" s="3"/>
      <c r="O198" s="3"/>
      <c r="P198" s="3"/>
      <c r="Q198" s="3"/>
      <c r="R198" s="3"/>
      <c r="S198" s="3"/>
      <c r="T198" s="3"/>
      <c r="U198" s="3"/>
      <c r="V198" s="3"/>
      <c r="W198" s="3"/>
      <c r="X198" s="3"/>
    </row>
    <row r="199" spans="1:24" ht="15.75" customHeight="1">
      <c r="A199" s="1"/>
      <c r="B199" s="2"/>
      <c r="C199" s="2"/>
      <c r="D199" s="2"/>
      <c r="E199" s="2"/>
      <c r="F199" s="2"/>
      <c r="G199" s="3"/>
      <c r="H199" s="3"/>
      <c r="I199" s="3"/>
      <c r="J199" s="3"/>
      <c r="K199" s="3"/>
      <c r="L199" s="3"/>
      <c r="M199" s="3"/>
      <c r="N199" s="3"/>
      <c r="O199" s="3"/>
      <c r="P199" s="3"/>
      <c r="Q199" s="3"/>
      <c r="R199" s="3"/>
      <c r="S199" s="3"/>
      <c r="T199" s="3"/>
      <c r="U199" s="3"/>
      <c r="V199" s="3"/>
      <c r="W199" s="3"/>
      <c r="X199" s="3"/>
    </row>
    <row r="200" spans="1:24" ht="15.75" customHeight="1">
      <c r="A200" s="1"/>
      <c r="B200" s="2"/>
      <c r="C200" s="2"/>
      <c r="D200" s="2"/>
      <c r="E200" s="2"/>
      <c r="F200" s="2"/>
      <c r="G200" s="3"/>
      <c r="H200" s="3"/>
      <c r="I200" s="3"/>
      <c r="J200" s="3"/>
      <c r="K200" s="3"/>
      <c r="L200" s="3"/>
      <c r="M200" s="3"/>
      <c r="N200" s="3"/>
      <c r="O200" s="3"/>
      <c r="P200" s="3"/>
      <c r="Q200" s="3"/>
      <c r="R200" s="3"/>
      <c r="S200" s="3"/>
      <c r="T200" s="3"/>
      <c r="U200" s="3"/>
      <c r="V200" s="3"/>
      <c r="W200" s="3"/>
      <c r="X200" s="3"/>
    </row>
    <row r="201" spans="1:24" ht="15.75" customHeight="1">
      <c r="A201" s="1"/>
      <c r="B201" s="2"/>
      <c r="C201" s="2"/>
      <c r="D201" s="2"/>
      <c r="E201" s="2"/>
      <c r="F201" s="2"/>
      <c r="G201" s="3"/>
      <c r="H201" s="3"/>
      <c r="I201" s="3"/>
      <c r="J201" s="3"/>
      <c r="K201" s="3"/>
      <c r="L201" s="3"/>
      <c r="M201" s="3"/>
      <c r="N201" s="3"/>
      <c r="O201" s="3"/>
      <c r="P201" s="3"/>
      <c r="Q201" s="3"/>
      <c r="R201" s="3"/>
      <c r="S201" s="3"/>
      <c r="T201" s="3"/>
      <c r="U201" s="3"/>
      <c r="V201" s="3"/>
      <c r="W201" s="3"/>
      <c r="X201" s="3"/>
    </row>
    <row r="202" spans="1:24" ht="15.75" customHeight="1">
      <c r="A202" s="1"/>
      <c r="B202" s="2"/>
      <c r="C202" s="2"/>
      <c r="D202" s="2"/>
      <c r="E202" s="2"/>
      <c r="F202" s="2"/>
      <c r="G202" s="3"/>
      <c r="H202" s="3"/>
      <c r="I202" s="3"/>
      <c r="J202" s="3"/>
      <c r="K202" s="3"/>
      <c r="L202" s="3"/>
      <c r="M202" s="3"/>
      <c r="N202" s="3"/>
      <c r="O202" s="3"/>
      <c r="P202" s="3"/>
      <c r="Q202" s="3"/>
      <c r="R202" s="3"/>
      <c r="S202" s="3"/>
      <c r="T202" s="3"/>
      <c r="U202" s="3"/>
      <c r="V202" s="3"/>
      <c r="W202" s="3"/>
      <c r="X202" s="3"/>
    </row>
    <row r="203" spans="1:24" ht="15.75" customHeight="1">
      <c r="A203" s="1"/>
      <c r="B203" s="2"/>
      <c r="C203" s="2"/>
      <c r="D203" s="2"/>
      <c r="E203" s="2"/>
      <c r="F203" s="2"/>
      <c r="G203" s="3"/>
      <c r="H203" s="3"/>
      <c r="I203" s="3"/>
      <c r="J203" s="3"/>
      <c r="K203" s="3"/>
      <c r="L203" s="3"/>
      <c r="M203" s="3"/>
      <c r="N203" s="3"/>
      <c r="O203" s="3"/>
      <c r="P203" s="3"/>
      <c r="Q203" s="3"/>
      <c r="R203" s="3"/>
      <c r="S203" s="3"/>
      <c r="T203" s="3"/>
      <c r="U203" s="3"/>
      <c r="V203" s="3"/>
      <c r="W203" s="3"/>
      <c r="X203" s="3"/>
    </row>
    <row r="204" spans="1:24" ht="15.75" customHeight="1">
      <c r="A204" s="1"/>
      <c r="B204" s="2"/>
      <c r="C204" s="2"/>
      <c r="D204" s="2"/>
      <c r="E204" s="2"/>
      <c r="F204" s="2"/>
      <c r="G204" s="3"/>
      <c r="H204" s="3"/>
      <c r="I204" s="3"/>
      <c r="J204" s="3"/>
      <c r="K204" s="3"/>
      <c r="L204" s="3"/>
      <c r="M204" s="3"/>
      <c r="N204" s="3"/>
      <c r="O204" s="3"/>
      <c r="P204" s="3"/>
      <c r="Q204" s="3"/>
      <c r="R204" s="3"/>
      <c r="S204" s="3"/>
      <c r="T204" s="3"/>
      <c r="U204" s="3"/>
      <c r="V204" s="3"/>
      <c r="W204" s="3"/>
      <c r="X204" s="3"/>
    </row>
    <row r="205" spans="1:24" ht="15.75" customHeight="1">
      <c r="A205" s="1"/>
      <c r="B205" s="2"/>
      <c r="C205" s="2"/>
      <c r="D205" s="2"/>
      <c r="E205" s="2"/>
      <c r="F205" s="2"/>
      <c r="G205" s="3"/>
      <c r="H205" s="3"/>
      <c r="I205" s="3"/>
      <c r="J205" s="3"/>
      <c r="K205" s="3"/>
      <c r="L205" s="3"/>
      <c r="M205" s="3"/>
      <c r="N205" s="3"/>
      <c r="O205" s="3"/>
      <c r="P205" s="3"/>
      <c r="Q205" s="3"/>
      <c r="R205" s="3"/>
      <c r="S205" s="3"/>
      <c r="T205" s="3"/>
      <c r="U205" s="3"/>
      <c r="V205" s="3"/>
      <c r="W205" s="3"/>
      <c r="X205" s="3"/>
    </row>
    <row r="206" spans="1:24" ht="15.75" customHeight="1">
      <c r="A206" s="1"/>
      <c r="B206" s="2"/>
      <c r="C206" s="2"/>
      <c r="D206" s="2"/>
      <c r="E206" s="2"/>
      <c r="F206" s="2"/>
      <c r="G206" s="3"/>
      <c r="H206" s="3"/>
      <c r="I206" s="3"/>
      <c r="J206" s="3"/>
      <c r="K206" s="3"/>
      <c r="L206" s="3"/>
      <c r="M206" s="3"/>
      <c r="N206" s="3"/>
      <c r="O206" s="3"/>
      <c r="P206" s="3"/>
      <c r="Q206" s="3"/>
      <c r="R206" s="3"/>
      <c r="S206" s="3"/>
      <c r="T206" s="3"/>
      <c r="U206" s="3"/>
      <c r="V206" s="3"/>
      <c r="W206" s="3"/>
      <c r="X206" s="3"/>
    </row>
    <row r="207" spans="1:24" ht="15.75" customHeight="1">
      <c r="A207" s="1"/>
      <c r="B207" s="2"/>
      <c r="C207" s="2"/>
      <c r="D207" s="2"/>
      <c r="E207" s="2"/>
      <c r="F207" s="2"/>
      <c r="G207" s="3"/>
      <c r="H207" s="3"/>
      <c r="I207" s="3"/>
      <c r="J207" s="3"/>
      <c r="K207" s="3"/>
      <c r="L207" s="3"/>
      <c r="M207" s="3"/>
      <c r="N207" s="3"/>
      <c r="O207" s="3"/>
      <c r="P207" s="3"/>
      <c r="Q207" s="3"/>
      <c r="R207" s="3"/>
      <c r="S207" s="3"/>
      <c r="T207" s="3"/>
      <c r="U207" s="3"/>
      <c r="V207" s="3"/>
      <c r="W207" s="3"/>
      <c r="X207" s="3"/>
    </row>
    <row r="208" spans="1:24" ht="15.75" customHeight="1">
      <c r="A208" s="1"/>
      <c r="B208" s="2"/>
      <c r="C208" s="2"/>
      <c r="D208" s="2"/>
      <c r="E208" s="2"/>
      <c r="F208" s="2"/>
      <c r="G208" s="3"/>
      <c r="H208" s="3"/>
      <c r="I208" s="3"/>
      <c r="J208" s="3"/>
      <c r="K208" s="3"/>
      <c r="L208" s="3"/>
      <c r="M208" s="3"/>
      <c r="N208" s="3"/>
      <c r="O208" s="3"/>
      <c r="P208" s="3"/>
      <c r="Q208" s="3"/>
      <c r="R208" s="3"/>
      <c r="S208" s="3"/>
      <c r="T208" s="3"/>
      <c r="U208" s="3"/>
      <c r="V208" s="3"/>
      <c r="W208" s="3"/>
      <c r="X208" s="3"/>
    </row>
    <row r="209" spans="1:24" ht="15.75" customHeight="1">
      <c r="A209" s="1"/>
      <c r="B209" s="2"/>
      <c r="C209" s="2"/>
      <c r="D209" s="2"/>
      <c r="E209" s="2"/>
      <c r="F209" s="2"/>
      <c r="G209" s="3"/>
      <c r="H209" s="3"/>
      <c r="I209" s="3"/>
      <c r="J209" s="3"/>
      <c r="K209" s="3"/>
      <c r="L209" s="3"/>
      <c r="M209" s="3"/>
      <c r="N209" s="3"/>
      <c r="O209" s="3"/>
      <c r="P209" s="3"/>
      <c r="Q209" s="3"/>
      <c r="R209" s="3"/>
      <c r="S209" s="3"/>
      <c r="T209" s="3"/>
      <c r="U209" s="3"/>
      <c r="V209" s="3"/>
      <c r="W209" s="3"/>
      <c r="X209" s="3"/>
    </row>
    <row r="210" spans="1:24" ht="15.75" customHeight="1">
      <c r="A210" s="1"/>
      <c r="B210" s="2"/>
      <c r="C210" s="2"/>
      <c r="D210" s="2"/>
      <c r="E210" s="2"/>
      <c r="F210" s="2"/>
      <c r="G210" s="3"/>
      <c r="H210" s="3"/>
      <c r="I210" s="3"/>
      <c r="J210" s="3"/>
      <c r="K210" s="3"/>
      <c r="L210" s="3"/>
      <c r="M210" s="3"/>
      <c r="N210" s="3"/>
      <c r="O210" s="3"/>
      <c r="P210" s="3"/>
      <c r="Q210" s="3"/>
      <c r="R210" s="3"/>
      <c r="S210" s="3"/>
      <c r="T210" s="3"/>
      <c r="U210" s="3"/>
      <c r="V210" s="3"/>
      <c r="W210" s="3"/>
      <c r="X210" s="3"/>
    </row>
    <row r="211" spans="1:24" ht="15.75" customHeight="1">
      <c r="A211" s="1"/>
      <c r="B211" s="2"/>
      <c r="C211" s="2"/>
      <c r="D211" s="2"/>
      <c r="E211" s="2"/>
      <c r="F211" s="2"/>
      <c r="G211" s="3"/>
      <c r="H211" s="3"/>
      <c r="I211" s="3"/>
      <c r="J211" s="3"/>
      <c r="K211" s="3"/>
      <c r="L211" s="3"/>
      <c r="M211" s="3"/>
      <c r="N211" s="3"/>
      <c r="O211" s="3"/>
      <c r="P211" s="3"/>
      <c r="Q211" s="3"/>
      <c r="R211" s="3"/>
      <c r="S211" s="3"/>
      <c r="T211" s="3"/>
      <c r="U211" s="3"/>
      <c r="V211" s="3"/>
      <c r="W211" s="3"/>
      <c r="X211" s="3"/>
    </row>
    <row r="212" spans="1:24" ht="15.75" customHeight="1">
      <c r="A212" s="1"/>
      <c r="B212" s="2"/>
      <c r="C212" s="2"/>
      <c r="D212" s="2"/>
      <c r="E212" s="2"/>
      <c r="F212" s="2"/>
      <c r="G212" s="3"/>
      <c r="H212" s="3"/>
      <c r="I212" s="3"/>
      <c r="J212" s="3"/>
      <c r="K212" s="3"/>
      <c r="L212" s="3"/>
      <c r="M212" s="3"/>
      <c r="N212" s="3"/>
      <c r="O212" s="3"/>
      <c r="P212" s="3"/>
      <c r="Q212" s="3"/>
      <c r="R212" s="3"/>
      <c r="S212" s="3"/>
      <c r="T212" s="3"/>
      <c r="U212" s="3"/>
      <c r="V212" s="3"/>
      <c r="W212" s="3"/>
      <c r="X212" s="3"/>
    </row>
    <row r="213" spans="1:24" ht="15.75" customHeight="1">
      <c r="A213" s="1"/>
      <c r="B213" s="2"/>
      <c r="C213" s="2"/>
      <c r="D213" s="2"/>
      <c r="E213" s="2"/>
      <c r="F213" s="2"/>
      <c r="G213" s="3"/>
      <c r="H213" s="3"/>
      <c r="I213" s="3"/>
      <c r="J213" s="3"/>
      <c r="K213" s="3"/>
      <c r="L213" s="3"/>
      <c r="M213" s="3"/>
      <c r="N213" s="3"/>
      <c r="O213" s="3"/>
      <c r="P213" s="3"/>
      <c r="Q213" s="3"/>
      <c r="R213" s="3"/>
      <c r="S213" s="3"/>
      <c r="T213" s="3"/>
      <c r="U213" s="3"/>
      <c r="V213" s="3"/>
      <c r="W213" s="3"/>
      <c r="X213" s="3"/>
    </row>
    <row r="214" spans="1:24" ht="15.75" customHeight="1">
      <c r="A214" s="1"/>
      <c r="B214" s="2"/>
      <c r="C214" s="2"/>
      <c r="D214" s="2"/>
      <c r="E214" s="2"/>
      <c r="F214" s="2"/>
      <c r="G214" s="3"/>
      <c r="H214" s="3"/>
      <c r="I214" s="3"/>
      <c r="J214" s="3"/>
      <c r="K214" s="3"/>
      <c r="L214" s="3"/>
      <c r="M214" s="3"/>
      <c r="N214" s="3"/>
      <c r="O214" s="3"/>
      <c r="P214" s="3"/>
      <c r="Q214" s="3"/>
      <c r="R214" s="3"/>
      <c r="S214" s="3"/>
      <c r="T214" s="3"/>
      <c r="U214" s="3"/>
      <c r="V214" s="3"/>
      <c r="W214" s="3"/>
      <c r="X214" s="3"/>
    </row>
    <row r="215" spans="1:24" ht="15.75" customHeight="1">
      <c r="A215" s="1"/>
      <c r="B215" s="2"/>
      <c r="C215" s="2"/>
      <c r="D215" s="2"/>
      <c r="E215" s="2"/>
      <c r="F215" s="2"/>
      <c r="G215" s="3"/>
      <c r="H215" s="3"/>
      <c r="I215" s="3"/>
      <c r="J215" s="3"/>
      <c r="K215" s="3"/>
      <c r="L215" s="3"/>
      <c r="M215" s="3"/>
      <c r="N215" s="3"/>
      <c r="O215" s="3"/>
      <c r="P215" s="3"/>
      <c r="Q215" s="3"/>
      <c r="R215" s="3"/>
      <c r="S215" s="3"/>
      <c r="T215" s="3"/>
      <c r="U215" s="3"/>
      <c r="V215" s="3"/>
      <c r="W215" s="3"/>
      <c r="X215" s="3"/>
    </row>
    <row r="216" spans="1:24" ht="15.75" customHeight="1">
      <c r="A216" s="1"/>
      <c r="B216" s="2"/>
      <c r="C216" s="2"/>
      <c r="D216" s="2"/>
      <c r="E216" s="2"/>
      <c r="F216" s="2"/>
      <c r="G216" s="3"/>
      <c r="H216" s="3"/>
      <c r="I216" s="3"/>
      <c r="J216" s="3"/>
      <c r="K216" s="3"/>
      <c r="L216" s="3"/>
      <c r="M216" s="3"/>
      <c r="N216" s="3"/>
      <c r="O216" s="3"/>
      <c r="P216" s="3"/>
      <c r="Q216" s="3"/>
      <c r="R216" s="3"/>
      <c r="S216" s="3"/>
      <c r="T216" s="3"/>
      <c r="U216" s="3"/>
      <c r="V216" s="3"/>
      <c r="W216" s="3"/>
      <c r="X216" s="3"/>
    </row>
    <row r="217" spans="1:24" ht="15.75" customHeight="1">
      <c r="A217" s="1"/>
      <c r="B217" s="2"/>
      <c r="C217" s="2"/>
      <c r="D217" s="2"/>
      <c r="E217" s="2"/>
      <c r="F217" s="2"/>
      <c r="G217" s="3"/>
      <c r="H217" s="3"/>
      <c r="I217" s="3"/>
      <c r="J217" s="3"/>
      <c r="K217" s="3"/>
      <c r="L217" s="3"/>
      <c r="M217" s="3"/>
      <c r="N217" s="3"/>
      <c r="O217" s="3"/>
      <c r="P217" s="3"/>
      <c r="Q217" s="3"/>
      <c r="R217" s="3"/>
      <c r="S217" s="3"/>
      <c r="T217" s="3"/>
      <c r="U217" s="3"/>
      <c r="V217" s="3"/>
      <c r="W217" s="3"/>
      <c r="X217" s="3"/>
    </row>
    <row r="218" spans="1:24" ht="15.75" customHeight="1">
      <c r="A218" s="1"/>
      <c r="B218" s="2"/>
      <c r="C218" s="2"/>
      <c r="D218" s="2"/>
      <c r="E218" s="2"/>
      <c r="F218" s="2"/>
      <c r="G218" s="3"/>
      <c r="H218" s="3"/>
      <c r="I218" s="3"/>
      <c r="J218" s="3"/>
      <c r="K218" s="3"/>
      <c r="L218" s="3"/>
      <c r="M218" s="3"/>
      <c r="N218" s="3"/>
      <c r="O218" s="3"/>
      <c r="P218" s="3"/>
      <c r="Q218" s="3"/>
      <c r="R218" s="3"/>
      <c r="S218" s="3"/>
      <c r="T218" s="3"/>
      <c r="U218" s="3"/>
      <c r="V218" s="3"/>
      <c r="W218" s="3"/>
      <c r="X218" s="3"/>
    </row>
    <row r="219" spans="1:24" ht="15.75" customHeight="1">
      <c r="A219" s="1"/>
      <c r="B219" s="2"/>
      <c r="C219" s="2"/>
      <c r="D219" s="2"/>
      <c r="E219" s="2"/>
      <c r="F219" s="2"/>
      <c r="G219" s="3"/>
      <c r="H219" s="3"/>
      <c r="I219" s="3"/>
      <c r="J219" s="3"/>
      <c r="K219" s="3"/>
      <c r="L219" s="3"/>
      <c r="M219" s="3"/>
      <c r="N219" s="3"/>
      <c r="O219" s="3"/>
      <c r="P219" s="3"/>
      <c r="Q219" s="3"/>
      <c r="R219" s="3"/>
      <c r="S219" s="3"/>
      <c r="T219" s="3"/>
      <c r="U219" s="3"/>
      <c r="V219" s="3"/>
      <c r="W219" s="3"/>
      <c r="X219" s="3"/>
    </row>
    <row r="220" spans="1:24" ht="15.75" customHeight="1">
      <c r="A220" s="1"/>
      <c r="B220" s="2"/>
      <c r="C220" s="2"/>
      <c r="D220" s="2"/>
      <c r="E220" s="2"/>
      <c r="F220" s="2"/>
      <c r="G220" s="3"/>
      <c r="H220" s="3"/>
      <c r="I220" s="3"/>
      <c r="J220" s="3"/>
      <c r="K220" s="3"/>
      <c r="L220" s="3"/>
      <c r="M220" s="3"/>
      <c r="N220" s="3"/>
      <c r="O220" s="3"/>
      <c r="P220" s="3"/>
      <c r="Q220" s="3"/>
      <c r="R220" s="3"/>
      <c r="S220" s="3"/>
      <c r="T220" s="3"/>
      <c r="U220" s="3"/>
      <c r="V220" s="3"/>
      <c r="W220" s="3"/>
      <c r="X220" s="3"/>
    </row>
    <row r="221" spans="1:24" ht="15.75" customHeight="1">
      <c r="A221" s="1"/>
      <c r="B221" s="2"/>
      <c r="C221" s="2"/>
      <c r="D221" s="2"/>
      <c r="E221" s="2"/>
      <c r="F221" s="2"/>
      <c r="G221" s="3"/>
      <c r="H221" s="3"/>
      <c r="I221" s="3"/>
      <c r="J221" s="3"/>
      <c r="K221" s="3"/>
      <c r="L221" s="3"/>
      <c r="M221" s="3"/>
      <c r="N221" s="3"/>
      <c r="O221" s="3"/>
      <c r="P221" s="3"/>
      <c r="Q221" s="3"/>
      <c r="R221" s="3"/>
      <c r="S221" s="3"/>
      <c r="T221" s="3"/>
      <c r="U221" s="3"/>
      <c r="V221" s="3"/>
      <c r="W221" s="3"/>
      <c r="X221" s="3"/>
    </row>
    <row r="222" spans="1:24" ht="15.75" customHeight="1">
      <c r="A222" s="1"/>
      <c r="B222" s="2"/>
      <c r="C222" s="2"/>
      <c r="D222" s="2"/>
      <c r="E222" s="2"/>
      <c r="F222" s="2"/>
      <c r="G222" s="3"/>
      <c r="H222" s="3"/>
      <c r="I222" s="3"/>
      <c r="J222" s="3"/>
      <c r="K222" s="3"/>
      <c r="L222" s="3"/>
      <c r="M222" s="3"/>
      <c r="N222" s="3"/>
      <c r="O222" s="3"/>
      <c r="P222" s="3"/>
      <c r="Q222" s="3"/>
      <c r="R222" s="3"/>
      <c r="S222" s="3"/>
      <c r="T222" s="3"/>
      <c r="U222" s="3"/>
      <c r="V222" s="3"/>
      <c r="W222" s="3"/>
      <c r="X222" s="3"/>
    </row>
    <row r="223" spans="1:24" ht="15.75" customHeight="1">
      <c r="A223" s="1"/>
      <c r="B223" s="2"/>
      <c r="C223" s="2"/>
      <c r="D223" s="2"/>
      <c r="E223" s="2"/>
      <c r="F223" s="2"/>
      <c r="G223" s="3"/>
      <c r="H223" s="3"/>
      <c r="I223" s="3"/>
      <c r="J223" s="3"/>
      <c r="K223" s="3"/>
      <c r="L223" s="3"/>
      <c r="M223" s="3"/>
      <c r="N223" s="3"/>
      <c r="O223" s="3"/>
      <c r="P223" s="3"/>
      <c r="Q223" s="3"/>
      <c r="R223" s="3"/>
      <c r="S223" s="3"/>
      <c r="T223" s="3"/>
      <c r="U223" s="3"/>
      <c r="V223" s="3"/>
      <c r="W223" s="3"/>
      <c r="X223" s="3"/>
    </row>
    <row r="224" spans="1:24" ht="15.75" customHeight="1">
      <c r="A224" s="1"/>
      <c r="B224" s="2"/>
      <c r="C224" s="2"/>
      <c r="D224" s="2"/>
      <c r="E224" s="2"/>
      <c r="F224" s="2"/>
      <c r="G224" s="3"/>
      <c r="H224" s="3"/>
      <c r="I224" s="3"/>
      <c r="J224" s="3"/>
      <c r="K224" s="3"/>
      <c r="L224" s="3"/>
      <c r="M224" s="3"/>
      <c r="N224" s="3"/>
      <c r="O224" s="3"/>
      <c r="P224" s="3"/>
      <c r="Q224" s="3"/>
      <c r="R224" s="3"/>
      <c r="S224" s="3"/>
      <c r="T224" s="3"/>
      <c r="U224" s="3"/>
      <c r="V224" s="3"/>
      <c r="W224" s="3"/>
      <c r="X224" s="3"/>
    </row>
    <row r="225" spans="1:24" ht="15.75" customHeight="1">
      <c r="A225" s="1"/>
      <c r="B225" s="2"/>
      <c r="C225" s="2"/>
      <c r="D225" s="2"/>
      <c r="E225" s="2"/>
      <c r="F225" s="2"/>
      <c r="G225" s="3"/>
      <c r="H225" s="3"/>
      <c r="I225" s="3"/>
      <c r="J225" s="3"/>
      <c r="K225" s="3"/>
      <c r="L225" s="3"/>
      <c r="M225" s="3"/>
      <c r="N225" s="3"/>
      <c r="O225" s="3"/>
      <c r="P225" s="3"/>
      <c r="Q225" s="3"/>
      <c r="R225" s="3"/>
      <c r="S225" s="3"/>
      <c r="T225" s="3"/>
      <c r="U225" s="3"/>
      <c r="V225" s="3"/>
      <c r="W225" s="3"/>
      <c r="X225" s="3"/>
    </row>
    <row r="226" spans="1:24" ht="15.75" customHeight="1">
      <c r="A226" s="1"/>
      <c r="B226" s="2"/>
      <c r="C226" s="2"/>
      <c r="D226" s="2"/>
      <c r="E226" s="2"/>
      <c r="F226" s="2"/>
      <c r="G226" s="3"/>
      <c r="H226" s="3"/>
      <c r="I226" s="3"/>
      <c r="J226" s="3"/>
      <c r="K226" s="3"/>
      <c r="L226" s="3"/>
      <c r="M226" s="3"/>
      <c r="N226" s="3"/>
      <c r="O226" s="3"/>
      <c r="P226" s="3"/>
      <c r="Q226" s="3"/>
      <c r="R226" s="3"/>
      <c r="S226" s="3"/>
      <c r="T226" s="3"/>
      <c r="U226" s="3"/>
      <c r="V226" s="3"/>
      <c r="W226" s="3"/>
      <c r="X226" s="3"/>
    </row>
    <row r="227" spans="1:24" ht="15.75" customHeight="1">
      <c r="A227" s="1"/>
      <c r="B227" s="2"/>
      <c r="C227" s="2"/>
      <c r="D227" s="2"/>
      <c r="E227" s="2"/>
      <c r="F227" s="2"/>
      <c r="G227" s="3"/>
      <c r="H227" s="3"/>
      <c r="I227" s="3"/>
      <c r="J227" s="3"/>
      <c r="K227" s="3"/>
      <c r="L227" s="3"/>
      <c r="M227" s="3"/>
      <c r="N227" s="3"/>
      <c r="O227" s="3"/>
      <c r="P227" s="3"/>
      <c r="Q227" s="3"/>
      <c r="R227" s="3"/>
      <c r="S227" s="3"/>
      <c r="T227" s="3"/>
      <c r="U227" s="3"/>
      <c r="V227" s="3"/>
      <c r="W227" s="3"/>
      <c r="X227" s="3"/>
    </row>
    <row r="228" spans="1:24" ht="15.75" customHeight="1">
      <c r="A228" s="1"/>
      <c r="B228" s="2"/>
      <c r="C228" s="2"/>
      <c r="D228" s="2"/>
      <c r="E228" s="2"/>
      <c r="F228" s="2"/>
      <c r="G228" s="3"/>
      <c r="H228" s="3"/>
      <c r="I228" s="3"/>
      <c r="J228" s="3"/>
      <c r="K228" s="3"/>
      <c r="L228" s="3"/>
      <c r="M228" s="3"/>
      <c r="N228" s="3"/>
      <c r="O228" s="3"/>
      <c r="P228" s="3"/>
      <c r="Q228" s="3"/>
      <c r="R228" s="3"/>
      <c r="S228" s="3"/>
      <c r="T228" s="3"/>
      <c r="U228" s="3"/>
      <c r="V228" s="3"/>
      <c r="W228" s="3"/>
      <c r="X228" s="3"/>
    </row>
    <row r="229" spans="1:24" ht="15.75" customHeight="1">
      <c r="A229" s="1"/>
      <c r="B229" s="2"/>
      <c r="C229" s="2"/>
      <c r="D229" s="2"/>
      <c r="E229" s="2"/>
      <c r="F229" s="2"/>
      <c r="G229" s="3"/>
      <c r="H229" s="3"/>
      <c r="I229" s="3"/>
      <c r="J229" s="3"/>
      <c r="K229" s="3"/>
      <c r="L229" s="3"/>
      <c r="M229" s="3"/>
      <c r="N229" s="3"/>
      <c r="O229" s="3"/>
      <c r="P229" s="3"/>
      <c r="Q229" s="3"/>
      <c r="R229" s="3"/>
      <c r="S229" s="3"/>
      <c r="T229" s="3"/>
      <c r="U229" s="3"/>
      <c r="V229" s="3"/>
      <c r="W229" s="3"/>
      <c r="X229" s="3"/>
    </row>
    <row r="230" spans="1:24" ht="15.75" customHeight="1">
      <c r="A230" s="1"/>
      <c r="B230" s="2"/>
      <c r="C230" s="2"/>
      <c r="D230" s="2"/>
      <c r="E230" s="2"/>
      <c r="F230" s="2"/>
      <c r="G230" s="3"/>
      <c r="H230" s="3"/>
      <c r="I230" s="3"/>
      <c r="J230" s="3"/>
      <c r="K230" s="3"/>
      <c r="L230" s="3"/>
      <c r="M230" s="3"/>
      <c r="N230" s="3"/>
      <c r="O230" s="3"/>
      <c r="P230" s="3"/>
      <c r="Q230" s="3"/>
      <c r="R230" s="3"/>
      <c r="S230" s="3"/>
      <c r="T230" s="3"/>
      <c r="U230" s="3"/>
      <c r="V230" s="3"/>
      <c r="W230" s="3"/>
      <c r="X230" s="3"/>
    </row>
    <row r="231" spans="1:24" ht="15.75" customHeight="1">
      <c r="A231" s="1"/>
      <c r="B231" s="2"/>
      <c r="C231" s="2"/>
      <c r="D231" s="2"/>
      <c r="E231" s="2"/>
      <c r="F231" s="2"/>
      <c r="G231" s="3"/>
      <c r="H231" s="3"/>
      <c r="I231" s="3"/>
      <c r="J231" s="3"/>
      <c r="K231" s="3"/>
      <c r="L231" s="3"/>
      <c r="M231" s="3"/>
      <c r="N231" s="3"/>
      <c r="O231" s="3"/>
      <c r="P231" s="3"/>
      <c r="Q231" s="3"/>
      <c r="R231" s="3"/>
      <c r="S231" s="3"/>
      <c r="T231" s="3"/>
      <c r="U231" s="3"/>
      <c r="V231" s="3"/>
      <c r="W231" s="3"/>
      <c r="X231" s="3"/>
    </row>
    <row r="232" spans="1:24" ht="15.75" customHeight="1">
      <c r="A232" s="1"/>
      <c r="B232" s="2"/>
      <c r="C232" s="2"/>
      <c r="D232" s="2"/>
      <c r="E232" s="2"/>
      <c r="F232" s="2"/>
      <c r="G232" s="3"/>
      <c r="H232" s="3"/>
      <c r="I232" s="3"/>
      <c r="J232" s="3"/>
      <c r="K232" s="3"/>
      <c r="L232" s="3"/>
      <c r="M232" s="3"/>
      <c r="N232" s="3"/>
      <c r="O232" s="3"/>
      <c r="P232" s="3"/>
      <c r="Q232" s="3"/>
      <c r="R232" s="3"/>
      <c r="S232" s="3"/>
      <c r="T232" s="3"/>
      <c r="U232" s="3"/>
      <c r="V232" s="3"/>
      <c r="W232" s="3"/>
      <c r="X232" s="3"/>
    </row>
    <row r="233" spans="1:24" ht="15.75" customHeight="1">
      <c r="A233" s="1"/>
      <c r="B233" s="2"/>
      <c r="C233" s="2"/>
      <c r="D233" s="2"/>
      <c r="E233" s="2"/>
      <c r="F233" s="2"/>
      <c r="G233" s="3"/>
      <c r="H233" s="3"/>
      <c r="I233" s="3"/>
      <c r="J233" s="3"/>
      <c r="K233" s="3"/>
      <c r="L233" s="3"/>
      <c r="M233" s="3"/>
      <c r="N233" s="3"/>
      <c r="O233" s="3"/>
      <c r="P233" s="3"/>
      <c r="Q233" s="3"/>
      <c r="R233" s="3"/>
      <c r="S233" s="3"/>
      <c r="T233" s="3"/>
      <c r="U233" s="3"/>
      <c r="V233" s="3"/>
      <c r="W233" s="3"/>
      <c r="X233" s="3"/>
    </row>
    <row r="234" spans="1:24" ht="15.75" customHeight="1">
      <c r="A234" s="1"/>
      <c r="B234" s="2"/>
      <c r="C234" s="2"/>
      <c r="D234" s="2"/>
      <c r="E234" s="2"/>
      <c r="F234" s="2"/>
      <c r="G234" s="3"/>
      <c r="H234" s="3"/>
      <c r="I234" s="3"/>
      <c r="J234" s="3"/>
      <c r="K234" s="3"/>
      <c r="L234" s="3"/>
      <c r="M234" s="3"/>
      <c r="N234" s="3"/>
      <c r="O234" s="3"/>
      <c r="P234" s="3"/>
      <c r="Q234" s="3"/>
      <c r="R234" s="3"/>
      <c r="S234" s="3"/>
      <c r="T234" s="3"/>
      <c r="U234" s="3"/>
      <c r="V234" s="3"/>
      <c r="W234" s="3"/>
      <c r="X234" s="3"/>
    </row>
    <row r="235" spans="1:24" ht="15.75" customHeight="1">
      <c r="A235" s="1"/>
      <c r="B235" s="2"/>
      <c r="C235" s="2"/>
      <c r="D235" s="2"/>
      <c r="E235" s="2"/>
      <c r="F235" s="2"/>
      <c r="G235" s="3"/>
      <c r="H235" s="3"/>
      <c r="I235" s="3"/>
      <c r="J235" s="3"/>
      <c r="K235" s="3"/>
      <c r="L235" s="3"/>
      <c r="M235" s="3"/>
      <c r="N235" s="3"/>
      <c r="O235" s="3"/>
      <c r="P235" s="3"/>
      <c r="Q235" s="3"/>
      <c r="R235" s="3"/>
      <c r="S235" s="3"/>
      <c r="T235" s="3"/>
      <c r="U235" s="3"/>
      <c r="V235" s="3"/>
      <c r="W235" s="3"/>
      <c r="X235" s="3"/>
    </row>
    <row r="236" spans="1:24" ht="15.75" customHeight="1">
      <c r="A236" s="1"/>
      <c r="B236" s="2"/>
      <c r="C236" s="2"/>
      <c r="D236" s="2"/>
      <c r="E236" s="2"/>
      <c r="F236" s="2"/>
      <c r="G236" s="3"/>
      <c r="H236" s="3"/>
      <c r="I236" s="3"/>
      <c r="J236" s="3"/>
      <c r="K236" s="3"/>
      <c r="L236" s="3"/>
      <c r="M236" s="3"/>
      <c r="N236" s="3"/>
      <c r="O236" s="3"/>
      <c r="P236" s="3"/>
      <c r="Q236" s="3"/>
      <c r="R236" s="3"/>
      <c r="S236" s="3"/>
      <c r="T236" s="3"/>
      <c r="U236" s="3"/>
      <c r="V236" s="3"/>
      <c r="W236" s="3"/>
      <c r="X236" s="3"/>
    </row>
    <row r="237" spans="1:24" ht="15.75" customHeight="1">
      <c r="A237" s="1"/>
      <c r="B237" s="2"/>
      <c r="C237" s="2"/>
      <c r="D237" s="2"/>
      <c r="E237" s="2"/>
      <c r="F237" s="2"/>
      <c r="G237" s="3"/>
      <c r="H237" s="3"/>
      <c r="I237" s="3"/>
      <c r="J237" s="3"/>
      <c r="K237" s="3"/>
      <c r="L237" s="3"/>
      <c r="M237" s="3"/>
      <c r="N237" s="3"/>
      <c r="O237" s="3"/>
      <c r="P237" s="3"/>
      <c r="Q237" s="3"/>
      <c r="R237" s="3"/>
      <c r="S237" s="3"/>
      <c r="T237" s="3"/>
      <c r="U237" s="3"/>
      <c r="V237" s="3"/>
      <c r="W237" s="3"/>
      <c r="X237" s="3"/>
    </row>
    <row r="238" spans="1:24" ht="15.75" customHeight="1">
      <c r="A238" s="1"/>
      <c r="B238" s="2"/>
      <c r="C238" s="2"/>
      <c r="D238" s="2"/>
      <c r="E238" s="2"/>
      <c r="F238" s="2"/>
      <c r="G238" s="3"/>
      <c r="H238" s="3"/>
      <c r="I238" s="3"/>
      <c r="J238" s="3"/>
      <c r="K238" s="3"/>
      <c r="L238" s="3"/>
      <c r="M238" s="3"/>
      <c r="N238" s="3"/>
      <c r="O238" s="3"/>
      <c r="P238" s="3"/>
      <c r="Q238" s="3"/>
      <c r="R238" s="3"/>
      <c r="S238" s="3"/>
      <c r="T238" s="3"/>
      <c r="U238" s="3"/>
      <c r="V238" s="3"/>
      <c r="W238" s="3"/>
      <c r="X238" s="3"/>
    </row>
    <row r="239" spans="1:24" ht="15.75" customHeight="1">
      <c r="A239" s="1"/>
      <c r="B239" s="2"/>
      <c r="C239" s="2"/>
      <c r="D239" s="2"/>
      <c r="E239" s="2"/>
      <c r="F239" s="2"/>
      <c r="G239" s="3"/>
      <c r="H239" s="3"/>
      <c r="I239" s="3"/>
      <c r="J239" s="3"/>
      <c r="K239" s="3"/>
      <c r="L239" s="3"/>
      <c r="M239" s="3"/>
      <c r="N239" s="3"/>
      <c r="O239" s="3"/>
      <c r="P239" s="3"/>
      <c r="Q239" s="3"/>
      <c r="R239" s="3"/>
      <c r="S239" s="3"/>
      <c r="T239" s="3"/>
      <c r="U239" s="3"/>
      <c r="V239" s="3"/>
      <c r="W239" s="3"/>
      <c r="X239" s="3"/>
    </row>
    <row r="240" spans="1:24" ht="15.75" customHeight="1">
      <c r="A240" s="1"/>
      <c r="B240" s="2"/>
      <c r="C240" s="2"/>
      <c r="D240" s="2"/>
      <c r="E240" s="2"/>
      <c r="F240" s="2"/>
      <c r="G240" s="3"/>
      <c r="H240" s="3"/>
      <c r="I240" s="3"/>
      <c r="J240" s="3"/>
      <c r="K240" s="3"/>
      <c r="L240" s="3"/>
      <c r="M240" s="3"/>
      <c r="N240" s="3"/>
      <c r="O240" s="3"/>
      <c r="P240" s="3"/>
      <c r="Q240" s="3"/>
      <c r="R240" s="3"/>
      <c r="S240" s="3"/>
      <c r="T240" s="3"/>
      <c r="U240" s="3"/>
      <c r="V240" s="3"/>
      <c r="W240" s="3"/>
      <c r="X240" s="3"/>
    </row>
    <row r="241" spans="1:24" ht="15.75" customHeight="1">
      <c r="A241" s="1"/>
      <c r="B241" s="2"/>
      <c r="C241" s="2"/>
      <c r="D241" s="2"/>
      <c r="E241" s="2"/>
      <c r="F241" s="2"/>
      <c r="G241" s="3"/>
      <c r="H241" s="3"/>
      <c r="I241" s="3"/>
      <c r="J241" s="3"/>
      <c r="K241" s="3"/>
      <c r="L241" s="3"/>
      <c r="M241" s="3"/>
      <c r="N241" s="3"/>
      <c r="O241" s="3"/>
      <c r="P241" s="3"/>
      <c r="Q241" s="3"/>
      <c r="R241" s="3"/>
      <c r="S241" s="3"/>
      <c r="T241" s="3"/>
      <c r="U241" s="3"/>
      <c r="V241" s="3"/>
      <c r="W241" s="3"/>
      <c r="X241" s="3"/>
    </row>
    <row r="242" spans="1:24" ht="15.75" customHeight="1">
      <c r="A242" s="1"/>
      <c r="B242" s="2"/>
      <c r="C242" s="2"/>
      <c r="D242" s="2"/>
      <c r="E242" s="2"/>
      <c r="F242" s="2"/>
      <c r="G242" s="3"/>
      <c r="H242" s="3"/>
      <c r="I242" s="3"/>
      <c r="J242" s="3"/>
      <c r="K242" s="3"/>
      <c r="L242" s="3"/>
      <c r="M242" s="3"/>
      <c r="N242" s="3"/>
      <c r="O242" s="3"/>
      <c r="P242" s="3"/>
      <c r="Q242" s="3"/>
      <c r="R242" s="3"/>
      <c r="S242" s="3"/>
      <c r="T242" s="3"/>
      <c r="U242" s="3"/>
      <c r="V242" s="3"/>
      <c r="W242" s="3"/>
      <c r="X242" s="3"/>
    </row>
    <row r="243" spans="1:24" ht="15.75" customHeight="1">
      <c r="A243" s="1"/>
      <c r="B243" s="2"/>
      <c r="C243" s="2"/>
      <c r="D243" s="2"/>
      <c r="E243" s="2"/>
      <c r="F243" s="2"/>
      <c r="G243" s="3"/>
      <c r="H243" s="3"/>
      <c r="I243" s="3"/>
      <c r="J243" s="3"/>
      <c r="K243" s="3"/>
      <c r="L243" s="3"/>
      <c r="M243" s="3"/>
      <c r="N243" s="3"/>
      <c r="O243" s="3"/>
      <c r="P243" s="3"/>
      <c r="Q243" s="3"/>
      <c r="R243" s="3"/>
      <c r="S243" s="3"/>
      <c r="T243" s="3"/>
      <c r="U243" s="3"/>
      <c r="V243" s="3"/>
      <c r="W243" s="3"/>
      <c r="X243" s="3"/>
    </row>
    <row r="244" spans="1:24" ht="15.75" customHeight="1">
      <c r="A244" s="1"/>
      <c r="B244" s="2"/>
      <c r="C244" s="2"/>
      <c r="D244" s="2"/>
      <c r="E244" s="2"/>
      <c r="F244" s="2"/>
      <c r="G244" s="3"/>
      <c r="H244" s="3"/>
      <c r="I244" s="3"/>
      <c r="J244" s="3"/>
      <c r="K244" s="3"/>
      <c r="L244" s="3"/>
      <c r="M244" s="3"/>
      <c r="N244" s="3"/>
      <c r="O244" s="3"/>
      <c r="P244" s="3"/>
      <c r="Q244" s="3"/>
      <c r="R244" s="3"/>
      <c r="S244" s="3"/>
      <c r="T244" s="3"/>
      <c r="U244" s="3"/>
      <c r="V244" s="3"/>
      <c r="W244" s="3"/>
      <c r="X244" s="3"/>
    </row>
    <row r="245" spans="1:24" ht="15.75" customHeight="1">
      <c r="A245" s="1"/>
      <c r="B245" s="2"/>
      <c r="C245" s="2"/>
      <c r="D245" s="2"/>
      <c r="E245" s="2"/>
      <c r="F245" s="2"/>
      <c r="G245" s="3"/>
      <c r="H245" s="3"/>
      <c r="I245" s="3"/>
      <c r="J245" s="3"/>
      <c r="K245" s="3"/>
      <c r="L245" s="3"/>
      <c r="M245" s="3"/>
      <c r="N245" s="3"/>
      <c r="O245" s="3"/>
      <c r="P245" s="3"/>
      <c r="Q245" s="3"/>
      <c r="R245" s="3"/>
      <c r="S245" s="3"/>
      <c r="T245" s="3"/>
      <c r="U245" s="3"/>
      <c r="V245" s="3"/>
      <c r="W245" s="3"/>
      <c r="X245" s="3"/>
    </row>
    <row r="246" spans="1:24" ht="15.75" customHeight="1">
      <c r="A246" s="1"/>
      <c r="B246" s="2"/>
      <c r="C246" s="2"/>
      <c r="D246" s="2"/>
      <c r="E246" s="2"/>
      <c r="F246" s="2"/>
      <c r="G246" s="3"/>
      <c r="H246" s="3"/>
      <c r="I246" s="3"/>
      <c r="J246" s="3"/>
      <c r="K246" s="3"/>
      <c r="L246" s="3"/>
      <c r="M246" s="3"/>
      <c r="N246" s="3"/>
      <c r="O246" s="3"/>
      <c r="P246" s="3"/>
      <c r="Q246" s="3"/>
      <c r="R246" s="3"/>
      <c r="S246" s="3"/>
      <c r="T246" s="3"/>
      <c r="U246" s="3"/>
      <c r="V246" s="3"/>
      <c r="W246" s="3"/>
      <c r="X246" s="3"/>
    </row>
    <row r="247" spans="1:24" ht="15.75" customHeight="1">
      <c r="A247" s="1"/>
      <c r="B247" s="2"/>
      <c r="C247" s="2"/>
      <c r="D247" s="2"/>
      <c r="E247" s="2"/>
      <c r="F247" s="2"/>
      <c r="G247" s="3"/>
      <c r="H247" s="3"/>
      <c r="I247" s="3"/>
      <c r="J247" s="3"/>
      <c r="K247" s="3"/>
      <c r="L247" s="3"/>
      <c r="M247" s="3"/>
      <c r="N247" s="3"/>
      <c r="O247" s="3"/>
      <c r="P247" s="3"/>
      <c r="Q247" s="3"/>
      <c r="R247" s="3"/>
      <c r="S247" s="3"/>
      <c r="T247" s="3"/>
      <c r="U247" s="3"/>
      <c r="V247" s="3"/>
      <c r="W247" s="3"/>
      <c r="X247" s="3"/>
    </row>
    <row r="248" spans="1:24" ht="15.75" customHeight="1">
      <c r="A248" s="1"/>
      <c r="B248" s="2"/>
      <c r="C248" s="2"/>
      <c r="D248" s="2"/>
      <c r="E248" s="2"/>
      <c r="F248" s="2"/>
      <c r="G248" s="3"/>
      <c r="H248" s="3"/>
      <c r="I248" s="3"/>
      <c r="J248" s="3"/>
      <c r="K248" s="3"/>
      <c r="L248" s="3"/>
      <c r="M248" s="3"/>
      <c r="N248" s="3"/>
      <c r="O248" s="3"/>
      <c r="P248" s="3"/>
      <c r="Q248" s="3"/>
      <c r="R248" s="3"/>
      <c r="S248" s="3"/>
      <c r="T248" s="3"/>
      <c r="U248" s="3"/>
      <c r="V248" s="3"/>
      <c r="W248" s="3"/>
      <c r="X248" s="3"/>
    </row>
    <row r="249" spans="1:24" ht="15.75" customHeight="1">
      <c r="A249" s="1"/>
      <c r="B249" s="2"/>
      <c r="C249" s="2"/>
      <c r="D249" s="2"/>
      <c r="E249" s="2"/>
      <c r="F249" s="2"/>
      <c r="G249" s="3"/>
      <c r="H249" s="3"/>
      <c r="I249" s="3"/>
      <c r="J249" s="3"/>
      <c r="K249" s="3"/>
      <c r="L249" s="3"/>
      <c r="M249" s="3"/>
      <c r="N249" s="3"/>
      <c r="O249" s="3"/>
      <c r="P249" s="3"/>
      <c r="Q249" s="3"/>
      <c r="R249" s="3"/>
      <c r="S249" s="3"/>
      <c r="T249" s="3"/>
      <c r="U249" s="3"/>
      <c r="V249" s="3"/>
      <c r="W249" s="3"/>
      <c r="X249" s="3"/>
    </row>
    <row r="250" spans="1:24" ht="15.75" customHeight="1">
      <c r="A250" s="1"/>
      <c r="B250" s="2"/>
      <c r="C250" s="2"/>
      <c r="D250" s="2"/>
      <c r="E250" s="2"/>
      <c r="F250" s="2"/>
      <c r="G250" s="3"/>
      <c r="H250" s="3"/>
      <c r="I250" s="3"/>
      <c r="J250" s="3"/>
      <c r="K250" s="3"/>
      <c r="L250" s="3"/>
      <c r="M250" s="3"/>
      <c r="N250" s="3"/>
      <c r="O250" s="3"/>
      <c r="P250" s="3"/>
      <c r="Q250" s="3"/>
      <c r="R250" s="3"/>
      <c r="S250" s="3"/>
      <c r="T250" s="3"/>
      <c r="U250" s="3"/>
      <c r="V250" s="3"/>
      <c r="W250" s="3"/>
      <c r="X250" s="3"/>
    </row>
    <row r="251" spans="1:24" ht="15.75" customHeight="1">
      <c r="A251" s="1"/>
      <c r="B251" s="2"/>
      <c r="C251" s="2"/>
      <c r="D251" s="2"/>
      <c r="E251" s="2"/>
      <c r="F251" s="2"/>
      <c r="G251" s="3"/>
      <c r="H251" s="3"/>
      <c r="I251" s="3"/>
      <c r="J251" s="3"/>
      <c r="K251" s="3"/>
      <c r="L251" s="3"/>
      <c r="M251" s="3"/>
      <c r="N251" s="3"/>
      <c r="O251" s="3"/>
      <c r="P251" s="3"/>
      <c r="Q251" s="3"/>
      <c r="R251" s="3"/>
      <c r="S251" s="3"/>
      <c r="T251" s="3"/>
      <c r="U251" s="3"/>
      <c r="V251" s="3"/>
      <c r="W251" s="3"/>
      <c r="X251" s="3"/>
    </row>
    <row r="252" spans="1:24" ht="15.75" customHeight="1">
      <c r="A252" s="1"/>
      <c r="B252" s="2"/>
      <c r="C252" s="2"/>
      <c r="D252" s="2"/>
      <c r="E252" s="2"/>
      <c r="F252" s="2"/>
      <c r="G252" s="3"/>
      <c r="H252" s="3"/>
      <c r="I252" s="3"/>
      <c r="J252" s="3"/>
      <c r="K252" s="3"/>
      <c r="L252" s="3"/>
      <c r="M252" s="3"/>
      <c r="N252" s="3"/>
      <c r="O252" s="3"/>
      <c r="P252" s="3"/>
      <c r="Q252" s="3"/>
      <c r="R252" s="3"/>
      <c r="S252" s="3"/>
      <c r="T252" s="3"/>
      <c r="U252" s="3"/>
      <c r="V252" s="3"/>
      <c r="W252" s="3"/>
      <c r="X252" s="3"/>
    </row>
    <row r="253" spans="1:24" ht="15.75" customHeight="1">
      <c r="A253" s="1"/>
      <c r="B253" s="2"/>
      <c r="C253" s="2"/>
      <c r="D253" s="2"/>
      <c r="E253" s="2"/>
      <c r="F253" s="2"/>
      <c r="G253" s="3"/>
      <c r="H253" s="3"/>
      <c r="I253" s="3"/>
      <c r="J253" s="3"/>
      <c r="K253" s="3"/>
      <c r="L253" s="3"/>
      <c r="M253" s="3"/>
      <c r="N253" s="3"/>
      <c r="O253" s="3"/>
      <c r="P253" s="3"/>
      <c r="Q253" s="3"/>
      <c r="R253" s="3"/>
      <c r="S253" s="3"/>
      <c r="T253" s="3"/>
      <c r="U253" s="3"/>
      <c r="V253" s="3"/>
      <c r="W253" s="3"/>
      <c r="X253" s="3"/>
    </row>
    <row r="254" spans="1:24" ht="15.75" customHeight="1">
      <c r="A254" s="1"/>
      <c r="B254" s="2"/>
      <c r="C254" s="2"/>
      <c r="D254" s="2"/>
      <c r="E254" s="2"/>
      <c r="F254" s="2"/>
      <c r="G254" s="3"/>
      <c r="H254" s="3"/>
      <c r="I254" s="3"/>
      <c r="J254" s="3"/>
      <c r="K254" s="3"/>
      <c r="L254" s="3"/>
      <c r="M254" s="3"/>
      <c r="N254" s="3"/>
      <c r="O254" s="3"/>
      <c r="P254" s="3"/>
      <c r="Q254" s="3"/>
      <c r="R254" s="3"/>
      <c r="S254" s="3"/>
      <c r="T254" s="3"/>
      <c r="U254" s="3"/>
      <c r="V254" s="3"/>
      <c r="W254" s="3"/>
      <c r="X254" s="3"/>
    </row>
    <row r="255" spans="1:24" ht="15.75" customHeight="1">
      <c r="A255" s="1"/>
      <c r="B255" s="2"/>
      <c r="C255" s="2"/>
      <c r="D255" s="2"/>
      <c r="E255" s="2"/>
      <c r="F255" s="2"/>
      <c r="G255" s="3"/>
      <c r="H255" s="3"/>
      <c r="I255" s="3"/>
      <c r="J255" s="3"/>
      <c r="K255" s="3"/>
      <c r="L255" s="3"/>
      <c r="M255" s="3"/>
      <c r="N255" s="3"/>
      <c r="O255" s="3"/>
      <c r="P255" s="3"/>
      <c r="Q255" s="3"/>
      <c r="R255" s="3"/>
      <c r="S255" s="3"/>
      <c r="T255" s="3"/>
      <c r="U255" s="3"/>
      <c r="V255" s="3"/>
      <c r="W255" s="3"/>
      <c r="X255" s="3"/>
    </row>
    <row r="256" spans="1:24" ht="15.75" customHeight="1">
      <c r="A256" s="1"/>
      <c r="B256" s="2"/>
      <c r="C256" s="2"/>
      <c r="D256" s="2"/>
      <c r="E256" s="2"/>
      <c r="F256" s="2"/>
      <c r="G256" s="3"/>
      <c r="H256" s="3"/>
      <c r="I256" s="3"/>
      <c r="J256" s="3"/>
      <c r="K256" s="3"/>
      <c r="L256" s="3"/>
      <c r="M256" s="3"/>
      <c r="N256" s="3"/>
      <c r="O256" s="3"/>
      <c r="P256" s="3"/>
      <c r="Q256" s="3"/>
      <c r="R256" s="3"/>
      <c r="S256" s="3"/>
      <c r="T256" s="3"/>
      <c r="U256" s="3"/>
      <c r="V256" s="3"/>
      <c r="W256" s="3"/>
      <c r="X256" s="3"/>
    </row>
    <row r="257" spans="1:24" ht="15.75" customHeight="1">
      <c r="A257" s="1"/>
      <c r="B257" s="2"/>
      <c r="C257" s="2"/>
      <c r="D257" s="2"/>
      <c r="E257" s="2"/>
      <c r="F257" s="2"/>
      <c r="G257" s="3"/>
      <c r="H257" s="3"/>
      <c r="I257" s="3"/>
      <c r="J257" s="3"/>
      <c r="K257" s="3"/>
      <c r="L257" s="3"/>
      <c r="M257" s="3"/>
      <c r="N257" s="3"/>
      <c r="O257" s="3"/>
      <c r="P257" s="3"/>
      <c r="Q257" s="3"/>
      <c r="R257" s="3"/>
      <c r="S257" s="3"/>
      <c r="T257" s="3"/>
      <c r="U257" s="3"/>
      <c r="V257" s="3"/>
      <c r="W257" s="3"/>
      <c r="X257" s="3"/>
    </row>
    <row r="258" spans="1:24" ht="15.75" customHeight="1">
      <c r="A258" s="1"/>
      <c r="B258" s="2"/>
      <c r="C258" s="2"/>
      <c r="D258" s="2"/>
      <c r="E258" s="2"/>
      <c r="F258" s="2"/>
      <c r="G258" s="3"/>
      <c r="H258" s="3"/>
      <c r="I258" s="3"/>
      <c r="J258" s="3"/>
      <c r="K258" s="3"/>
      <c r="L258" s="3"/>
      <c r="M258" s="3"/>
      <c r="N258" s="3"/>
      <c r="O258" s="3"/>
      <c r="P258" s="3"/>
      <c r="Q258" s="3"/>
      <c r="R258" s="3"/>
      <c r="S258" s="3"/>
      <c r="T258" s="3"/>
      <c r="U258" s="3"/>
      <c r="V258" s="3"/>
      <c r="W258" s="3"/>
      <c r="X258" s="3"/>
    </row>
    <row r="259" spans="1:24" ht="15.75" customHeight="1">
      <c r="A259" s="1"/>
      <c r="B259" s="2"/>
      <c r="C259" s="2"/>
      <c r="D259" s="2"/>
      <c r="E259" s="2"/>
      <c r="F259" s="2"/>
      <c r="G259" s="3"/>
      <c r="H259" s="3"/>
      <c r="I259" s="3"/>
      <c r="J259" s="3"/>
      <c r="K259" s="3"/>
      <c r="L259" s="3"/>
      <c r="M259" s="3"/>
      <c r="N259" s="3"/>
      <c r="O259" s="3"/>
      <c r="P259" s="3"/>
      <c r="Q259" s="3"/>
      <c r="R259" s="3"/>
      <c r="S259" s="3"/>
      <c r="T259" s="3"/>
      <c r="U259" s="3"/>
      <c r="V259" s="3"/>
      <c r="W259" s="3"/>
      <c r="X259" s="3"/>
    </row>
    <row r="260" spans="1:24" ht="15.75" customHeight="1">
      <c r="A260" s="1"/>
      <c r="B260" s="2"/>
      <c r="C260" s="2"/>
      <c r="D260" s="2"/>
      <c r="E260" s="2"/>
      <c r="F260" s="2"/>
      <c r="G260" s="3"/>
      <c r="H260" s="3"/>
      <c r="I260" s="3"/>
      <c r="J260" s="3"/>
      <c r="K260" s="3"/>
      <c r="L260" s="3"/>
      <c r="M260" s="3"/>
      <c r="N260" s="3"/>
      <c r="O260" s="3"/>
      <c r="P260" s="3"/>
      <c r="Q260" s="3"/>
      <c r="R260" s="3"/>
      <c r="S260" s="3"/>
      <c r="T260" s="3"/>
      <c r="U260" s="3"/>
      <c r="V260" s="3"/>
      <c r="W260" s="3"/>
      <c r="X260" s="3"/>
    </row>
    <row r="261" spans="1:24" ht="15.75" customHeight="1">
      <c r="A261" s="1"/>
      <c r="B261" s="2"/>
      <c r="C261" s="2"/>
      <c r="D261" s="2"/>
      <c r="E261" s="2"/>
      <c r="F261" s="2"/>
      <c r="G261" s="3"/>
      <c r="H261" s="3"/>
      <c r="I261" s="3"/>
      <c r="J261" s="3"/>
      <c r="K261" s="3"/>
      <c r="L261" s="3"/>
      <c r="M261" s="3"/>
      <c r="N261" s="3"/>
      <c r="O261" s="3"/>
      <c r="P261" s="3"/>
      <c r="Q261" s="3"/>
      <c r="R261" s="3"/>
      <c r="S261" s="3"/>
      <c r="T261" s="3"/>
      <c r="U261" s="3"/>
      <c r="V261" s="3"/>
      <c r="W261" s="3"/>
      <c r="X261" s="3"/>
    </row>
    <row r="262" spans="1:24" ht="15.75" customHeight="1">
      <c r="A262" s="1"/>
      <c r="B262" s="2"/>
      <c r="C262" s="2"/>
      <c r="D262" s="2"/>
      <c r="E262" s="2"/>
      <c r="F262" s="2"/>
      <c r="G262" s="3"/>
      <c r="H262" s="3"/>
      <c r="I262" s="3"/>
      <c r="J262" s="3"/>
      <c r="K262" s="3"/>
      <c r="L262" s="3"/>
      <c r="M262" s="3"/>
      <c r="N262" s="3"/>
      <c r="O262" s="3"/>
      <c r="P262" s="3"/>
      <c r="Q262" s="3"/>
      <c r="R262" s="3"/>
      <c r="S262" s="3"/>
      <c r="T262" s="3"/>
      <c r="U262" s="3"/>
      <c r="V262" s="3"/>
      <c r="W262" s="3"/>
      <c r="X262" s="3"/>
    </row>
    <row r="263" spans="1:24" ht="15.75" customHeight="1">
      <c r="A263" s="1"/>
      <c r="B263" s="2"/>
      <c r="C263" s="2"/>
      <c r="D263" s="2"/>
      <c r="E263" s="2"/>
      <c r="F263" s="2"/>
      <c r="G263" s="3"/>
      <c r="H263" s="3"/>
      <c r="I263" s="3"/>
      <c r="J263" s="3"/>
      <c r="K263" s="3"/>
      <c r="L263" s="3"/>
      <c r="M263" s="3"/>
      <c r="N263" s="3"/>
      <c r="O263" s="3"/>
      <c r="P263" s="3"/>
      <c r="Q263" s="3"/>
      <c r="R263" s="3"/>
      <c r="S263" s="3"/>
      <c r="T263" s="3"/>
      <c r="U263" s="3"/>
      <c r="V263" s="3"/>
      <c r="W263" s="3"/>
      <c r="X263" s="3"/>
    </row>
    <row r="264" spans="1:24" ht="15.75" customHeight="1">
      <c r="A264" s="1"/>
      <c r="B264" s="2"/>
      <c r="C264" s="2"/>
      <c r="D264" s="2"/>
      <c r="E264" s="2"/>
      <c r="F264" s="2"/>
      <c r="G264" s="3"/>
      <c r="H264" s="3"/>
      <c r="I264" s="3"/>
      <c r="J264" s="3"/>
      <c r="K264" s="3"/>
      <c r="L264" s="3"/>
      <c r="M264" s="3"/>
      <c r="N264" s="3"/>
      <c r="O264" s="3"/>
      <c r="P264" s="3"/>
      <c r="Q264" s="3"/>
      <c r="R264" s="3"/>
      <c r="S264" s="3"/>
      <c r="T264" s="3"/>
      <c r="U264" s="3"/>
      <c r="V264" s="3"/>
      <c r="W264" s="3"/>
      <c r="X264" s="3"/>
    </row>
    <row r="265" spans="1:24" ht="15.75" customHeight="1">
      <c r="A265" s="1"/>
      <c r="B265" s="2"/>
      <c r="C265" s="2"/>
      <c r="D265" s="2"/>
      <c r="E265" s="2"/>
      <c r="F265" s="2"/>
      <c r="G265" s="3"/>
      <c r="H265" s="3"/>
      <c r="I265" s="3"/>
      <c r="J265" s="3"/>
      <c r="K265" s="3"/>
      <c r="L265" s="3"/>
      <c r="M265" s="3"/>
      <c r="N265" s="3"/>
      <c r="O265" s="3"/>
      <c r="P265" s="3"/>
      <c r="Q265" s="3"/>
      <c r="R265" s="3"/>
      <c r="S265" s="3"/>
      <c r="T265" s="3"/>
      <c r="U265" s="3"/>
      <c r="V265" s="3"/>
      <c r="W265" s="3"/>
      <c r="X265" s="3"/>
    </row>
    <row r="266" spans="1:24" ht="15.75" customHeight="1">
      <c r="A266" s="1"/>
      <c r="B266" s="2"/>
      <c r="C266" s="2"/>
      <c r="D266" s="2"/>
      <c r="E266" s="2"/>
      <c r="F266" s="2"/>
      <c r="G266" s="3"/>
      <c r="H266" s="3"/>
      <c r="I266" s="3"/>
      <c r="J266" s="3"/>
      <c r="K266" s="3"/>
      <c r="L266" s="3"/>
      <c r="M266" s="3"/>
      <c r="N266" s="3"/>
      <c r="O266" s="3"/>
      <c r="P266" s="3"/>
      <c r="Q266" s="3"/>
      <c r="R266" s="3"/>
      <c r="S266" s="3"/>
      <c r="T266" s="3"/>
      <c r="U266" s="3"/>
      <c r="V266" s="3"/>
      <c r="W266" s="3"/>
      <c r="X266" s="3"/>
    </row>
    <row r="267" spans="1:24" ht="15.75" customHeight="1">
      <c r="A267" s="1"/>
      <c r="B267" s="2"/>
      <c r="C267" s="2"/>
      <c r="D267" s="2"/>
      <c r="E267" s="2"/>
      <c r="F267" s="2"/>
      <c r="G267" s="3"/>
      <c r="H267" s="3"/>
      <c r="I267" s="3"/>
      <c r="J267" s="3"/>
      <c r="K267" s="3"/>
      <c r="L267" s="3"/>
      <c r="M267" s="3"/>
      <c r="N267" s="3"/>
      <c r="O267" s="3"/>
      <c r="P267" s="3"/>
      <c r="Q267" s="3"/>
      <c r="R267" s="3"/>
      <c r="S267" s="3"/>
      <c r="T267" s="3"/>
      <c r="U267" s="3"/>
      <c r="V267" s="3"/>
      <c r="W267" s="3"/>
      <c r="X267" s="3"/>
    </row>
    <row r="268" spans="1:24" ht="15.75" customHeight="1">
      <c r="A268" s="1"/>
      <c r="B268" s="2"/>
      <c r="C268" s="2"/>
      <c r="D268" s="2"/>
      <c r="E268" s="2"/>
      <c r="F268" s="2"/>
      <c r="G268" s="3"/>
      <c r="H268" s="3"/>
      <c r="I268" s="3"/>
      <c r="J268" s="3"/>
      <c r="K268" s="3"/>
      <c r="L268" s="3"/>
      <c r="M268" s="3"/>
      <c r="N268" s="3"/>
      <c r="O268" s="3"/>
      <c r="P268" s="3"/>
      <c r="Q268" s="3"/>
      <c r="R268" s="3"/>
      <c r="S268" s="3"/>
      <c r="T268" s="3"/>
      <c r="U268" s="3"/>
      <c r="V268" s="3"/>
      <c r="W268" s="3"/>
      <c r="X268" s="3"/>
    </row>
    <row r="269" spans="1:24" ht="15.75" customHeight="1">
      <c r="A269" s="1"/>
      <c r="B269" s="2"/>
      <c r="C269" s="2"/>
      <c r="D269" s="2"/>
      <c r="E269" s="2"/>
      <c r="F269" s="2"/>
      <c r="G269" s="3"/>
      <c r="H269" s="3"/>
      <c r="I269" s="3"/>
      <c r="J269" s="3"/>
      <c r="K269" s="3"/>
      <c r="L269" s="3"/>
      <c r="M269" s="3"/>
      <c r="N269" s="3"/>
      <c r="O269" s="3"/>
      <c r="P269" s="3"/>
      <c r="Q269" s="3"/>
      <c r="R269" s="3"/>
      <c r="S269" s="3"/>
      <c r="T269" s="3"/>
      <c r="U269" s="3"/>
      <c r="V269" s="3"/>
      <c r="W269" s="3"/>
      <c r="X269" s="3"/>
    </row>
    <row r="270" spans="1:24" ht="15.75" customHeight="1">
      <c r="A270" s="1"/>
      <c r="B270" s="2"/>
      <c r="C270" s="2"/>
      <c r="D270" s="2"/>
      <c r="E270" s="2"/>
      <c r="F270" s="2"/>
      <c r="G270" s="3"/>
      <c r="H270" s="3"/>
      <c r="I270" s="3"/>
      <c r="J270" s="3"/>
      <c r="K270" s="3"/>
      <c r="L270" s="3"/>
      <c r="M270" s="3"/>
      <c r="N270" s="3"/>
      <c r="O270" s="3"/>
      <c r="P270" s="3"/>
      <c r="Q270" s="3"/>
      <c r="R270" s="3"/>
      <c r="S270" s="3"/>
      <c r="T270" s="3"/>
      <c r="U270" s="3"/>
      <c r="V270" s="3"/>
      <c r="W270" s="3"/>
      <c r="X270" s="3"/>
    </row>
    <row r="271" spans="1:24" ht="15.75" customHeight="1">
      <c r="A271" s="1"/>
      <c r="B271" s="2"/>
      <c r="C271" s="2"/>
      <c r="D271" s="2"/>
      <c r="E271" s="2"/>
      <c r="F271" s="2"/>
      <c r="G271" s="3"/>
      <c r="H271" s="3"/>
      <c r="I271" s="3"/>
      <c r="J271" s="3"/>
      <c r="K271" s="3"/>
      <c r="L271" s="3"/>
      <c r="M271" s="3"/>
      <c r="N271" s="3"/>
      <c r="O271" s="3"/>
      <c r="P271" s="3"/>
      <c r="Q271" s="3"/>
      <c r="R271" s="3"/>
      <c r="S271" s="3"/>
      <c r="T271" s="3"/>
      <c r="U271" s="3"/>
      <c r="V271" s="3"/>
      <c r="W271" s="3"/>
      <c r="X271" s="3"/>
    </row>
    <row r="272" spans="1:24" ht="15.75" customHeight="1">
      <c r="A272" s="1"/>
      <c r="B272" s="2"/>
      <c r="C272" s="2"/>
      <c r="D272" s="2"/>
      <c r="E272" s="2"/>
      <c r="F272" s="2"/>
      <c r="G272" s="3"/>
      <c r="H272" s="3"/>
      <c r="I272" s="3"/>
      <c r="J272" s="3"/>
      <c r="K272" s="3"/>
      <c r="L272" s="3"/>
      <c r="M272" s="3"/>
      <c r="N272" s="3"/>
      <c r="O272" s="3"/>
      <c r="P272" s="3"/>
      <c r="Q272" s="3"/>
      <c r="R272" s="3"/>
      <c r="S272" s="3"/>
      <c r="T272" s="3"/>
      <c r="U272" s="3"/>
      <c r="V272" s="3"/>
      <c r="W272" s="3"/>
      <c r="X272" s="3"/>
    </row>
    <row r="273" spans="1:24" ht="15.75" customHeight="1">
      <c r="A273" s="1"/>
      <c r="B273" s="2"/>
      <c r="C273" s="2"/>
      <c r="D273" s="2"/>
      <c r="E273" s="2"/>
      <c r="F273" s="2"/>
      <c r="G273" s="3"/>
      <c r="H273" s="3"/>
      <c r="I273" s="3"/>
      <c r="J273" s="3"/>
      <c r="K273" s="3"/>
      <c r="L273" s="3"/>
      <c r="M273" s="3"/>
      <c r="N273" s="3"/>
      <c r="O273" s="3"/>
      <c r="P273" s="3"/>
      <c r="Q273" s="3"/>
      <c r="R273" s="3"/>
      <c r="S273" s="3"/>
      <c r="T273" s="3"/>
      <c r="U273" s="3"/>
      <c r="V273" s="3"/>
      <c r="W273" s="3"/>
      <c r="X273" s="3"/>
    </row>
    <row r="274" spans="1:24" ht="15.75" customHeight="1">
      <c r="A274" s="1"/>
      <c r="B274" s="2"/>
      <c r="C274" s="2"/>
      <c r="D274" s="2"/>
      <c r="E274" s="2"/>
      <c r="F274" s="2"/>
      <c r="G274" s="3"/>
      <c r="H274" s="3"/>
      <c r="I274" s="3"/>
      <c r="J274" s="3"/>
      <c r="K274" s="3"/>
      <c r="L274" s="3"/>
      <c r="M274" s="3"/>
      <c r="N274" s="3"/>
      <c r="O274" s="3"/>
      <c r="P274" s="3"/>
      <c r="Q274" s="3"/>
      <c r="R274" s="3"/>
      <c r="S274" s="3"/>
      <c r="T274" s="3"/>
      <c r="U274" s="3"/>
      <c r="V274" s="3"/>
      <c r="W274" s="3"/>
      <c r="X274" s="3"/>
    </row>
    <row r="275" spans="1:24" ht="15.75" customHeight="1">
      <c r="A275" s="1"/>
      <c r="B275" s="2"/>
      <c r="C275" s="2"/>
      <c r="D275" s="2"/>
      <c r="E275" s="2"/>
      <c r="F275" s="2"/>
      <c r="G275" s="3"/>
      <c r="H275" s="3"/>
      <c r="I275" s="3"/>
      <c r="J275" s="3"/>
      <c r="K275" s="3"/>
      <c r="L275" s="3"/>
      <c r="M275" s="3"/>
      <c r="N275" s="3"/>
      <c r="O275" s="3"/>
      <c r="P275" s="3"/>
      <c r="Q275" s="3"/>
      <c r="R275" s="3"/>
      <c r="S275" s="3"/>
      <c r="T275" s="3"/>
      <c r="U275" s="3"/>
      <c r="V275" s="3"/>
      <c r="W275" s="3"/>
      <c r="X275" s="3"/>
    </row>
    <row r="276" spans="1:24" ht="15.75" customHeight="1">
      <c r="A276" s="1"/>
      <c r="B276" s="2"/>
      <c r="C276" s="2"/>
      <c r="D276" s="2"/>
      <c r="E276" s="2"/>
      <c r="F276" s="2"/>
      <c r="G276" s="3"/>
      <c r="H276" s="3"/>
      <c r="I276" s="3"/>
      <c r="J276" s="3"/>
      <c r="K276" s="3"/>
      <c r="L276" s="3"/>
      <c r="M276" s="3"/>
      <c r="N276" s="3"/>
      <c r="O276" s="3"/>
      <c r="P276" s="3"/>
      <c r="Q276" s="3"/>
      <c r="R276" s="3"/>
      <c r="S276" s="3"/>
      <c r="T276" s="3"/>
      <c r="U276" s="3"/>
      <c r="V276" s="3"/>
      <c r="W276" s="3"/>
      <c r="X276" s="3"/>
    </row>
    <row r="277" spans="1:24" ht="15.75" customHeight="1">
      <c r="A277" s="1"/>
      <c r="B277" s="2"/>
      <c r="C277" s="2"/>
      <c r="D277" s="2"/>
      <c r="E277" s="2"/>
      <c r="F277" s="2"/>
      <c r="G277" s="3"/>
      <c r="H277" s="3"/>
      <c r="I277" s="3"/>
      <c r="J277" s="3"/>
      <c r="K277" s="3"/>
      <c r="L277" s="3"/>
      <c r="M277" s="3"/>
      <c r="N277" s="3"/>
      <c r="O277" s="3"/>
      <c r="P277" s="3"/>
      <c r="Q277" s="3"/>
      <c r="R277" s="3"/>
      <c r="S277" s="3"/>
      <c r="T277" s="3"/>
      <c r="U277" s="3"/>
      <c r="V277" s="3"/>
      <c r="W277" s="3"/>
      <c r="X277" s="3"/>
    </row>
    <row r="278" spans="1:24" ht="15.75" customHeight="1">
      <c r="A278" s="1"/>
      <c r="B278" s="2"/>
      <c r="C278" s="2"/>
      <c r="D278" s="2"/>
      <c r="E278" s="2"/>
      <c r="F278" s="2"/>
      <c r="G278" s="3"/>
      <c r="H278" s="3"/>
      <c r="I278" s="3"/>
      <c r="J278" s="3"/>
      <c r="K278" s="3"/>
      <c r="L278" s="3"/>
      <c r="M278" s="3"/>
      <c r="N278" s="3"/>
      <c r="O278" s="3"/>
      <c r="P278" s="3"/>
      <c r="Q278" s="3"/>
      <c r="R278" s="3"/>
      <c r="S278" s="3"/>
      <c r="T278" s="3"/>
      <c r="U278" s="3"/>
      <c r="V278" s="3"/>
      <c r="W278" s="3"/>
      <c r="X278" s="3"/>
    </row>
    <row r="279" spans="1:24" ht="15.75" customHeight="1">
      <c r="A279" s="1"/>
      <c r="B279" s="2"/>
      <c r="C279" s="2"/>
      <c r="D279" s="2"/>
      <c r="E279" s="2"/>
      <c r="F279" s="2"/>
      <c r="G279" s="3"/>
      <c r="H279" s="3"/>
      <c r="I279" s="3"/>
      <c r="J279" s="3"/>
      <c r="K279" s="3"/>
      <c r="L279" s="3"/>
      <c r="M279" s="3"/>
      <c r="N279" s="3"/>
      <c r="O279" s="3"/>
      <c r="P279" s="3"/>
      <c r="Q279" s="3"/>
      <c r="R279" s="3"/>
      <c r="S279" s="3"/>
      <c r="T279" s="3"/>
      <c r="U279" s="3"/>
      <c r="V279" s="3"/>
      <c r="W279" s="3"/>
      <c r="X279" s="3"/>
    </row>
    <row r="280" spans="1:24" ht="15.75" customHeight="1">
      <c r="A280" s="1"/>
      <c r="B280" s="2"/>
      <c r="C280" s="2"/>
      <c r="D280" s="2"/>
      <c r="E280" s="2"/>
      <c r="F280" s="2"/>
      <c r="G280" s="3"/>
      <c r="H280" s="3"/>
      <c r="I280" s="3"/>
      <c r="J280" s="3"/>
      <c r="K280" s="3"/>
      <c r="L280" s="3"/>
      <c r="M280" s="3"/>
      <c r="N280" s="3"/>
      <c r="O280" s="3"/>
      <c r="P280" s="3"/>
      <c r="Q280" s="3"/>
      <c r="R280" s="3"/>
      <c r="S280" s="3"/>
      <c r="T280" s="3"/>
      <c r="U280" s="3"/>
      <c r="V280" s="3"/>
      <c r="W280" s="3"/>
      <c r="X280" s="3"/>
    </row>
    <row r="281" spans="1:24" ht="15.75" customHeight="1">
      <c r="A281" s="1"/>
      <c r="B281" s="2"/>
      <c r="C281" s="2"/>
      <c r="D281" s="2"/>
      <c r="E281" s="2"/>
      <c r="F281" s="2"/>
      <c r="G281" s="3"/>
      <c r="H281" s="3"/>
      <c r="I281" s="3"/>
      <c r="J281" s="3"/>
      <c r="K281" s="3"/>
      <c r="L281" s="3"/>
      <c r="M281" s="3"/>
      <c r="N281" s="3"/>
      <c r="O281" s="3"/>
      <c r="P281" s="3"/>
      <c r="Q281" s="3"/>
      <c r="R281" s="3"/>
      <c r="S281" s="3"/>
      <c r="T281" s="3"/>
      <c r="U281" s="3"/>
      <c r="V281" s="3"/>
      <c r="W281" s="3"/>
      <c r="X281" s="3"/>
    </row>
    <row r="282" spans="1:24" ht="15.75" customHeight="1">
      <c r="A282" s="1"/>
      <c r="B282" s="2"/>
      <c r="C282" s="2"/>
      <c r="D282" s="2"/>
      <c r="E282" s="2"/>
      <c r="F282" s="2"/>
      <c r="G282" s="3"/>
      <c r="H282" s="3"/>
      <c r="I282" s="3"/>
      <c r="J282" s="3"/>
      <c r="K282" s="3"/>
      <c r="L282" s="3"/>
      <c r="M282" s="3"/>
      <c r="N282" s="3"/>
      <c r="O282" s="3"/>
      <c r="P282" s="3"/>
      <c r="Q282" s="3"/>
      <c r="R282" s="3"/>
      <c r="S282" s="3"/>
      <c r="T282" s="3"/>
      <c r="U282" s="3"/>
      <c r="V282" s="3"/>
      <c r="W282" s="3"/>
      <c r="X282" s="3"/>
    </row>
    <row r="283" spans="1:24" ht="15.75" customHeight="1">
      <c r="A283" s="1"/>
      <c r="B283" s="2"/>
      <c r="C283" s="2"/>
      <c r="D283" s="2"/>
      <c r="E283" s="2"/>
      <c r="F283" s="2"/>
      <c r="G283" s="3"/>
      <c r="H283" s="3"/>
      <c r="I283" s="3"/>
      <c r="J283" s="3"/>
      <c r="K283" s="3"/>
      <c r="L283" s="3"/>
      <c r="M283" s="3"/>
      <c r="N283" s="3"/>
      <c r="O283" s="3"/>
      <c r="P283" s="3"/>
      <c r="Q283" s="3"/>
      <c r="R283" s="3"/>
      <c r="S283" s="3"/>
      <c r="T283" s="3"/>
      <c r="U283" s="3"/>
      <c r="V283" s="3"/>
      <c r="W283" s="3"/>
      <c r="X283" s="3"/>
    </row>
    <row r="284" spans="1:24" ht="15.75" customHeight="1">
      <c r="A284" s="1"/>
      <c r="B284" s="2"/>
      <c r="C284" s="2"/>
      <c r="D284" s="2"/>
      <c r="E284" s="2"/>
      <c r="F284" s="2"/>
      <c r="G284" s="3"/>
      <c r="H284" s="3"/>
      <c r="I284" s="3"/>
      <c r="J284" s="3"/>
      <c r="K284" s="3"/>
      <c r="L284" s="3"/>
      <c r="M284" s="3"/>
      <c r="N284" s="3"/>
      <c r="O284" s="3"/>
      <c r="P284" s="3"/>
      <c r="Q284" s="3"/>
      <c r="R284" s="3"/>
      <c r="S284" s="3"/>
      <c r="T284" s="3"/>
      <c r="U284" s="3"/>
      <c r="V284" s="3"/>
      <c r="W284" s="3"/>
      <c r="X284" s="3"/>
    </row>
    <row r="285" spans="1:24" ht="15.75" customHeight="1">
      <c r="A285" s="1"/>
      <c r="B285" s="2"/>
      <c r="C285" s="2"/>
      <c r="D285" s="2"/>
      <c r="E285" s="2"/>
      <c r="F285" s="2"/>
      <c r="G285" s="3"/>
      <c r="H285" s="3"/>
      <c r="I285" s="3"/>
      <c r="J285" s="3"/>
      <c r="K285" s="3"/>
      <c r="L285" s="3"/>
      <c r="M285" s="3"/>
      <c r="N285" s="3"/>
      <c r="O285" s="3"/>
      <c r="P285" s="3"/>
      <c r="Q285" s="3"/>
      <c r="R285" s="3"/>
      <c r="S285" s="3"/>
      <c r="T285" s="3"/>
      <c r="U285" s="3"/>
      <c r="V285" s="3"/>
      <c r="W285" s="3"/>
      <c r="X285" s="3"/>
    </row>
    <row r="286" spans="1:24" ht="15.75" customHeight="1">
      <c r="A286" s="1"/>
      <c r="B286" s="2"/>
      <c r="C286" s="2"/>
      <c r="D286" s="2"/>
      <c r="E286" s="2"/>
      <c r="F286" s="2"/>
      <c r="G286" s="3"/>
      <c r="H286" s="3"/>
      <c r="I286" s="3"/>
      <c r="J286" s="3"/>
      <c r="K286" s="3"/>
      <c r="L286" s="3"/>
      <c r="M286" s="3"/>
      <c r="N286" s="3"/>
      <c r="O286" s="3"/>
      <c r="P286" s="3"/>
      <c r="Q286" s="3"/>
      <c r="R286" s="3"/>
      <c r="S286" s="3"/>
      <c r="T286" s="3"/>
      <c r="U286" s="3"/>
      <c r="V286" s="3"/>
      <c r="W286" s="3"/>
      <c r="X286" s="3"/>
    </row>
    <row r="287" spans="1:24" ht="15.75" customHeight="1">
      <c r="A287" s="1"/>
      <c r="B287" s="2"/>
      <c r="C287" s="2"/>
      <c r="D287" s="2"/>
      <c r="E287" s="2"/>
      <c r="F287" s="2"/>
      <c r="G287" s="3"/>
      <c r="H287" s="3"/>
      <c r="I287" s="3"/>
      <c r="J287" s="3"/>
      <c r="K287" s="3"/>
      <c r="L287" s="3"/>
      <c r="M287" s="3"/>
      <c r="N287" s="3"/>
      <c r="O287" s="3"/>
      <c r="P287" s="3"/>
      <c r="Q287" s="3"/>
      <c r="R287" s="3"/>
      <c r="S287" s="3"/>
      <c r="T287" s="3"/>
      <c r="U287" s="3"/>
      <c r="V287" s="3"/>
      <c r="W287" s="3"/>
      <c r="X287" s="3"/>
    </row>
    <row r="288" spans="1:24" ht="15.75" customHeight="1">
      <c r="A288" s="1"/>
      <c r="B288" s="2"/>
      <c r="C288" s="2"/>
      <c r="D288" s="2"/>
      <c r="E288" s="2"/>
      <c r="F288" s="2"/>
      <c r="G288" s="3"/>
      <c r="H288" s="3"/>
      <c r="I288" s="3"/>
      <c r="J288" s="3"/>
      <c r="K288" s="3"/>
      <c r="L288" s="3"/>
      <c r="M288" s="3"/>
      <c r="N288" s="3"/>
      <c r="O288" s="3"/>
      <c r="P288" s="3"/>
      <c r="Q288" s="3"/>
      <c r="R288" s="3"/>
      <c r="S288" s="3"/>
      <c r="T288" s="3"/>
      <c r="U288" s="3"/>
      <c r="V288" s="3"/>
      <c r="W288" s="3"/>
      <c r="X288" s="3"/>
    </row>
    <row r="289" spans="1:24" ht="15.75" customHeight="1">
      <c r="A289" s="1"/>
      <c r="B289" s="2"/>
      <c r="C289" s="2"/>
      <c r="D289" s="2"/>
      <c r="E289" s="2"/>
      <c r="F289" s="2"/>
      <c r="G289" s="3"/>
      <c r="H289" s="3"/>
      <c r="I289" s="3"/>
      <c r="J289" s="3"/>
      <c r="K289" s="3"/>
      <c r="L289" s="3"/>
      <c r="M289" s="3"/>
      <c r="N289" s="3"/>
      <c r="O289" s="3"/>
      <c r="P289" s="3"/>
      <c r="Q289" s="3"/>
      <c r="R289" s="3"/>
      <c r="S289" s="3"/>
      <c r="T289" s="3"/>
      <c r="U289" s="3"/>
      <c r="V289" s="3"/>
      <c r="W289" s="3"/>
      <c r="X289" s="3"/>
    </row>
    <row r="290" spans="1:24" ht="15.75" customHeight="1">
      <c r="A290" s="1"/>
      <c r="B290" s="2"/>
      <c r="C290" s="2"/>
      <c r="D290" s="2"/>
      <c r="E290" s="2"/>
      <c r="F290" s="2"/>
      <c r="G290" s="3"/>
      <c r="H290" s="3"/>
      <c r="I290" s="3"/>
      <c r="J290" s="3"/>
      <c r="K290" s="3"/>
      <c r="L290" s="3"/>
      <c r="M290" s="3"/>
      <c r="N290" s="3"/>
      <c r="O290" s="3"/>
      <c r="P290" s="3"/>
      <c r="Q290" s="3"/>
      <c r="R290" s="3"/>
      <c r="S290" s="3"/>
      <c r="T290" s="3"/>
      <c r="U290" s="3"/>
      <c r="V290" s="3"/>
      <c r="W290" s="3"/>
      <c r="X290" s="3"/>
    </row>
    <row r="291" spans="1:24" ht="15.75" customHeight="1">
      <c r="A291" s="1"/>
      <c r="B291" s="2"/>
      <c r="C291" s="2"/>
      <c r="D291" s="2"/>
      <c r="E291" s="2"/>
      <c r="F291" s="2"/>
      <c r="G291" s="3"/>
      <c r="H291" s="3"/>
      <c r="I291" s="3"/>
      <c r="J291" s="3"/>
      <c r="K291" s="3"/>
      <c r="L291" s="3"/>
      <c r="M291" s="3"/>
      <c r="N291" s="3"/>
      <c r="O291" s="3"/>
      <c r="P291" s="3"/>
      <c r="Q291" s="3"/>
      <c r="R291" s="3"/>
      <c r="S291" s="3"/>
      <c r="T291" s="3"/>
      <c r="U291" s="3"/>
      <c r="V291" s="3"/>
      <c r="W291" s="3"/>
      <c r="X291" s="3"/>
    </row>
    <row r="292" spans="1:24" ht="15.75" customHeight="1">
      <c r="A292" s="1"/>
      <c r="B292" s="2"/>
      <c r="C292" s="2"/>
      <c r="D292" s="2"/>
      <c r="E292" s="2"/>
      <c r="F292" s="2"/>
      <c r="G292" s="3"/>
      <c r="H292" s="3"/>
      <c r="I292" s="3"/>
      <c r="J292" s="3"/>
      <c r="K292" s="3"/>
      <c r="L292" s="3"/>
      <c r="M292" s="3"/>
      <c r="N292" s="3"/>
      <c r="O292" s="3"/>
      <c r="P292" s="3"/>
      <c r="Q292" s="3"/>
      <c r="R292" s="3"/>
      <c r="S292" s="3"/>
      <c r="T292" s="3"/>
      <c r="U292" s="3"/>
      <c r="V292" s="3"/>
      <c r="W292" s="3"/>
      <c r="X292" s="3"/>
    </row>
    <row r="293" spans="1:24" ht="15.75" customHeight="1">
      <c r="A293" s="1"/>
      <c r="B293" s="2"/>
      <c r="C293" s="2"/>
      <c r="D293" s="2"/>
      <c r="E293" s="2"/>
      <c r="F293" s="2"/>
      <c r="G293" s="3"/>
      <c r="H293" s="3"/>
      <c r="I293" s="3"/>
      <c r="J293" s="3"/>
      <c r="K293" s="3"/>
      <c r="L293" s="3"/>
      <c r="M293" s="3"/>
      <c r="N293" s="3"/>
      <c r="O293" s="3"/>
      <c r="P293" s="3"/>
      <c r="Q293" s="3"/>
      <c r="R293" s="3"/>
      <c r="S293" s="3"/>
      <c r="T293" s="3"/>
      <c r="U293" s="3"/>
      <c r="V293" s="3"/>
      <c r="W293" s="3"/>
      <c r="X293" s="3"/>
    </row>
    <row r="294" spans="1:24" ht="15.75" customHeight="1">
      <c r="A294" s="1"/>
      <c r="B294" s="2"/>
      <c r="C294" s="2"/>
      <c r="D294" s="2"/>
      <c r="E294" s="2"/>
      <c r="F294" s="2"/>
      <c r="G294" s="3"/>
      <c r="H294" s="3"/>
      <c r="I294" s="3"/>
      <c r="J294" s="3"/>
      <c r="K294" s="3"/>
      <c r="L294" s="3"/>
      <c r="M294" s="3"/>
      <c r="N294" s="3"/>
      <c r="O294" s="3"/>
      <c r="P294" s="3"/>
      <c r="Q294" s="3"/>
      <c r="R294" s="3"/>
      <c r="S294" s="3"/>
      <c r="T294" s="3"/>
      <c r="U294" s="3"/>
      <c r="V294" s="3"/>
      <c r="W294" s="3"/>
      <c r="X294" s="3"/>
    </row>
    <row r="295" spans="1:24" ht="15.75" customHeight="1">
      <c r="A295" s="1"/>
      <c r="B295" s="2"/>
      <c r="C295" s="2"/>
      <c r="D295" s="2"/>
      <c r="E295" s="2"/>
      <c r="F295" s="2"/>
      <c r="G295" s="3"/>
      <c r="H295" s="3"/>
      <c r="I295" s="3"/>
      <c r="J295" s="3"/>
      <c r="K295" s="3"/>
      <c r="L295" s="3"/>
      <c r="M295" s="3"/>
      <c r="N295" s="3"/>
      <c r="O295" s="3"/>
      <c r="P295" s="3"/>
      <c r="Q295" s="3"/>
      <c r="R295" s="3"/>
      <c r="S295" s="3"/>
      <c r="T295" s="3"/>
      <c r="U295" s="3"/>
      <c r="V295" s="3"/>
      <c r="W295" s="3"/>
      <c r="X295" s="3"/>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sheetData>
  <mergeCells count="8">
    <mergeCell ref="A2:V2"/>
    <mergeCell ref="A95:T95"/>
    <mergeCell ref="A9:V9"/>
    <mergeCell ref="A4:V4"/>
    <mergeCell ref="A5:V5"/>
    <mergeCell ref="A6:V6"/>
    <mergeCell ref="A7:V7"/>
    <mergeCell ref="A8:V8"/>
  </mergeCells>
  <hyperlinks>
    <hyperlink ref="I12" r:id="rId1" xr:uid="{0E941042-38BF-4A9F-87B7-6D9F91CF6454}"/>
    <hyperlink ref="H12" r:id="rId2" xr:uid="{71E981E0-07E7-4637-A3AF-0AAB4FD9FC89}"/>
    <hyperlink ref="H13" r:id="rId3" xr:uid="{1FC85266-B737-4480-AF7C-A7768C01A198}"/>
    <hyperlink ref="I13" r:id="rId4" xr:uid="{B724BF0B-986C-40A1-9556-36E4B5C282F6}"/>
    <hyperlink ref="H14" r:id="rId5" xr:uid="{AADBD46B-4F56-448B-AFB2-51843A11360D}"/>
    <hyperlink ref="I14" r:id="rId6" xr:uid="{051D5688-E3AB-45AF-B318-67722B7EFDD8}"/>
    <hyperlink ref="H15" r:id="rId7" xr:uid="{E9F3B2B8-38E0-4886-B6F1-140C7F46DDD9}"/>
    <hyperlink ref="I15" r:id="rId8" xr:uid="{A481A827-E667-4DE7-8669-28074502A906}"/>
    <hyperlink ref="H16" r:id="rId9" xr:uid="{3F5A0432-37DA-4A06-99E1-D9EAFE82BE18}"/>
    <hyperlink ref="I16" r:id="rId10" xr:uid="{C474CDFA-0D2A-4BA3-A389-BDB256227222}"/>
    <hyperlink ref="H17" r:id="rId11" xr:uid="{BF94182D-42D8-4603-AACC-3819689C317D}"/>
    <hyperlink ref="I17" r:id="rId12" xr:uid="{EED74F19-E40C-4D4E-A416-4B6E5041A3E4}"/>
    <hyperlink ref="H18" r:id="rId13" xr:uid="{06EB4C55-8B19-45B1-B201-FD63EB50A44F}"/>
    <hyperlink ref="H19" r:id="rId14" xr:uid="{4249F731-C438-4D8A-9953-C90D11C58824}"/>
    <hyperlink ref="I19" r:id="rId15" xr:uid="{68CF9D47-CF4C-4777-AF0E-FEA58E56A7AC}"/>
    <hyperlink ref="H20" r:id="rId16" xr:uid="{09AC716B-D383-4A0E-BA4C-1472EF9D5F79}"/>
    <hyperlink ref="H21" r:id="rId17" xr:uid="{1FE37833-8436-480D-AC5B-517CF771E2D6}"/>
    <hyperlink ref="I21" r:id="rId18" xr:uid="{B3AFC3DF-08EF-44F0-A472-C015428B7E25}"/>
    <hyperlink ref="J21" r:id="rId19" xr:uid="{D5F12AD3-FB6D-49B0-A8EB-CCFD33115AEB}"/>
    <hyperlink ref="H22" r:id="rId20" xr:uid="{01526624-E7A5-48DE-B0D4-4641AB088A91}"/>
    <hyperlink ref="I22" r:id="rId21" xr:uid="{383C695A-DD0B-4EBB-A39D-2A7D94F86AB7}"/>
    <hyperlink ref="J22" r:id="rId22" xr:uid="{DE7EA1AB-69D0-4F80-BD93-E9707019D734}"/>
    <hyperlink ref="H23" r:id="rId23" xr:uid="{B2162320-1860-4B94-8BF4-D69AA902A143}"/>
    <hyperlink ref="I23" r:id="rId24" xr:uid="{2BF0A152-FD59-44DC-90B3-5941DDA66B88}"/>
    <hyperlink ref="J23" r:id="rId25" xr:uid="{86BB5F60-C999-4BB5-BD89-8F9ABE0D3D2B}"/>
    <hyperlink ref="H24" r:id="rId26" xr:uid="{EA73A4C9-8ECD-42FB-8AC4-870CFC83C541}"/>
    <hyperlink ref="I24" r:id="rId27" xr:uid="{F8695405-C44A-4EFB-9839-E40B300515B7}"/>
    <hyperlink ref="J24" r:id="rId28" xr:uid="{46D51204-EC7E-48D6-9CB5-A6957E794FD1}"/>
    <hyperlink ref="I25" r:id="rId29" xr:uid="{D59D7C11-2B16-4465-B566-D25EB5CA5C13}"/>
    <hyperlink ref="H25" r:id="rId30" xr:uid="{19DCCAB2-CB75-457B-AB26-2D425209D2AA}"/>
    <hyperlink ref="H26" r:id="rId31" xr:uid="{3F913A12-1A84-45B2-9A3D-D48386DF37B2}"/>
    <hyperlink ref="H27" r:id="rId32" xr:uid="{F5E40AFB-B4AF-416C-AD0F-8BA03C915515}"/>
    <hyperlink ref="I27" r:id="rId33" xr:uid="{C8D6AF6A-6D85-40D1-9282-F6F6830887DC}"/>
    <hyperlink ref="H28" r:id="rId34" xr:uid="{72FE78C7-B2EC-4E9F-B7B8-FDD5AAB26EC0}"/>
    <hyperlink ref="I28" r:id="rId35" xr:uid="{87EAD110-36BB-418F-BE85-36269F5DFF6B}"/>
    <hyperlink ref="J28" r:id="rId36" xr:uid="{7C5B6238-0C4A-4E68-A374-66979424D28D}"/>
    <hyperlink ref="H29" r:id="rId37" xr:uid="{54A1F5B5-8966-4E89-BD89-BACE8736DCC6}"/>
    <hyperlink ref="H30" r:id="rId38" xr:uid="{FC5825EA-2A7F-43D4-B05C-00AF17D052E1}"/>
    <hyperlink ref="I30" r:id="rId39" xr:uid="{D902E3EB-3502-47CE-A97A-C4453959AEA1}"/>
    <hyperlink ref="H31" r:id="rId40" xr:uid="{C463BA0E-0264-4719-91EF-3D58F8149666}"/>
    <hyperlink ref="I31" r:id="rId41" xr:uid="{B38A32F6-902B-4D3D-AC13-CB6461396755}"/>
    <hyperlink ref="H32" r:id="rId42" xr:uid="{92F39C6B-7555-4353-983E-407F391E72F4}"/>
    <hyperlink ref="I32" r:id="rId43" xr:uid="{094789B9-D1E9-4902-91AD-41D686E1807A}"/>
    <hyperlink ref="H33" r:id="rId44" xr:uid="{4339C0A9-994D-4EFC-ADBD-6AAFFA708EF8}"/>
    <hyperlink ref="I33" r:id="rId45" xr:uid="{CD1FBF17-50A5-48DA-B176-FD4C6A355AB9}"/>
    <hyperlink ref="H34" r:id="rId46" xr:uid="{83E96253-8893-46F2-814F-404922A5F383}"/>
    <hyperlink ref="I34" r:id="rId47" xr:uid="{BD12A34C-DF08-4AF3-A55E-3BE22C7E3C08}"/>
    <hyperlink ref="H35" r:id="rId48" xr:uid="{9AA4E062-93DB-49F3-8608-35E6DF470B84}"/>
    <hyperlink ref="I35" r:id="rId49" xr:uid="{B4A8D578-6F1C-450D-ADBF-7A37E6CA385C}"/>
    <hyperlink ref="H36" r:id="rId50" xr:uid="{4F7008ED-E2B5-4896-9322-843621757E92}"/>
    <hyperlink ref="H39" r:id="rId51" xr:uid="{3D013BA2-5BBA-4586-933D-98923B904B56}"/>
    <hyperlink ref="I39" r:id="rId52" xr:uid="{659B5946-ACF9-43DE-8436-DEBB30510203}"/>
    <hyperlink ref="H40" r:id="rId53" xr:uid="{7AC63484-7A91-4B47-9299-AF7798E75622}"/>
    <hyperlink ref="H41" r:id="rId54" xr:uid="{B193B573-3067-41BB-97FE-43AAB36C2C87}"/>
    <hyperlink ref="J41" r:id="rId55" xr:uid="{AC69653F-9504-4AC9-9DE0-3E0802E04B3E}"/>
    <hyperlink ref="I40" r:id="rId56" xr:uid="{63E353AB-508D-47E4-8186-AF58129876C6}"/>
    <hyperlink ref="I41" r:id="rId57" xr:uid="{72098335-AEC5-4B74-B111-845ABCDE8925}"/>
    <hyperlink ref="J39" r:id="rId58" xr:uid="{21482D56-F184-4977-87CB-9CDD860FEC04}"/>
    <hyperlink ref="J40" r:id="rId59" xr:uid="{843CD6F5-510F-4EBA-8CE7-E627532AA4CF}"/>
    <hyperlink ref="I42" r:id="rId60" xr:uid="{10EB9EE3-D338-451E-9D66-49F7B0375820}"/>
    <hyperlink ref="H42" r:id="rId61" xr:uid="{92C1FAE4-B606-47FC-8C8A-6801E6CDCF55}"/>
    <hyperlink ref="I43" r:id="rId62" xr:uid="{A5232184-3429-4F6A-AFBB-D4D5AA389BE0}"/>
    <hyperlink ref="H43" r:id="rId63" xr:uid="{129D0BFA-A9B4-4D68-8D64-5E231876DEAC}"/>
    <hyperlink ref="I44" r:id="rId64" xr:uid="{062AD406-38F0-4959-A2D7-10C6EE16C88E}"/>
    <hyperlink ref="H44" r:id="rId65" xr:uid="{DBAA2E9E-D31A-43E5-B81D-4D603A8C9146}"/>
    <hyperlink ref="A45" r:id="rId66" display="https://researcherslinks.com/uploads/articles/1655380088PJZ_MH20210805120809_Moise et al.pdf" xr:uid="{18CAADB7-A869-4996-82E9-6343DF9FDBDB}"/>
    <hyperlink ref="H49" r:id="rId67" xr:uid="{E17164BB-E7A2-4BA6-A80E-A76FC730808B}"/>
    <hyperlink ref="I49" r:id="rId68" xr:uid="{DFAD11CF-65E4-4EB0-B37C-31EAA0855552}"/>
    <hyperlink ref="H50" r:id="rId69" xr:uid="{4A9D53F3-31F8-4C30-AB5D-4D2CDEBC0374}"/>
    <hyperlink ref="I50" r:id="rId70" xr:uid="{60F57780-726B-4B22-8FD8-C07F08559D9A}"/>
    <hyperlink ref="H51" r:id="rId71" xr:uid="{52E22DCB-1327-42FA-B165-5B69D0C88599}"/>
    <hyperlink ref="I51" r:id="rId72" xr:uid="{7ED2EFF0-4702-4A1C-8E21-3927590D56BC}"/>
    <hyperlink ref="H52" r:id="rId73" xr:uid="{6D5F68C6-6A6B-4A20-8C70-393B54AD3AB7}"/>
    <hyperlink ref="I52" r:id="rId74" xr:uid="{40605BB9-419C-4B24-8EF1-D9738CE184DC}"/>
    <hyperlink ref="I53" r:id="rId75" xr:uid="{912A709C-0B4B-4FA9-B157-C60079A9EB92}"/>
    <hyperlink ref="H53" r:id="rId76" xr:uid="{12C3EFB6-ED36-4DCC-BE34-B393946A53CE}"/>
    <hyperlink ref="H54" r:id="rId77" xr:uid="{3A4DD063-727A-4E27-BCD7-39937728A107}"/>
    <hyperlink ref="K54" r:id="rId78" display="https://www.webofscience.com/api/gateway?GWVersion=2&amp;SrcApp=Publons&amp;SrcAuth=Publons_CEL&amp;KeyUT=WOS:000747313000020&amp;DestLinkType=FullRecord&amp;DestApp=WOS_CPL" xr:uid="{D253251E-9F3F-48FA-B93C-FD4DAFF939C7}"/>
    <hyperlink ref="K53" r:id="rId79" display="https://www.webofscience.com/api/gateway?GWVersion=2&amp;SrcApp=Publons&amp;SrcAuth=Publons_CEL&amp;KeyUT=WOS:000906080800021&amp;DestLinkType=FullRecord&amp;DestApp=WOS_CPL" xr:uid="{B0C8D63E-00D0-44F7-8428-1B9D539BB5EC}"/>
    <hyperlink ref="J55" r:id="rId80" xr:uid="{C0478500-5381-4E14-A25E-90EF6258D682}"/>
    <hyperlink ref="H55" r:id="rId81" xr:uid="{14A21207-42FA-4B3E-8C08-215AE17AC84D}"/>
    <hyperlink ref="I55" r:id="rId82" xr:uid="{6C6EC99E-F643-40DD-B4D8-0360A08DA41F}"/>
    <hyperlink ref="I56" r:id="rId83" display="https://www.mdpi.com/2311-7524/8/10/952" xr:uid="{B179F9DD-AC2F-44DF-BF1D-689C0ADAF67F}"/>
    <hyperlink ref="J56" r:id="rId84" xr:uid="{526FF525-8368-4EF2-BE93-A56705A0E03A}"/>
    <hyperlink ref="H57" r:id="rId85" xr:uid="{8A931DEE-C811-4544-9817-AAAB45155178}"/>
    <hyperlink ref="I57" r:id="rId86" xr:uid="{91CA83F6-AFA2-4D51-8250-2EE7AAC4F513}"/>
    <hyperlink ref="A58" r:id="rId87" display="https://www.webofscience.com/wos/alldb/full-record/WOS:000906080800047" xr:uid="{76BE5D84-48A9-471B-B11A-85DCEE157A26}"/>
    <hyperlink ref="I58" r:id="rId88" xr:uid="{113FC75D-587F-4B4B-BD20-07EC786D0A0B}"/>
    <hyperlink ref="A60" r:id="rId89" display="https://researcherslinks.com/uploads/articles/1655380088PJZ_MH20210805120809_Moise et al.pdf" xr:uid="{CC3D5D76-FE74-4FA8-A83D-4CA99324983A}"/>
    <hyperlink ref="I60" r:id="rId90" xr:uid="{F6F0B1D8-609D-40D9-94C3-82F23C04F4E4}"/>
    <hyperlink ref="J60" r:id="rId91" xr:uid="{E14D64B4-9D1A-4D79-85E4-690479B55632}"/>
    <hyperlink ref="K60" r:id="rId92" xr:uid="{1D9FF036-CB3B-41C1-826E-F59A403345F2}"/>
    <hyperlink ref="J61" r:id="rId93" xr:uid="{F9EE8A88-BD89-47D5-A55A-8EC65BCB4B03}"/>
    <hyperlink ref="H63" r:id="rId94" xr:uid="{B7A6B9AA-7D4E-48BB-BD35-036D8EE8F5D0}"/>
    <hyperlink ref="I63" r:id="rId95" xr:uid="{FAF361C4-1BEA-4A18-ABB4-4976CB1B1103}"/>
    <hyperlink ref="I64" r:id="rId96" xr:uid="{B7CBC9C3-C4B8-40FF-B3E0-E5E0D5517159}"/>
    <hyperlink ref="H64" r:id="rId97" xr:uid="{27266CD4-6903-4071-9305-A0372B317D43}"/>
    <hyperlink ref="J65" r:id="rId98" xr:uid="{FAD5153C-4543-47D7-BAE2-530C7CD91C09}"/>
    <hyperlink ref="I65" r:id="rId99" xr:uid="{7A418667-7E62-4B7A-B25A-933C53CBF187}"/>
    <hyperlink ref="J66" r:id="rId100" xr:uid="{3C33FCB3-47B8-4423-9B01-4CDFFCB769E8}"/>
    <hyperlink ref="I66" r:id="rId101" xr:uid="{59DDCE4F-77A8-45F9-94B6-DC5CE7DFE05D}"/>
    <hyperlink ref="I67" r:id="rId102" xr:uid="{7C882348-0D67-411A-B7C0-001E56C97574}"/>
    <hyperlink ref="H67" r:id="rId103" xr:uid="{FA8BF5E4-C68D-4C5B-9405-FF7EEDB756DE}"/>
    <hyperlink ref="I68" r:id="rId104" xr:uid="{D18D4E2C-5999-4338-8D8D-636C1CF3A3A2}"/>
    <hyperlink ref="H68" r:id="rId105" xr:uid="{E5FA7A49-F413-4653-AEB2-DAEF6620D84C}"/>
    <hyperlink ref="I69" r:id="rId106" xr:uid="{82EB1480-3468-400D-BD5B-BC2A099FBA63}"/>
    <hyperlink ref="H69" r:id="rId107" xr:uid="{1A4957A6-1998-4410-BEF0-FDB909AD88B0}"/>
    <hyperlink ref="H70" r:id="rId108" xr:uid="{A86D86BC-9170-4D2C-9715-A66738C1550C}"/>
    <hyperlink ref="I70" r:id="rId109" xr:uid="{150C620E-D1AE-405D-8F12-546A4F34A7B7}"/>
    <hyperlink ref="H71" r:id="rId110" xr:uid="{75B212DD-538E-42A6-9E77-D5C6218C7FB0}"/>
    <hyperlink ref="I71" r:id="rId111" xr:uid="{C254EDD8-EA85-4B5E-836A-EE22098D5998}"/>
    <hyperlink ref="H72" r:id="rId112" xr:uid="{35C9D427-5A54-4917-8996-17309C8C154A}"/>
    <hyperlink ref="I72" r:id="rId113" xr:uid="{6B45CF83-095D-4865-AB18-E28FFB8A67A1}"/>
    <hyperlink ref="H73" r:id="rId114" xr:uid="{9B1733E9-6783-4271-9FEF-68EA569CE45C}"/>
    <hyperlink ref="I73" r:id="rId115" xr:uid="{4FCFF85E-31C8-465F-9B6D-2AA00525B587}"/>
    <hyperlink ref="I74" r:id="rId116" xr:uid="{3FDD496B-D4D6-4AF3-8B3D-799B3F466B99}"/>
    <hyperlink ref="I75" r:id="rId117" xr:uid="{607681EF-71F7-46D7-A4EF-114BE969C5A2}"/>
    <hyperlink ref="H76" r:id="rId118" xr:uid="{6A6530D2-D385-405F-80E6-CCE45B7F1634}"/>
    <hyperlink ref="I76" r:id="rId119" xr:uid="{9F8B5C31-4403-4586-B8E5-ED11F779758F}"/>
    <hyperlink ref="H74" r:id="rId120" xr:uid="{617D54AB-B930-4D3F-83FD-00E0592FC33C}"/>
    <hyperlink ref="H75" r:id="rId121" xr:uid="{12E35B4C-DF49-44F8-AE4B-BBF89A63B309}"/>
    <hyperlink ref="H77" r:id="rId122" xr:uid="{7702AD85-3E26-4433-854F-3FF2A1FA5DCD}"/>
    <hyperlink ref="I77" r:id="rId123" xr:uid="{1922A233-4B05-49AE-8F55-BE59BDEB1E0D}"/>
    <hyperlink ref="J78" r:id="rId124" xr:uid="{EAF9D123-F1DD-4076-8C38-9BDB9B7850B0}"/>
    <hyperlink ref="I78" r:id="rId125" xr:uid="{0CD4FDB8-9DE2-4541-8A55-6C53A8037F88}"/>
    <hyperlink ref="J79" r:id="rId126" xr:uid="{30FFF7C0-181C-49D9-B162-6594F33939F3}"/>
    <hyperlink ref="J84" r:id="rId127" xr:uid="{E3440FCA-6C7F-4587-8489-3C7E64D6BC96}"/>
    <hyperlink ref="H79" r:id="rId128" xr:uid="{FA61567B-B259-465A-93CD-0AB66F024F7E}"/>
    <hyperlink ref="I79" r:id="rId129" xr:uid="{F674F91A-42C5-4C1B-97A2-D5D478FB0616}"/>
    <hyperlink ref="I84" r:id="rId130" xr:uid="{0B46F563-9C98-4C74-A7D5-5D95470346A5}"/>
    <hyperlink ref="H82" r:id="rId131" xr:uid="{6B601E00-F046-4970-BA32-6AAFC5A289C5}"/>
    <hyperlink ref="I82" r:id="rId132" xr:uid="{822C3492-57F8-4801-9BDF-B4D391D403FA}"/>
    <hyperlink ref="H83" r:id="rId133" xr:uid="{1818FDEC-F38F-4509-90A7-6590F46F428E}"/>
    <hyperlink ref="I83" r:id="rId134" xr:uid="{1A0CF9B4-697C-4A6D-A838-599A32161044}"/>
    <hyperlink ref="I80" r:id="rId135" xr:uid="{DB252C82-B9B5-4D04-810F-9299E6B0A5F5}"/>
    <hyperlink ref="I81" r:id="rId136" xr:uid="{446F2472-88AF-408F-87A2-35DB8EB5977D}"/>
    <hyperlink ref="J81" r:id="rId137" xr:uid="{80AE2F4B-DF13-45EC-B411-715B9E54983D}"/>
    <hyperlink ref="H80" r:id="rId138" xr:uid="{899A0E0C-1093-4D90-8A16-1CB370D0F993}"/>
    <hyperlink ref="H78" r:id="rId139" xr:uid="{7B53B6F4-B59B-4885-B86D-F6BBF4143ED1}"/>
    <hyperlink ref="H81" r:id="rId140" xr:uid="{273E5050-53A7-4990-B129-DAC4D157D32F}"/>
  </hyperlinks>
  <pageMargins left="0.7" right="0.7" top="0.75" bottom="0.75" header="0" footer="0"/>
  <pageSetup orientation="landscape" r:id="rId14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AD1000"/>
  <sheetViews>
    <sheetView topLeftCell="A9" workbookViewId="0">
      <selection activeCell="M13" sqref="M13"/>
    </sheetView>
  </sheetViews>
  <sheetFormatPr defaultColWidth="14.3984375" defaultRowHeight="15" customHeight="1"/>
  <cols>
    <col min="1" max="1" width="22" customWidth="1"/>
    <col min="2" max="2" width="18.265625" customWidth="1"/>
    <col min="3" max="3" width="19" customWidth="1"/>
    <col min="4" max="4" width="19.86328125" customWidth="1"/>
    <col min="5" max="5" width="18.1328125" customWidth="1"/>
    <col min="6" max="6" width="26.3984375" customWidth="1"/>
    <col min="7" max="7" width="11.3984375" customWidth="1"/>
    <col min="8" max="12" width="10.86328125" customWidth="1"/>
    <col min="13" max="13" width="13.1328125" customWidth="1"/>
    <col min="14" max="30" width="8" customWidth="1"/>
  </cols>
  <sheetData>
    <row r="1" spans="1:30" ht="14.25">
      <c r="A1" s="1"/>
      <c r="B1" s="2"/>
      <c r="C1" s="2"/>
      <c r="D1" s="3"/>
      <c r="E1" s="3"/>
      <c r="F1" s="3"/>
      <c r="G1" s="3"/>
      <c r="H1" s="3"/>
      <c r="I1" s="3"/>
      <c r="J1" s="3"/>
      <c r="K1" s="3"/>
      <c r="L1" s="3"/>
    </row>
    <row r="2" spans="1:30" ht="15.75" customHeight="1">
      <c r="A2" s="1223" t="s">
        <v>375</v>
      </c>
      <c r="B2" s="1169"/>
      <c r="C2" s="1169"/>
      <c r="D2" s="1169"/>
      <c r="E2" s="1169"/>
      <c r="F2" s="1169"/>
      <c r="G2" s="1169"/>
      <c r="H2" s="1169"/>
      <c r="I2" s="1169"/>
      <c r="J2" s="1169"/>
      <c r="K2" s="1169"/>
      <c r="L2" s="1170"/>
      <c r="M2" s="19"/>
      <c r="N2" s="19"/>
      <c r="O2" s="19"/>
      <c r="P2" s="19"/>
      <c r="Q2" s="19"/>
      <c r="R2" s="19"/>
      <c r="S2" s="19"/>
      <c r="T2" s="19"/>
      <c r="U2" s="19"/>
      <c r="V2" s="19"/>
      <c r="W2" s="19"/>
      <c r="X2" s="19"/>
      <c r="Y2" s="19"/>
      <c r="Z2" s="19"/>
      <c r="AA2" s="19"/>
      <c r="AB2" s="19"/>
      <c r="AC2" s="19"/>
      <c r="AD2" s="19"/>
    </row>
    <row r="3" spans="1:30" ht="15.4">
      <c r="A3" s="5"/>
      <c r="B3" s="5"/>
      <c r="C3" s="5"/>
      <c r="D3" s="5"/>
      <c r="E3" s="5"/>
      <c r="F3" s="5"/>
      <c r="G3" s="5"/>
      <c r="H3" s="5"/>
      <c r="I3" s="5"/>
      <c r="J3" s="5"/>
      <c r="K3" s="5"/>
      <c r="L3" s="5"/>
      <c r="M3" s="19"/>
      <c r="N3" s="19"/>
      <c r="O3" s="19"/>
      <c r="P3" s="19"/>
      <c r="Q3" s="19"/>
      <c r="R3" s="19"/>
      <c r="S3" s="19"/>
      <c r="T3" s="19"/>
      <c r="U3" s="19"/>
      <c r="V3" s="19"/>
      <c r="W3" s="19"/>
      <c r="X3" s="19"/>
      <c r="Y3" s="19"/>
      <c r="Z3" s="19"/>
      <c r="AA3" s="19"/>
      <c r="AB3" s="19"/>
      <c r="AC3" s="19"/>
      <c r="AD3" s="19"/>
    </row>
    <row r="4" spans="1:30" ht="26.25" customHeight="1">
      <c r="A4" s="1168" t="s">
        <v>240</v>
      </c>
      <c r="B4" s="1169"/>
      <c r="C4" s="1169"/>
      <c r="D4" s="1169"/>
      <c r="E4" s="1169"/>
      <c r="F4" s="1169"/>
      <c r="G4" s="1169"/>
      <c r="H4" s="1169"/>
      <c r="I4" s="1169"/>
      <c r="J4" s="1169"/>
      <c r="K4" s="1169"/>
      <c r="L4" s="1170"/>
      <c r="M4" s="19"/>
      <c r="N4" s="19"/>
      <c r="O4" s="19"/>
      <c r="P4" s="19"/>
      <c r="Q4" s="19"/>
      <c r="R4" s="19"/>
      <c r="S4" s="19"/>
      <c r="T4" s="19"/>
      <c r="U4" s="19"/>
      <c r="V4" s="19"/>
      <c r="W4" s="19"/>
      <c r="X4" s="19"/>
      <c r="Y4" s="19"/>
      <c r="Z4" s="19"/>
      <c r="AA4" s="19"/>
      <c r="AB4" s="19"/>
      <c r="AC4" s="19"/>
      <c r="AD4" s="19"/>
    </row>
    <row r="5" spans="1:30" ht="14.25">
      <c r="A5" s="1168" t="s">
        <v>241</v>
      </c>
      <c r="B5" s="1169"/>
      <c r="C5" s="1169"/>
      <c r="D5" s="1169"/>
      <c r="E5" s="1169"/>
      <c r="F5" s="1169"/>
      <c r="G5" s="1169"/>
      <c r="H5" s="1169"/>
      <c r="I5" s="1169"/>
      <c r="J5" s="1169"/>
      <c r="K5" s="1169"/>
      <c r="L5" s="1170"/>
      <c r="M5" s="19"/>
      <c r="N5" s="19"/>
      <c r="O5" s="19"/>
      <c r="P5" s="19"/>
      <c r="Q5" s="19"/>
      <c r="R5" s="19"/>
      <c r="S5" s="19"/>
      <c r="T5" s="19"/>
      <c r="U5" s="19"/>
      <c r="V5" s="19"/>
      <c r="W5" s="19"/>
      <c r="X5" s="19"/>
      <c r="Y5" s="19"/>
      <c r="Z5" s="19"/>
      <c r="AA5" s="19"/>
      <c r="AB5" s="19"/>
      <c r="AC5" s="19"/>
      <c r="AD5" s="19"/>
    </row>
    <row r="6" spans="1:30" ht="15.75" customHeight="1">
      <c r="A6" s="1168" t="s">
        <v>242</v>
      </c>
      <c r="B6" s="1169"/>
      <c r="C6" s="1169"/>
      <c r="D6" s="1169"/>
      <c r="E6" s="1169"/>
      <c r="F6" s="1169"/>
      <c r="G6" s="1169"/>
      <c r="H6" s="1169"/>
      <c r="I6" s="1169"/>
      <c r="J6" s="1169"/>
      <c r="K6" s="1169"/>
      <c r="L6" s="1170"/>
      <c r="M6" s="19"/>
      <c r="N6" s="19"/>
      <c r="O6" s="19"/>
      <c r="P6" s="19"/>
      <c r="Q6" s="19"/>
      <c r="R6" s="19"/>
      <c r="S6" s="19"/>
      <c r="T6" s="19"/>
      <c r="U6" s="19"/>
      <c r="V6" s="19"/>
      <c r="W6" s="19"/>
      <c r="X6" s="19"/>
      <c r="Y6" s="19"/>
      <c r="Z6" s="19"/>
      <c r="AA6" s="19"/>
      <c r="AB6" s="19"/>
      <c r="AC6" s="19"/>
      <c r="AD6" s="19"/>
    </row>
    <row r="7" spans="1:30" ht="30" customHeight="1">
      <c r="A7" s="1168" t="s">
        <v>243</v>
      </c>
      <c r="B7" s="1169"/>
      <c r="C7" s="1169"/>
      <c r="D7" s="1169"/>
      <c r="E7" s="1169"/>
      <c r="F7" s="1169"/>
      <c r="G7" s="1169"/>
      <c r="H7" s="1169"/>
      <c r="I7" s="1169"/>
      <c r="J7" s="1169"/>
      <c r="K7" s="1169"/>
      <c r="L7" s="1170"/>
      <c r="M7" s="19"/>
      <c r="N7" s="19"/>
      <c r="O7" s="19"/>
      <c r="P7" s="19"/>
      <c r="Q7" s="19"/>
      <c r="R7" s="19"/>
      <c r="S7" s="19"/>
      <c r="T7" s="19"/>
      <c r="U7" s="19"/>
      <c r="V7" s="19"/>
      <c r="W7" s="19"/>
      <c r="X7" s="19"/>
      <c r="Y7" s="19"/>
      <c r="Z7" s="19"/>
      <c r="AA7" s="19"/>
      <c r="AB7" s="19"/>
      <c r="AC7" s="19"/>
      <c r="AD7" s="19"/>
    </row>
    <row r="8" spans="1:30" ht="80.25" customHeight="1">
      <c r="A8" s="1168" t="s">
        <v>244</v>
      </c>
      <c r="B8" s="1169"/>
      <c r="C8" s="1169"/>
      <c r="D8" s="1169"/>
      <c r="E8" s="1169"/>
      <c r="F8" s="1169"/>
      <c r="G8" s="1169"/>
      <c r="H8" s="1169"/>
      <c r="I8" s="1169"/>
      <c r="J8" s="1169"/>
      <c r="K8" s="1169"/>
      <c r="L8" s="1170"/>
      <c r="M8" s="19"/>
      <c r="N8" s="19"/>
      <c r="O8" s="19"/>
      <c r="P8" s="19"/>
      <c r="Q8" s="19"/>
      <c r="R8" s="19"/>
      <c r="S8" s="19"/>
      <c r="T8" s="19"/>
      <c r="U8" s="19"/>
      <c r="V8" s="19"/>
      <c r="W8" s="19"/>
      <c r="X8" s="19"/>
      <c r="Y8" s="19"/>
      <c r="Z8" s="19"/>
      <c r="AA8" s="19"/>
      <c r="AB8" s="19"/>
      <c r="AC8" s="19"/>
      <c r="AD8" s="19"/>
    </row>
    <row r="9" spans="1:30" ht="14.25">
      <c r="A9" s="7"/>
      <c r="B9" s="8"/>
      <c r="C9" s="8"/>
      <c r="D9" s="7"/>
      <c r="E9" s="7"/>
      <c r="F9" s="7"/>
      <c r="G9" s="7"/>
      <c r="H9" s="7"/>
      <c r="I9" s="7"/>
      <c r="J9" s="7"/>
      <c r="K9" s="7"/>
      <c r="L9" s="7"/>
      <c r="M9" s="19"/>
      <c r="N9" s="19"/>
      <c r="O9" s="19"/>
      <c r="P9" s="19"/>
      <c r="Q9" s="19"/>
      <c r="R9" s="19"/>
      <c r="S9" s="19"/>
      <c r="T9" s="19"/>
      <c r="U9" s="19"/>
      <c r="V9" s="19"/>
      <c r="W9" s="19"/>
      <c r="X9" s="19"/>
      <c r="Y9" s="19"/>
      <c r="Z9" s="19"/>
      <c r="AA9" s="19"/>
      <c r="AB9" s="19"/>
      <c r="AC9" s="19"/>
      <c r="AD9" s="19"/>
    </row>
    <row r="10" spans="1:30" ht="51" customHeight="1">
      <c r="A10" s="11" t="s">
        <v>80</v>
      </c>
      <c r="B10" s="11" t="s">
        <v>81</v>
      </c>
      <c r="C10" s="11" t="s">
        <v>82</v>
      </c>
      <c r="D10" s="11" t="s">
        <v>83</v>
      </c>
      <c r="E10" s="11" t="s">
        <v>84</v>
      </c>
      <c r="F10" s="10" t="s">
        <v>85</v>
      </c>
      <c r="G10" s="11" t="s">
        <v>86</v>
      </c>
      <c r="H10" s="11" t="s">
        <v>87</v>
      </c>
      <c r="I10" s="11" t="s">
        <v>88</v>
      </c>
      <c r="J10" s="11" t="s">
        <v>89</v>
      </c>
      <c r="K10" s="11" t="s">
        <v>90</v>
      </c>
      <c r="L10" s="10" t="s">
        <v>57</v>
      </c>
      <c r="M10" s="140" t="s">
        <v>393</v>
      </c>
      <c r="N10" s="19"/>
      <c r="O10" s="19"/>
      <c r="P10" s="19"/>
      <c r="Q10" s="19"/>
      <c r="R10" s="19"/>
      <c r="S10" s="19"/>
      <c r="T10" s="19"/>
      <c r="U10" s="19"/>
      <c r="V10" s="19"/>
      <c r="W10" s="19"/>
      <c r="X10" s="19"/>
      <c r="Y10" s="19"/>
      <c r="Z10" s="19"/>
      <c r="AA10" s="19"/>
      <c r="AB10" s="19"/>
      <c r="AC10" s="19"/>
      <c r="AD10" s="19"/>
    </row>
    <row r="11" spans="1:30" ht="127.5">
      <c r="A11" s="202" t="s">
        <v>1485</v>
      </c>
      <c r="B11" s="237" t="s">
        <v>1545</v>
      </c>
      <c r="C11" s="207" t="s">
        <v>1546</v>
      </c>
      <c r="D11" s="207" t="s">
        <v>1547</v>
      </c>
      <c r="E11" s="207" t="s">
        <v>1548</v>
      </c>
      <c r="F11" s="207" t="s">
        <v>420</v>
      </c>
      <c r="G11" s="484" t="s">
        <v>1549</v>
      </c>
      <c r="H11" s="193">
        <v>2022</v>
      </c>
      <c r="I11" s="193">
        <v>2022</v>
      </c>
      <c r="J11" s="240" t="s">
        <v>1550</v>
      </c>
      <c r="K11" s="240">
        <v>100</v>
      </c>
      <c r="L11" s="485">
        <v>20</v>
      </c>
      <c r="M11" s="19" t="s">
        <v>1485</v>
      </c>
      <c r="N11" s="19"/>
      <c r="O11" s="19"/>
      <c r="P11" s="19"/>
      <c r="Q11" s="19"/>
      <c r="R11" s="19"/>
      <c r="S11" s="19"/>
      <c r="T11" s="19"/>
      <c r="U11" s="19"/>
      <c r="V11" s="19"/>
      <c r="W11" s="19"/>
      <c r="X11" s="19"/>
      <c r="Y11" s="19"/>
      <c r="Z11" s="19"/>
      <c r="AA11" s="19"/>
      <c r="AB11" s="19"/>
      <c r="AC11" s="19"/>
      <c r="AD11" s="19"/>
    </row>
    <row r="12" spans="1:30" ht="140.25">
      <c r="A12" s="682" t="s">
        <v>2048</v>
      </c>
      <c r="B12" s="683" t="s">
        <v>2050</v>
      </c>
      <c r="C12" s="207" t="s">
        <v>2051</v>
      </c>
      <c r="D12" s="207" t="s">
        <v>861</v>
      </c>
      <c r="E12" s="207" t="s">
        <v>2052</v>
      </c>
      <c r="F12" s="207" t="str">
        <f>[1]Indicatii!$B$36</f>
        <v>FSAA2</v>
      </c>
      <c r="G12" s="684" t="s">
        <v>2053</v>
      </c>
      <c r="H12" s="238">
        <v>2022</v>
      </c>
      <c r="I12" s="238">
        <v>2022</v>
      </c>
      <c r="J12" s="328">
        <v>6400</v>
      </c>
      <c r="K12" s="328">
        <v>100</v>
      </c>
      <c r="L12" s="319">
        <v>20</v>
      </c>
      <c r="M12" s="215" t="s">
        <v>2039</v>
      </c>
    </row>
    <row r="13" spans="1:30" ht="14.25">
      <c r="A13" s="12"/>
      <c r="B13" s="13"/>
      <c r="C13" s="21"/>
      <c r="D13" s="21"/>
      <c r="E13" s="21"/>
      <c r="F13" s="21"/>
      <c r="G13" s="14"/>
      <c r="H13" s="14"/>
      <c r="I13" s="14"/>
      <c r="J13" s="14"/>
      <c r="K13" s="14"/>
      <c r="L13" s="51"/>
    </row>
    <row r="14" spans="1:30" ht="14.25">
      <c r="A14" s="12"/>
      <c r="B14" s="13"/>
      <c r="C14" s="21"/>
      <c r="D14" s="21"/>
      <c r="E14" s="21"/>
      <c r="F14" s="21"/>
      <c r="G14" s="14"/>
      <c r="H14" s="16"/>
      <c r="I14" s="16"/>
      <c r="J14" s="16"/>
      <c r="K14" s="16"/>
      <c r="L14" s="51"/>
    </row>
    <row r="15" spans="1:30" ht="14.25">
      <c r="A15" s="12"/>
      <c r="B15" s="13"/>
      <c r="C15" s="21"/>
      <c r="D15" s="21"/>
      <c r="E15" s="21"/>
      <c r="F15" s="21"/>
      <c r="G15" s="14"/>
      <c r="H15" s="16"/>
      <c r="I15" s="16"/>
      <c r="J15" s="16"/>
      <c r="K15" s="16"/>
      <c r="L15" s="51"/>
    </row>
    <row r="16" spans="1:30" ht="14.25">
      <c r="A16" s="12"/>
      <c r="B16" s="13"/>
      <c r="C16" s="21"/>
      <c r="D16" s="21"/>
      <c r="E16" s="21"/>
      <c r="F16" s="21"/>
      <c r="G16" s="14"/>
      <c r="H16" s="16"/>
      <c r="I16" s="16"/>
      <c r="J16" s="16"/>
      <c r="K16" s="16"/>
      <c r="L16" s="51"/>
    </row>
    <row r="17" spans="1:12" ht="14.25">
      <c r="A17" s="29" t="s">
        <v>58</v>
      </c>
      <c r="B17" s="2"/>
      <c r="C17" s="2"/>
      <c r="D17" s="3"/>
      <c r="E17" s="3"/>
      <c r="F17" s="3"/>
      <c r="G17" s="31"/>
      <c r="H17" s="48"/>
      <c r="I17" s="48"/>
      <c r="J17" s="48"/>
      <c r="K17" s="48"/>
      <c r="L17" s="48">
        <f>SUM(L11:L16)</f>
        <v>40</v>
      </c>
    </row>
    <row r="18" spans="1:12" ht="14.25">
      <c r="A18" s="1"/>
      <c r="B18" s="2"/>
      <c r="C18" s="2"/>
      <c r="D18" s="3"/>
      <c r="E18" s="3"/>
      <c r="F18" s="3"/>
      <c r="G18" s="3"/>
      <c r="H18" s="3"/>
      <c r="I18" s="3"/>
      <c r="J18" s="3"/>
      <c r="K18" s="3"/>
      <c r="L18" s="3"/>
    </row>
    <row r="19" spans="1:12" ht="14.25">
      <c r="A19" s="1164" t="s">
        <v>59</v>
      </c>
      <c r="B19" s="1165"/>
      <c r="C19" s="1165"/>
      <c r="D19" s="1165"/>
      <c r="E19" s="1165"/>
      <c r="F19" s="1165"/>
      <c r="G19" s="1165"/>
      <c r="H19" s="1165"/>
      <c r="I19" s="1165"/>
      <c r="J19" s="1165"/>
      <c r="K19" s="1165"/>
      <c r="L19" s="1165"/>
    </row>
    <row r="20" spans="1:12" ht="14.25">
      <c r="A20" s="1"/>
      <c r="B20" s="2"/>
      <c r="C20" s="2"/>
      <c r="D20" s="3"/>
      <c r="E20" s="3"/>
      <c r="F20" s="3"/>
      <c r="G20" s="3"/>
      <c r="H20" s="3"/>
      <c r="I20" s="3"/>
      <c r="J20" s="3"/>
      <c r="K20" s="3"/>
      <c r="L20" s="3"/>
    </row>
    <row r="21" spans="1:12" ht="15.75" customHeight="1">
      <c r="A21" s="1"/>
      <c r="B21" s="2"/>
      <c r="C21" s="2"/>
      <c r="D21" s="3"/>
      <c r="E21" s="3"/>
      <c r="F21" s="3"/>
      <c r="G21" s="3"/>
      <c r="H21" s="3"/>
      <c r="I21" s="3"/>
      <c r="J21" s="3"/>
      <c r="K21" s="3"/>
      <c r="L21" s="3"/>
    </row>
    <row r="22" spans="1:12" ht="15.75" customHeight="1">
      <c r="A22" s="1"/>
      <c r="B22" s="2"/>
      <c r="C22" s="2"/>
      <c r="D22" s="3"/>
      <c r="E22" s="3"/>
      <c r="F22" s="3"/>
      <c r="G22" s="3"/>
      <c r="H22" s="3"/>
      <c r="I22" s="3"/>
      <c r="J22" s="3"/>
      <c r="K22" s="3"/>
      <c r="L22" s="3"/>
    </row>
    <row r="23" spans="1:12" ht="15.75" customHeight="1">
      <c r="A23" s="1"/>
      <c r="B23" s="2"/>
      <c r="C23" s="2"/>
      <c r="D23" s="3"/>
      <c r="E23" s="3"/>
      <c r="F23" s="3"/>
      <c r="G23" s="3"/>
      <c r="H23" s="3"/>
      <c r="I23" s="3"/>
      <c r="J23" s="3"/>
      <c r="K23" s="3"/>
      <c r="L23" s="3"/>
    </row>
    <row r="24" spans="1:12" ht="15.75" customHeight="1">
      <c r="A24" s="1"/>
      <c r="B24" s="2"/>
      <c r="C24" s="2"/>
      <c r="D24" s="3"/>
      <c r="E24" s="3"/>
      <c r="F24" s="3"/>
      <c r="G24" s="3"/>
      <c r="H24" s="3"/>
      <c r="I24" s="3"/>
      <c r="J24" s="3"/>
      <c r="K24" s="3"/>
      <c r="L24" s="3"/>
    </row>
    <row r="25" spans="1:12" ht="15.75" customHeight="1">
      <c r="A25" s="1"/>
      <c r="B25" s="2"/>
      <c r="C25" s="2"/>
      <c r="D25" s="3"/>
      <c r="E25" s="3"/>
      <c r="F25" s="3"/>
      <c r="G25" s="3"/>
      <c r="H25" s="3"/>
      <c r="I25" s="3"/>
      <c r="J25" s="3"/>
      <c r="K25" s="3"/>
      <c r="L25" s="3"/>
    </row>
    <row r="26" spans="1:12" ht="15.75" customHeight="1">
      <c r="A26" s="1"/>
      <c r="B26" s="2"/>
      <c r="C26" s="2"/>
      <c r="D26" s="3"/>
      <c r="E26" s="3"/>
      <c r="F26" s="3"/>
      <c r="G26" s="3"/>
      <c r="H26" s="3"/>
      <c r="I26" s="3"/>
      <c r="J26" s="3"/>
      <c r="K26" s="3"/>
      <c r="L26" s="3"/>
    </row>
    <row r="27" spans="1:12" ht="15.75" customHeight="1">
      <c r="A27" s="1"/>
      <c r="B27" s="2"/>
      <c r="C27" s="2"/>
      <c r="D27" s="3"/>
      <c r="E27" s="3"/>
      <c r="F27" s="3"/>
      <c r="G27" s="3"/>
      <c r="H27" s="3"/>
      <c r="I27" s="3"/>
      <c r="J27" s="3"/>
      <c r="K27" s="3"/>
      <c r="L27" s="3"/>
    </row>
    <row r="28" spans="1:12" ht="15.75" customHeight="1">
      <c r="A28" s="1"/>
      <c r="B28" s="2"/>
      <c r="C28" s="2"/>
      <c r="D28" s="3"/>
      <c r="E28" s="3"/>
      <c r="F28" s="3"/>
      <c r="G28" s="3"/>
      <c r="H28" s="3"/>
      <c r="I28" s="3"/>
      <c r="J28" s="3"/>
      <c r="K28" s="3"/>
      <c r="L28" s="3"/>
    </row>
    <row r="29" spans="1:12" ht="15.75" customHeight="1">
      <c r="A29" s="1"/>
      <c r="B29" s="2"/>
      <c r="C29" s="2"/>
      <c r="D29" s="3"/>
      <c r="E29" s="3"/>
      <c r="F29" s="3"/>
      <c r="G29" s="3"/>
      <c r="H29" s="3"/>
      <c r="I29" s="3"/>
      <c r="J29" s="3"/>
      <c r="K29" s="3"/>
      <c r="L29" s="3"/>
    </row>
    <row r="30" spans="1:12" ht="15.75" customHeight="1">
      <c r="A30" s="1"/>
      <c r="B30" s="2"/>
      <c r="C30" s="2"/>
      <c r="D30" s="3"/>
      <c r="E30" s="3"/>
      <c r="F30" s="3"/>
      <c r="G30" s="3"/>
      <c r="H30" s="3"/>
      <c r="I30" s="3"/>
      <c r="J30" s="3"/>
      <c r="K30" s="3"/>
      <c r="L30" s="3"/>
    </row>
    <row r="31" spans="1:12" ht="15.75" customHeight="1">
      <c r="A31" s="1"/>
      <c r="B31" s="2"/>
      <c r="C31" s="2"/>
      <c r="D31" s="3"/>
      <c r="E31" s="3"/>
      <c r="F31" s="3"/>
      <c r="G31" s="3"/>
      <c r="H31" s="3"/>
      <c r="I31" s="3"/>
      <c r="J31" s="3"/>
      <c r="K31" s="3"/>
      <c r="L31" s="3"/>
    </row>
    <row r="32" spans="1:12" ht="15.75" customHeight="1">
      <c r="A32" s="1"/>
      <c r="B32" s="2"/>
      <c r="C32" s="2"/>
      <c r="D32" s="3"/>
      <c r="E32" s="3"/>
      <c r="F32" s="3"/>
      <c r="G32" s="3"/>
      <c r="H32" s="3"/>
      <c r="I32" s="3"/>
      <c r="J32" s="3"/>
      <c r="K32" s="3"/>
      <c r="L32" s="3"/>
    </row>
    <row r="33" spans="1:12" ht="15.75" customHeight="1">
      <c r="A33" s="1"/>
      <c r="B33" s="2"/>
      <c r="C33" s="2"/>
      <c r="D33" s="3"/>
      <c r="E33" s="3"/>
      <c r="F33" s="3"/>
      <c r="G33" s="3"/>
      <c r="H33" s="3"/>
      <c r="I33" s="3"/>
      <c r="J33" s="3"/>
      <c r="K33" s="3"/>
      <c r="L33" s="3"/>
    </row>
    <row r="34" spans="1:12" ht="15.75" customHeight="1">
      <c r="A34" s="1"/>
      <c r="B34" s="2"/>
      <c r="C34" s="2"/>
      <c r="D34" s="3"/>
      <c r="E34" s="3"/>
      <c r="F34" s="3"/>
      <c r="G34" s="3"/>
      <c r="H34" s="3"/>
      <c r="I34" s="3"/>
      <c r="J34" s="3"/>
      <c r="K34" s="3"/>
      <c r="L34" s="3"/>
    </row>
    <row r="35" spans="1:12" ht="15.75" customHeight="1">
      <c r="A35" s="1"/>
      <c r="B35" s="2"/>
      <c r="C35" s="2"/>
      <c r="D35" s="3"/>
      <c r="E35" s="3"/>
      <c r="F35" s="3"/>
      <c r="G35" s="3"/>
      <c r="H35" s="3"/>
      <c r="I35" s="3"/>
      <c r="J35" s="3"/>
      <c r="K35" s="3"/>
      <c r="L35" s="3"/>
    </row>
    <row r="36" spans="1:12" ht="15.75" customHeight="1">
      <c r="A36" s="1"/>
      <c r="B36" s="2"/>
      <c r="C36" s="2"/>
      <c r="D36" s="3"/>
      <c r="E36" s="3"/>
      <c r="F36" s="3"/>
      <c r="G36" s="3"/>
      <c r="H36" s="3"/>
      <c r="I36" s="3"/>
      <c r="J36" s="3"/>
      <c r="K36" s="3"/>
      <c r="L36" s="3"/>
    </row>
    <row r="37" spans="1:12" ht="15.75" customHeight="1">
      <c r="A37" s="1"/>
      <c r="B37" s="2"/>
      <c r="C37" s="2"/>
      <c r="D37" s="3"/>
      <c r="E37" s="3"/>
      <c r="F37" s="3"/>
      <c r="G37" s="3"/>
      <c r="H37" s="3"/>
      <c r="I37" s="3"/>
      <c r="J37" s="3"/>
      <c r="K37" s="3"/>
      <c r="L37" s="3"/>
    </row>
    <row r="38" spans="1:12" ht="15.75" customHeight="1">
      <c r="A38" s="1"/>
      <c r="B38" s="2"/>
      <c r="C38" s="2"/>
      <c r="D38" s="3"/>
      <c r="E38" s="3"/>
      <c r="F38" s="3"/>
      <c r="G38" s="3"/>
      <c r="H38" s="3"/>
      <c r="I38" s="3"/>
      <c r="J38" s="3"/>
      <c r="K38" s="3"/>
      <c r="L38" s="3"/>
    </row>
    <row r="39" spans="1:12" ht="15.75" customHeight="1">
      <c r="A39" s="1"/>
      <c r="B39" s="2"/>
      <c r="C39" s="2"/>
      <c r="D39" s="3"/>
      <c r="E39" s="3"/>
      <c r="F39" s="3"/>
      <c r="G39" s="3"/>
      <c r="H39" s="3"/>
      <c r="I39" s="3"/>
      <c r="J39" s="3"/>
      <c r="K39" s="3"/>
      <c r="L39" s="3"/>
    </row>
    <row r="40" spans="1:12" ht="15.75" customHeight="1">
      <c r="A40" s="1"/>
      <c r="B40" s="2"/>
      <c r="C40" s="2"/>
      <c r="D40" s="3"/>
      <c r="E40" s="3"/>
      <c r="F40" s="3"/>
      <c r="G40" s="3"/>
      <c r="H40" s="3"/>
      <c r="I40" s="3"/>
      <c r="J40" s="3"/>
      <c r="K40" s="3"/>
      <c r="L40" s="3"/>
    </row>
    <row r="41" spans="1:12" ht="15.75" customHeight="1">
      <c r="A41" s="1"/>
      <c r="B41" s="2"/>
      <c r="C41" s="2"/>
      <c r="D41" s="3"/>
      <c r="E41" s="3"/>
      <c r="F41" s="3"/>
      <c r="G41" s="3"/>
      <c r="H41" s="3"/>
      <c r="I41" s="3"/>
      <c r="J41" s="3"/>
      <c r="K41" s="3"/>
      <c r="L41" s="3"/>
    </row>
    <row r="42" spans="1:12" ht="15.75" customHeight="1">
      <c r="A42" s="1"/>
      <c r="B42" s="2"/>
      <c r="C42" s="2"/>
      <c r="D42" s="3"/>
      <c r="E42" s="3"/>
      <c r="F42" s="3"/>
      <c r="G42" s="3"/>
      <c r="H42" s="3"/>
      <c r="I42" s="3"/>
      <c r="J42" s="3"/>
      <c r="K42" s="3"/>
      <c r="L42" s="3"/>
    </row>
    <row r="43" spans="1:12" ht="15.75" customHeight="1">
      <c r="A43" s="1"/>
      <c r="B43" s="2"/>
      <c r="C43" s="2"/>
      <c r="D43" s="3"/>
      <c r="E43" s="3"/>
      <c r="F43" s="3"/>
      <c r="G43" s="3"/>
      <c r="H43" s="3"/>
      <c r="I43" s="3"/>
      <c r="J43" s="3"/>
      <c r="K43" s="3"/>
      <c r="L43" s="3"/>
    </row>
    <row r="44" spans="1:12" ht="15.75" customHeight="1">
      <c r="A44" s="1"/>
      <c r="B44" s="2"/>
      <c r="C44" s="2"/>
      <c r="D44" s="3"/>
      <c r="E44" s="3"/>
      <c r="F44" s="3"/>
      <c r="G44" s="3"/>
      <c r="H44" s="3"/>
      <c r="I44" s="3"/>
      <c r="J44" s="3"/>
      <c r="K44" s="3"/>
      <c r="L44" s="3"/>
    </row>
    <row r="45" spans="1:12" ht="15.75" customHeight="1">
      <c r="A45" s="1"/>
      <c r="B45" s="2"/>
      <c r="C45" s="2"/>
      <c r="D45" s="3"/>
      <c r="E45" s="3"/>
      <c r="F45" s="3"/>
      <c r="G45" s="3"/>
      <c r="H45" s="3"/>
      <c r="I45" s="3"/>
      <c r="J45" s="3"/>
      <c r="K45" s="3"/>
      <c r="L45" s="3"/>
    </row>
    <row r="46" spans="1:12" ht="15.75" customHeight="1">
      <c r="A46" s="1"/>
      <c r="B46" s="2"/>
      <c r="C46" s="2"/>
      <c r="D46" s="3"/>
      <c r="E46" s="3"/>
      <c r="F46" s="3"/>
      <c r="G46" s="3"/>
      <c r="H46" s="3"/>
      <c r="I46" s="3"/>
      <c r="J46" s="3"/>
      <c r="K46" s="3"/>
      <c r="L46" s="3"/>
    </row>
    <row r="47" spans="1:12" ht="15.75" customHeight="1">
      <c r="A47" s="1"/>
      <c r="B47" s="2"/>
      <c r="C47" s="2"/>
      <c r="D47" s="3"/>
      <c r="E47" s="3"/>
      <c r="F47" s="3"/>
      <c r="G47" s="3"/>
      <c r="H47" s="3"/>
      <c r="I47" s="3"/>
      <c r="J47" s="3"/>
      <c r="K47" s="3"/>
      <c r="L47" s="3"/>
    </row>
    <row r="48" spans="1:12" ht="15.75" customHeight="1">
      <c r="A48" s="1"/>
      <c r="B48" s="2"/>
      <c r="C48" s="2"/>
      <c r="D48" s="3"/>
      <c r="E48" s="3"/>
      <c r="F48" s="3"/>
      <c r="G48" s="3"/>
      <c r="H48" s="3"/>
      <c r="I48" s="3"/>
      <c r="J48" s="3"/>
      <c r="K48" s="3"/>
      <c r="L48" s="3"/>
    </row>
    <row r="49" spans="1:12" ht="15.75" customHeight="1">
      <c r="A49" s="1"/>
      <c r="B49" s="2"/>
      <c r="C49" s="2"/>
      <c r="D49" s="3"/>
      <c r="E49" s="3"/>
      <c r="F49" s="3"/>
      <c r="G49" s="3"/>
      <c r="H49" s="3"/>
      <c r="I49" s="3"/>
      <c r="J49" s="3"/>
      <c r="K49" s="3"/>
      <c r="L49" s="3"/>
    </row>
    <row r="50" spans="1:12" ht="15.75" customHeight="1">
      <c r="A50" s="1"/>
      <c r="B50" s="2"/>
      <c r="C50" s="2"/>
      <c r="D50" s="3"/>
      <c r="E50" s="3"/>
      <c r="F50" s="3"/>
      <c r="G50" s="3"/>
      <c r="H50" s="3"/>
      <c r="I50" s="3"/>
      <c r="J50" s="3"/>
      <c r="K50" s="3"/>
      <c r="L50" s="3"/>
    </row>
    <row r="51" spans="1:12" ht="15.75" customHeight="1">
      <c r="A51" s="1"/>
      <c r="B51" s="2"/>
      <c r="C51" s="2"/>
      <c r="D51" s="3"/>
      <c r="E51" s="3"/>
      <c r="F51" s="3"/>
      <c r="G51" s="3"/>
      <c r="H51" s="3"/>
      <c r="I51" s="3"/>
      <c r="J51" s="3"/>
      <c r="K51" s="3"/>
      <c r="L51" s="3"/>
    </row>
    <row r="52" spans="1:12" ht="15.75" customHeight="1">
      <c r="A52" s="1"/>
      <c r="B52" s="2"/>
      <c r="C52" s="2"/>
      <c r="D52" s="3"/>
      <c r="E52" s="3"/>
      <c r="F52" s="3"/>
      <c r="G52" s="3"/>
      <c r="H52" s="3"/>
      <c r="I52" s="3"/>
      <c r="J52" s="3"/>
      <c r="K52" s="3"/>
      <c r="L52" s="3"/>
    </row>
    <row r="53" spans="1:12" ht="15.75" customHeight="1">
      <c r="A53" s="1"/>
      <c r="B53" s="2"/>
      <c r="C53" s="2"/>
      <c r="D53" s="3"/>
      <c r="E53" s="3"/>
      <c r="F53" s="3"/>
      <c r="G53" s="3"/>
      <c r="H53" s="3"/>
      <c r="I53" s="3"/>
      <c r="J53" s="3"/>
      <c r="K53" s="3"/>
      <c r="L53" s="3"/>
    </row>
    <row r="54" spans="1:12" ht="15.75" customHeight="1">
      <c r="A54" s="1"/>
      <c r="B54" s="2"/>
      <c r="C54" s="2"/>
      <c r="D54" s="3"/>
      <c r="E54" s="3"/>
      <c r="F54" s="3"/>
      <c r="G54" s="3"/>
      <c r="H54" s="3"/>
      <c r="I54" s="3"/>
      <c r="J54" s="3"/>
      <c r="K54" s="3"/>
      <c r="L54" s="3"/>
    </row>
    <row r="55" spans="1:12" ht="15.75" customHeight="1">
      <c r="A55" s="1"/>
      <c r="B55" s="2"/>
      <c r="C55" s="2"/>
      <c r="D55" s="3"/>
      <c r="E55" s="3"/>
      <c r="F55" s="3"/>
      <c r="G55" s="3"/>
      <c r="H55" s="3"/>
      <c r="I55" s="3"/>
      <c r="J55" s="3"/>
      <c r="K55" s="3"/>
      <c r="L55" s="3"/>
    </row>
    <row r="56" spans="1:12" ht="15.75" customHeight="1">
      <c r="A56" s="1"/>
      <c r="B56" s="2"/>
      <c r="C56" s="2"/>
      <c r="D56" s="3"/>
      <c r="E56" s="3"/>
      <c r="F56" s="3"/>
      <c r="G56" s="3"/>
      <c r="H56" s="3"/>
      <c r="I56" s="3"/>
      <c r="J56" s="3"/>
      <c r="K56" s="3"/>
      <c r="L56" s="3"/>
    </row>
    <row r="57" spans="1:12" ht="15.75" customHeight="1">
      <c r="A57" s="1"/>
      <c r="B57" s="2"/>
      <c r="C57" s="2"/>
      <c r="D57" s="3"/>
      <c r="E57" s="3"/>
      <c r="F57" s="3"/>
      <c r="G57" s="3"/>
      <c r="H57" s="3"/>
      <c r="I57" s="3"/>
      <c r="J57" s="3"/>
      <c r="K57" s="3"/>
      <c r="L57" s="3"/>
    </row>
    <row r="58" spans="1:12" ht="15.75" customHeight="1">
      <c r="A58" s="1"/>
      <c r="B58" s="2"/>
      <c r="C58" s="2"/>
      <c r="D58" s="3"/>
      <c r="E58" s="3"/>
      <c r="F58" s="3"/>
      <c r="G58" s="3"/>
      <c r="H58" s="3"/>
      <c r="I58" s="3"/>
      <c r="J58" s="3"/>
      <c r="K58" s="3"/>
      <c r="L58" s="3"/>
    </row>
    <row r="59" spans="1:12" ht="15.75" customHeight="1">
      <c r="A59" s="1"/>
      <c r="B59" s="2"/>
      <c r="C59" s="2"/>
      <c r="D59" s="3"/>
      <c r="E59" s="3"/>
      <c r="F59" s="3"/>
      <c r="G59" s="3"/>
      <c r="H59" s="3"/>
      <c r="I59" s="3"/>
      <c r="J59" s="3"/>
      <c r="K59" s="3"/>
      <c r="L59" s="3"/>
    </row>
    <row r="60" spans="1:12" ht="15.75" customHeight="1">
      <c r="A60" s="1"/>
      <c r="B60" s="2"/>
      <c r="C60" s="2"/>
      <c r="D60" s="3"/>
      <c r="E60" s="3"/>
      <c r="F60" s="3"/>
      <c r="G60" s="3"/>
      <c r="H60" s="3"/>
      <c r="I60" s="3"/>
      <c r="J60" s="3"/>
      <c r="K60" s="3"/>
      <c r="L60" s="3"/>
    </row>
    <row r="61" spans="1:12" ht="15.75" customHeight="1">
      <c r="A61" s="1"/>
      <c r="B61" s="2"/>
      <c r="C61" s="2"/>
      <c r="D61" s="3"/>
      <c r="E61" s="3"/>
      <c r="F61" s="3"/>
      <c r="G61" s="3"/>
      <c r="H61" s="3"/>
      <c r="I61" s="3"/>
      <c r="J61" s="3"/>
      <c r="K61" s="3"/>
      <c r="L61" s="3"/>
    </row>
    <row r="62" spans="1:12" ht="15.75" customHeight="1">
      <c r="A62" s="1"/>
      <c r="B62" s="2"/>
      <c r="C62" s="2"/>
      <c r="D62" s="3"/>
      <c r="E62" s="3"/>
      <c r="F62" s="3"/>
      <c r="G62" s="3"/>
      <c r="H62" s="3"/>
      <c r="I62" s="3"/>
      <c r="J62" s="3"/>
      <c r="K62" s="3"/>
      <c r="L62" s="3"/>
    </row>
    <row r="63" spans="1:12" ht="15.75" customHeight="1">
      <c r="A63" s="1"/>
      <c r="B63" s="2"/>
      <c r="C63" s="2"/>
      <c r="D63" s="3"/>
      <c r="E63" s="3"/>
      <c r="F63" s="3"/>
      <c r="G63" s="3"/>
      <c r="H63" s="3"/>
      <c r="I63" s="3"/>
      <c r="J63" s="3"/>
      <c r="K63" s="3"/>
      <c r="L63" s="3"/>
    </row>
    <row r="64" spans="1:12" ht="15.75" customHeight="1">
      <c r="A64" s="1"/>
      <c r="B64" s="2"/>
      <c r="C64" s="2"/>
      <c r="D64" s="3"/>
      <c r="E64" s="3"/>
      <c r="F64" s="3"/>
      <c r="G64" s="3"/>
      <c r="H64" s="3"/>
      <c r="I64" s="3"/>
      <c r="J64" s="3"/>
      <c r="K64" s="3"/>
      <c r="L64" s="3"/>
    </row>
    <row r="65" spans="1:12" ht="15.75" customHeight="1">
      <c r="A65" s="1"/>
      <c r="B65" s="2"/>
      <c r="C65" s="2"/>
      <c r="D65" s="3"/>
      <c r="E65" s="3"/>
      <c r="F65" s="3"/>
      <c r="G65" s="3"/>
      <c r="H65" s="3"/>
      <c r="I65" s="3"/>
      <c r="J65" s="3"/>
      <c r="K65" s="3"/>
      <c r="L65" s="3"/>
    </row>
    <row r="66" spans="1:12" ht="15.75" customHeight="1">
      <c r="A66" s="1"/>
      <c r="B66" s="2"/>
      <c r="C66" s="2"/>
      <c r="D66" s="3"/>
      <c r="E66" s="3"/>
      <c r="F66" s="3"/>
      <c r="G66" s="3"/>
      <c r="H66" s="3"/>
      <c r="I66" s="3"/>
      <c r="J66" s="3"/>
      <c r="K66" s="3"/>
      <c r="L66" s="3"/>
    </row>
    <row r="67" spans="1:12" ht="15.75" customHeight="1">
      <c r="A67" s="1"/>
      <c r="B67" s="2"/>
      <c r="C67" s="2"/>
      <c r="D67" s="3"/>
      <c r="E67" s="3"/>
      <c r="F67" s="3"/>
      <c r="G67" s="3"/>
      <c r="H67" s="3"/>
      <c r="I67" s="3"/>
      <c r="J67" s="3"/>
      <c r="K67" s="3"/>
      <c r="L67" s="3"/>
    </row>
    <row r="68" spans="1:12" ht="15.75" customHeight="1">
      <c r="A68" s="1"/>
      <c r="B68" s="2"/>
      <c r="C68" s="2"/>
      <c r="D68" s="3"/>
      <c r="E68" s="3"/>
      <c r="F68" s="3"/>
      <c r="G68" s="3"/>
      <c r="H68" s="3"/>
      <c r="I68" s="3"/>
      <c r="J68" s="3"/>
      <c r="K68" s="3"/>
      <c r="L68" s="3"/>
    </row>
    <row r="69" spans="1:12" ht="15.75" customHeight="1">
      <c r="A69" s="1"/>
      <c r="B69" s="2"/>
      <c r="C69" s="2"/>
      <c r="D69" s="3"/>
      <c r="E69" s="3"/>
      <c r="F69" s="3"/>
      <c r="G69" s="3"/>
      <c r="H69" s="3"/>
      <c r="I69" s="3"/>
      <c r="J69" s="3"/>
      <c r="K69" s="3"/>
      <c r="L69" s="3"/>
    </row>
    <row r="70" spans="1:12" ht="15.75" customHeight="1">
      <c r="A70" s="1"/>
      <c r="B70" s="2"/>
      <c r="C70" s="2"/>
      <c r="D70" s="3"/>
      <c r="E70" s="3"/>
      <c r="F70" s="3"/>
      <c r="G70" s="3"/>
      <c r="H70" s="3"/>
      <c r="I70" s="3"/>
      <c r="J70" s="3"/>
      <c r="K70" s="3"/>
      <c r="L70" s="3"/>
    </row>
    <row r="71" spans="1:12" ht="15.75" customHeight="1">
      <c r="A71" s="1"/>
      <c r="B71" s="2"/>
      <c r="C71" s="2"/>
      <c r="D71" s="3"/>
      <c r="E71" s="3"/>
      <c r="F71" s="3"/>
      <c r="G71" s="3"/>
      <c r="H71" s="3"/>
      <c r="I71" s="3"/>
      <c r="J71" s="3"/>
      <c r="K71" s="3"/>
      <c r="L71" s="3"/>
    </row>
    <row r="72" spans="1:12" ht="15.75" customHeight="1">
      <c r="A72" s="1"/>
      <c r="B72" s="2"/>
      <c r="C72" s="2"/>
      <c r="D72" s="3"/>
      <c r="E72" s="3"/>
      <c r="F72" s="3"/>
      <c r="G72" s="3"/>
      <c r="H72" s="3"/>
      <c r="I72" s="3"/>
      <c r="J72" s="3"/>
      <c r="K72" s="3"/>
      <c r="L72" s="3"/>
    </row>
    <row r="73" spans="1:12" ht="15.75" customHeight="1">
      <c r="A73" s="1"/>
      <c r="B73" s="2"/>
      <c r="C73" s="2"/>
      <c r="D73" s="3"/>
      <c r="E73" s="3"/>
      <c r="F73" s="3"/>
      <c r="G73" s="3"/>
      <c r="H73" s="3"/>
      <c r="I73" s="3"/>
      <c r="J73" s="3"/>
      <c r="K73" s="3"/>
      <c r="L73" s="3"/>
    </row>
    <row r="74" spans="1:12" ht="15.75" customHeight="1">
      <c r="A74" s="1"/>
      <c r="B74" s="2"/>
      <c r="C74" s="2"/>
      <c r="D74" s="3"/>
      <c r="E74" s="3"/>
      <c r="F74" s="3"/>
      <c r="G74" s="3"/>
      <c r="H74" s="3"/>
      <c r="I74" s="3"/>
      <c r="J74" s="3"/>
      <c r="K74" s="3"/>
      <c r="L74" s="3"/>
    </row>
    <row r="75" spans="1:12" ht="15.75" customHeight="1">
      <c r="A75" s="1"/>
      <c r="B75" s="2"/>
      <c r="C75" s="2"/>
      <c r="D75" s="3"/>
      <c r="E75" s="3"/>
      <c r="F75" s="3"/>
      <c r="G75" s="3"/>
      <c r="H75" s="3"/>
      <c r="I75" s="3"/>
      <c r="J75" s="3"/>
      <c r="K75" s="3"/>
      <c r="L75" s="3"/>
    </row>
    <row r="76" spans="1:12" ht="15.75" customHeight="1">
      <c r="A76" s="1"/>
      <c r="B76" s="2"/>
      <c r="C76" s="2"/>
      <c r="D76" s="3"/>
      <c r="E76" s="3"/>
      <c r="F76" s="3"/>
      <c r="G76" s="3"/>
      <c r="H76" s="3"/>
      <c r="I76" s="3"/>
      <c r="J76" s="3"/>
      <c r="K76" s="3"/>
      <c r="L76" s="3"/>
    </row>
    <row r="77" spans="1:12" ht="15.75" customHeight="1">
      <c r="A77" s="1"/>
      <c r="B77" s="2"/>
      <c r="C77" s="2"/>
      <c r="D77" s="3"/>
      <c r="E77" s="3"/>
      <c r="F77" s="3"/>
      <c r="G77" s="3"/>
      <c r="H77" s="3"/>
      <c r="I77" s="3"/>
      <c r="J77" s="3"/>
      <c r="K77" s="3"/>
      <c r="L77" s="3"/>
    </row>
    <row r="78" spans="1:12" ht="15.75" customHeight="1">
      <c r="A78" s="1"/>
      <c r="B78" s="2"/>
      <c r="C78" s="2"/>
      <c r="D78" s="3"/>
      <c r="E78" s="3"/>
      <c r="F78" s="3"/>
      <c r="G78" s="3"/>
      <c r="H78" s="3"/>
      <c r="I78" s="3"/>
      <c r="J78" s="3"/>
      <c r="K78" s="3"/>
      <c r="L78" s="3"/>
    </row>
    <row r="79" spans="1:12" ht="15.75" customHeight="1">
      <c r="A79" s="1"/>
      <c r="B79" s="2"/>
      <c r="C79" s="2"/>
      <c r="D79" s="3"/>
      <c r="E79" s="3"/>
      <c r="F79" s="3"/>
      <c r="G79" s="3"/>
      <c r="H79" s="3"/>
      <c r="I79" s="3"/>
      <c r="J79" s="3"/>
      <c r="K79" s="3"/>
      <c r="L79" s="3"/>
    </row>
    <row r="80" spans="1:12" ht="15.75" customHeight="1">
      <c r="A80" s="1"/>
      <c r="B80" s="2"/>
      <c r="C80" s="2"/>
      <c r="D80" s="3"/>
      <c r="E80" s="3"/>
      <c r="F80" s="3"/>
      <c r="G80" s="3"/>
      <c r="H80" s="3"/>
      <c r="I80" s="3"/>
      <c r="J80" s="3"/>
      <c r="K80" s="3"/>
      <c r="L80" s="3"/>
    </row>
    <row r="81" spans="1:12" ht="15.75" customHeight="1">
      <c r="A81" s="1"/>
      <c r="B81" s="2"/>
      <c r="C81" s="2"/>
      <c r="D81" s="3"/>
      <c r="E81" s="3"/>
      <c r="F81" s="3"/>
      <c r="G81" s="3"/>
      <c r="H81" s="3"/>
      <c r="I81" s="3"/>
      <c r="J81" s="3"/>
      <c r="K81" s="3"/>
      <c r="L81" s="3"/>
    </row>
    <row r="82" spans="1:12" ht="15.75" customHeight="1">
      <c r="A82" s="1"/>
      <c r="B82" s="2"/>
      <c r="C82" s="2"/>
      <c r="D82" s="3"/>
      <c r="E82" s="3"/>
      <c r="F82" s="3"/>
      <c r="G82" s="3"/>
      <c r="H82" s="3"/>
      <c r="I82" s="3"/>
      <c r="J82" s="3"/>
      <c r="K82" s="3"/>
      <c r="L82" s="3"/>
    </row>
    <row r="83" spans="1:12" ht="15.75" customHeight="1">
      <c r="A83" s="1"/>
      <c r="B83" s="2"/>
      <c r="C83" s="2"/>
      <c r="D83" s="3"/>
      <c r="E83" s="3"/>
      <c r="F83" s="3"/>
      <c r="G83" s="3"/>
      <c r="H83" s="3"/>
      <c r="I83" s="3"/>
      <c r="J83" s="3"/>
      <c r="K83" s="3"/>
      <c r="L83" s="3"/>
    </row>
    <row r="84" spans="1:12" ht="15.75" customHeight="1">
      <c r="A84" s="1"/>
      <c r="B84" s="2"/>
      <c r="C84" s="2"/>
      <c r="D84" s="3"/>
      <c r="E84" s="3"/>
      <c r="F84" s="3"/>
      <c r="G84" s="3"/>
      <c r="H84" s="3"/>
      <c r="I84" s="3"/>
      <c r="J84" s="3"/>
      <c r="K84" s="3"/>
      <c r="L84" s="3"/>
    </row>
    <row r="85" spans="1:12" ht="15.75" customHeight="1">
      <c r="A85" s="1"/>
      <c r="B85" s="2"/>
      <c r="C85" s="2"/>
      <c r="D85" s="3"/>
      <c r="E85" s="3"/>
      <c r="F85" s="3"/>
      <c r="G85" s="3"/>
      <c r="H85" s="3"/>
      <c r="I85" s="3"/>
      <c r="J85" s="3"/>
      <c r="K85" s="3"/>
      <c r="L85" s="3"/>
    </row>
    <row r="86" spans="1:12" ht="15.75" customHeight="1">
      <c r="A86" s="1"/>
      <c r="B86" s="2"/>
      <c r="C86" s="2"/>
      <c r="D86" s="3"/>
      <c r="E86" s="3"/>
      <c r="F86" s="3"/>
      <c r="G86" s="3"/>
      <c r="H86" s="3"/>
      <c r="I86" s="3"/>
      <c r="J86" s="3"/>
      <c r="K86" s="3"/>
      <c r="L86" s="3"/>
    </row>
    <row r="87" spans="1:12" ht="15.75" customHeight="1">
      <c r="A87" s="1"/>
      <c r="B87" s="2"/>
      <c r="C87" s="2"/>
      <c r="D87" s="3"/>
      <c r="E87" s="3"/>
      <c r="F87" s="3"/>
      <c r="G87" s="3"/>
      <c r="H87" s="3"/>
      <c r="I87" s="3"/>
      <c r="J87" s="3"/>
      <c r="K87" s="3"/>
      <c r="L87" s="3"/>
    </row>
    <row r="88" spans="1:12" ht="15.75" customHeight="1">
      <c r="A88" s="1"/>
      <c r="B88" s="2"/>
      <c r="C88" s="2"/>
      <c r="D88" s="3"/>
      <c r="E88" s="3"/>
      <c r="F88" s="3"/>
      <c r="G88" s="3"/>
      <c r="H88" s="3"/>
      <c r="I88" s="3"/>
      <c r="J88" s="3"/>
      <c r="K88" s="3"/>
      <c r="L88" s="3"/>
    </row>
    <row r="89" spans="1:12" ht="15.75" customHeight="1">
      <c r="A89" s="1"/>
      <c r="B89" s="2"/>
      <c r="C89" s="2"/>
      <c r="D89" s="3"/>
      <c r="E89" s="3"/>
      <c r="F89" s="3"/>
      <c r="G89" s="3"/>
      <c r="H89" s="3"/>
      <c r="I89" s="3"/>
      <c r="J89" s="3"/>
      <c r="K89" s="3"/>
      <c r="L89" s="3"/>
    </row>
    <row r="90" spans="1:12" ht="15.75" customHeight="1">
      <c r="A90" s="1"/>
      <c r="B90" s="2"/>
      <c r="C90" s="2"/>
      <c r="D90" s="3"/>
      <c r="E90" s="3"/>
      <c r="F90" s="3"/>
      <c r="G90" s="3"/>
      <c r="H90" s="3"/>
      <c r="I90" s="3"/>
      <c r="J90" s="3"/>
      <c r="K90" s="3"/>
      <c r="L90" s="3"/>
    </row>
    <row r="91" spans="1:12" ht="15.75" customHeight="1">
      <c r="A91" s="1"/>
      <c r="B91" s="2"/>
      <c r="C91" s="2"/>
      <c r="D91" s="3"/>
      <c r="E91" s="3"/>
      <c r="F91" s="3"/>
      <c r="G91" s="3"/>
      <c r="H91" s="3"/>
      <c r="I91" s="3"/>
      <c r="J91" s="3"/>
      <c r="K91" s="3"/>
      <c r="L91" s="3"/>
    </row>
    <row r="92" spans="1:12" ht="15.75" customHeight="1">
      <c r="A92" s="1"/>
      <c r="B92" s="2"/>
      <c r="C92" s="2"/>
      <c r="D92" s="3"/>
      <c r="E92" s="3"/>
      <c r="F92" s="3"/>
      <c r="G92" s="3"/>
      <c r="H92" s="3"/>
      <c r="I92" s="3"/>
      <c r="J92" s="3"/>
      <c r="K92" s="3"/>
      <c r="L92" s="3"/>
    </row>
    <row r="93" spans="1:12" ht="15.75" customHeight="1">
      <c r="A93" s="1"/>
      <c r="B93" s="2"/>
      <c r="C93" s="2"/>
      <c r="D93" s="3"/>
      <c r="E93" s="3"/>
      <c r="F93" s="3"/>
      <c r="G93" s="3"/>
      <c r="H93" s="3"/>
      <c r="I93" s="3"/>
      <c r="J93" s="3"/>
      <c r="K93" s="3"/>
      <c r="L93" s="3"/>
    </row>
    <row r="94" spans="1:12" ht="15.75" customHeight="1">
      <c r="A94" s="1"/>
      <c r="B94" s="2"/>
      <c r="C94" s="2"/>
      <c r="D94" s="3"/>
      <c r="E94" s="3"/>
      <c r="F94" s="3"/>
      <c r="G94" s="3"/>
      <c r="H94" s="3"/>
      <c r="I94" s="3"/>
      <c r="J94" s="3"/>
      <c r="K94" s="3"/>
      <c r="L94" s="3"/>
    </row>
    <row r="95" spans="1:12" ht="15.75" customHeight="1">
      <c r="A95" s="1"/>
      <c r="B95" s="2"/>
      <c r="C95" s="2"/>
      <c r="D95" s="3"/>
      <c r="E95" s="3"/>
      <c r="F95" s="3"/>
      <c r="G95" s="3"/>
      <c r="H95" s="3"/>
      <c r="I95" s="3"/>
      <c r="J95" s="3"/>
      <c r="K95" s="3"/>
      <c r="L95" s="3"/>
    </row>
    <row r="96" spans="1:12" ht="15.75" customHeight="1">
      <c r="A96" s="1"/>
      <c r="B96" s="2"/>
      <c r="C96" s="2"/>
      <c r="D96" s="3"/>
      <c r="E96" s="3"/>
      <c r="F96" s="3"/>
      <c r="G96" s="3"/>
      <c r="H96" s="3"/>
      <c r="I96" s="3"/>
      <c r="J96" s="3"/>
      <c r="K96" s="3"/>
      <c r="L96" s="3"/>
    </row>
    <row r="97" spans="1:12" ht="15.75" customHeight="1">
      <c r="A97" s="1"/>
      <c r="B97" s="2"/>
      <c r="C97" s="2"/>
      <c r="D97" s="3"/>
      <c r="E97" s="3"/>
      <c r="F97" s="3"/>
      <c r="G97" s="3"/>
      <c r="H97" s="3"/>
      <c r="I97" s="3"/>
      <c r="J97" s="3"/>
      <c r="K97" s="3"/>
      <c r="L97" s="3"/>
    </row>
    <row r="98" spans="1:12" ht="15.75" customHeight="1">
      <c r="A98" s="1"/>
      <c r="B98" s="2"/>
      <c r="C98" s="2"/>
      <c r="D98" s="3"/>
      <c r="E98" s="3"/>
      <c r="F98" s="3"/>
      <c r="G98" s="3"/>
      <c r="H98" s="3"/>
      <c r="I98" s="3"/>
      <c r="J98" s="3"/>
      <c r="K98" s="3"/>
      <c r="L98" s="3"/>
    </row>
    <row r="99" spans="1:12" ht="15.75" customHeight="1">
      <c r="A99" s="1"/>
      <c r="B99" s="2"/>
      <c r="C99" s="2"/>
      <c r="D99" s="3"/>
      <c r="E99" s="3"/>
      <c r="F99" s="3"/>
      <c r="G99" s="3"/>
      <c r="H99" s="3"/>
      <c r="I99" s="3"/>
      <c r="J99" s="3"/>
      <c r="K99" s="3"/>
      <c r="L99" s="3"/>
    </row>
    <row r="100" spans="1:12" ht="15.75" customHeight="1">
      <c r="A100" s="1"/>
      <c r="B100" s="2"/>
      <c r="C100" s="2"/>
      <c r="D100" s="3"/>
      <c r="E100" s="3"/>
      <c r="F100" s="3"/>
      <c r="G100" s="3"/>
      <c r="H100" s="3"/>
      <c r="I100" s="3"/>
      <c r="J100" s="3"/>
      <c r="K100" s="3"/>
      <c r="L100" s="3"/>
    </row>
    <row r="101" spans="1:12" ht="15.75" customHeight="1">
      <c r="A101" s="1"/>
      <c r="B101" s="2"/>
      <c r="C101" s="2"/>
      <c r="D101" s="3"/>
      <c r="E101" s="3"/>
      <c r="F101" s="3"/>
      <c r="G101" s="3"/>
      <c r="H101" s="3"/>
      <c r="I101" s="3"/>
      <c r="J101" s="3"/>
      <c r="K101" s="3"/>
      <c r="L101" s="3"/>
    </row>
    <row r="102" spans="1:12" ht="15.75" customHeight="1">
      <c r="A102" s="1"/>
      <c r="B102" s="2"/>
      <c r="C102" s="2"/>
      <c r="D102" s="3"/>
      <c r="E102" s="3"/>
      <c r="F102" s="3"/>
      <c r="G102" s="3"/>
      <c r="H102" s="3"/>
      <c r="I102" s="3"/>
      <c r="J102" s="3"/>
      <c r="K102" s="3"/>
      <c r="L102" s="3"/>
    </row>
    <row r="103" spans="1:12" ht="15.75" customHeight="1">
      <c r="A103" s="1"/>
      <c r="B103" s="2"/>
      <c r="C103" s="2"/>
      <c r="D103" s="3"/>
      <c r="E103" s="3"/>
      <c r="F103" s="3"/>
      <c r="G103" s="3"/>
      <c r="H103" s="3"/>
      <c r="I103" s="3"/>
      <c r="J103" s="3"/>
      <c r="K103" s="3"/>
      <c r="L103" s="3"/>
    </row>
    <row r="104" spans="1:12" ht="15.75" customHeight="1">
      <c r="A104" s="1"/>
      <c r="B104" s="2"/>
      <c r="C104" s="2"/>
      <c r="D104" s="3"/>
      <c r="E104" s="3"/>
      <c r="F104" s="3"/>
      <c r="G104" s="3"/>
      <c r="H104" s="3"/>
      <c r="I104" s="3"/>
      <c r="J104" s="3"/>
      <c r="K104" s="3"/>
      <c r="L104" s="3"/>
    </row>
    <row r="105" spans="1:12" ht="15.75" customHeight="1">
      <c r="A105" s="1"/>
      <c r="B105" s="2"/>
      <c r="C105" s="2"/>
      <c r="D105" s="3"/>
      <c r="E105" s="3"/>
      <c r="F105" s="3"/>
      <c r="G105" s="3"/>
      <c r="H105" s="3"/>
      <c r="I105" s="3"/>
      <c r="J105" s="3"/>
      <c r="K105" s="3"/>
      <c r="L105" s="3"/>
    </row>
    <row r="106" spans="1:12" ht="15.75" customHeight="1">
      <c r="A106" s="1"/>
      <c r="B106" s="2"/>
      <c r="C106" s="2"/>
      <c r="D106" s="3"/>
      <c r="E106" s="3"/>
      <c r="F106" s="3"/>
      <c r="G106" s="3"/>
      <c r="H106" s="3"/>
      <c r="I106" s="3"/>
      <c r="J106" s="3"/>
      <c r="K106" s="3"/>
      <c r="L106" s="3"/>
    </row>
    <row r="107" spans="1:12" ht="15.75" customHeight="1">
      <c r="A107" s="1"/>
      <c r="B107" s="2"/>
      <c r="C107" s="2"/>
      <c r="D107" s="3"/>
      <c r="E107" s="3"/>
      <c r="F107" s="3"/>
      <c r="G107" s="3"/>
      <c r="H107" s="3"/>
      <c r="I107" s="3"/>
      <c r="J107" s="3"/>
      <c r="K107" s="3"/>
      <c r="L107" s="3"/>
    </row>
    <row r="108" spans="1:12" ht="15.75" customHeight="1">
      <c r="A108" s="1"/>
      <c r="B108" s="2"/>
      <c r="C108" s="2"/>
      <c r="D108" s="3"/>
      <c r="E108" s="3"/>
      <c r="F108" s="3"/>
      <c r="G108" s="3"/>
      <c r="H108" s="3"/>
      <c r="I108" s="3"/>
      <c r="J108" s="3"/>
      <c r="K108" s="3"/>
      <c r="L108" s="3"/>
    </row>
    <row r="109" spans="1:12" ht="15.75" customHeight="1">
      <c r="A109" s="1"/>
      <c r="B109" s="2"/>
      <c r="C109" s="2"/>
      <c r="D109" s="3"/>
      <c r="E109" s="3"/>
      <c r="F109" s="3"/>
      <c r="G109" s="3"/>
      <c r="H109" s="3"/>
      <c r="I109" s="3"/>
      <c r="J109" s="3"/>
      <c r="K109" s="3"/>
      <c r="L109" s="3"/>
    </row>
    <row r="110" spans="1:12" ht="15.75" customHeight="1">
      <c r="A110" s="1"/>
      <c r="B110" s="2"/>
      <c r="C110" s="2"/>
      <c r="D110" s="3"/>
      <c r="E110" s="3"/>
      <c r="F110" s="3"/>
      <c r="G110" s="3"/>
      <c r="H110" s="3"/>
      <c r="I110" s="3"/>
      <c r="J110" s="3"/>
      <c r="K110" s="3"/>
      <c r="L110" s="3"/>
    </row>
    <row r="111" spans="1:12" ht="15.75" customHeight="1">
      <c r="A111" s="1"/>
      <c r="B111" s="2"/>
      <c r="C111" s="2"/>
      <c r="D111" s="3"/>
      <c r="E111" s="3"/>
      <c r="F111" s="3"/>
      <c r="G111" s="3"/>
      <c r="H111" s="3"/>
      <c r="I111" s="3"/>
      <c r="J111" s="3"/>
      <c r="K111" s="3"/>
      <c r="L111" s="3"/>
    </row>
    <row r="112" spans="1:12" ht="15.75" customHeight="1">
      <c r="A112" s="1"/>
      <c r="B112" s="2"/>
      <c r="C112" s="2"/>
      <c r="D112" s="3"/>
      <c r="E112" s="3"/>
      <c r="F112" s="3"/>
      <c r="G112" s="3"/>
      <c r="H112" s="3"/>
      <c r="I112" s="3"/>
      <c r="J112" s="3"/>
      <c r="K112" s="3"/>
      <c r="L112" s="3"/>
    </row>
    <row r="113" spans="1:12" ht="15.75" customHeight="1">
      <c r="A113" s="1"/>
      <c r="B113" s="2"/>
      <c r="C113" s="2"/>
      <c r="D113" s="3"/>
      <c r="E113" s="3"/>
      <c r="F113" s="3"/>
      <c r="G113" s="3"/>
      <c r="H113" s="3"/>
      <c r="I113" s="3"/>
      <c r="J113" s="3"/>
      <c r="K113" s="3"/>
      <c r="L113" s="3"/>
    </row>
    <row r="114" spans="1:12" ht="15.75" customHeight="1">
      <c r="A114" s="1"/>
      <c r="B114" s="2"/>
      <c r="C114" s="2"/>
      <c r="D114" s="3"/>
      <c r="E114" s="3"/>
      <c r="F114" s="3"/>
      <c r="G114" s="3"/>
      <c r="H114" s="3"/>
      <c r="I114" s="3"/>
      <c r="J114" s="3"/>
      <c r="K114" s="3"/>
      <c r="L114" s="3"/>
    </row>
    <row r="115" spans="1:12" ht="15.75" customHeight="1">
      <c r="A115" s="1"/>
      <c r="B115" s="2"/>
      <c r="C115" s="2"/>
      <c r="D115" s="3"/>
      <c r="E115" s="3"/>
      <c r="F115" s="3"/>
      <c r="G115" s="3"/>
      <c r="H115" s="3"/>
      <c r="I115" s="3"/>
      <c r="J115" s="3"/>
      <c r="K115" s="3"/>
      <c r="L115" s="3"/>
    </row>
    <row r="116" spans="1:12" ht="15.75" customHeight="1">
      <c r="A116" s="1"/>
      <c r="B116" s="2"/>
      <c r="C116" s="2"/>
      <c r="D116" s="3"/>
      <c r="E116" s="3"/>
      <c r="F116" s="3"/>
      <c r="G116" s="3"/>
      <c r="H116" s="3"/>
      <c r="I116" s="3"/>
      <c r="J116" s="3"/>
      <c r="K116" s="3"/>
      <c r="L116" s="3"/>
    </row>
    <row r="117" spans="1:12" ht="15.75" customHeight="1">
      <c r="A117" s="1"/>
      <c r="B117" s="2"/>
      <c r="C117" s="2"/>
      <c r="D117" s="3"/>
      <c r="E117" s="3"/>
      <c r="F117" s="3"/>
      <c r="G117" s="3"/>
      <c r="H117" s="3"/>
      <c r="I117" s="3"/>
      <c r="J117" s="3"/>
      <c r="K117" s="3"/>
      <c r="L117" s="3"/>
    </row>
    <row r="118" spans="1:12" ht="15.75" customHeight="1">
      <c r="A118" s="1"/>
      <c r="B118" s="2"/>
      <c r="C118" s="2"/>
      <c r="D118" s="3"/>
      <c r="E118" s="3"/>
      <c r="F118" s="3"/>
      <c r="G118" s="3"/>
      <c r="H118" s="3"/>
      <c r="I118" s="3"/>
      <c r="J118" s="3"/>
      <c r="K118" s="3"/>
      <c r="L118" s="3"/>
    </row>
    <row r="119" spans="1:12" ht="15.75" customHeight="1">
      <c r="A119" s="1"/>
      <c r="B119" s="2"/>
      <c r="C119" s="2"/>
      <c r="D119" s="3"/>
      <c r="E119" s="3"/>
      <c r="F119" s="3"/>
      <c r="G119" s="3"/>
      <c r="H119" s="3"/>
      <c r="I119" s="3"/>
      <c r="J119" s="3"/>
      <c r="K119" s="3"/>
      <c r="L119" s="3"/>
    </row>
    <row r="120" spans="1:12" ht="15.75" customHeight="1">
      <c r="A120" s="1"/>
      <c r="B120" s="2"/>
      <c r="C120" s="2"/>
      <c r="D120" s="3"/>
      <c r="E120" s="3"/>
      <c r="F120" s="3"/>
      <c r="G120" s="3"/>
      <c r="H120" s="3"/>
      <c r="I120" s="3"/>
      <c r="J120" s="3"/>
      <c r="K120" s="3"/>
      <c r="L120" s="3"/>
    </row>
    <row r="121" spans="1:12" ht="15.75" customHeight="1">
      <c r="A121" s="1"/>
      <c r="B121" s="2"/>
      <c r="C121" s="2"/>
      <c r="D121" s="3"/>
      <c r="E121" s="3"/>
      <c r="F121" s="3"/>
      <c r="G121" s="3"/>
      <c r="H121" s="3"/>
      <c r="I121" s="3"/>
      <c r="J121" s="3"/>
      <c r="K121" s="3"/>
      <c r="L121" s="3"/>
    </row>
    <row r="122" spans="1:12" ht="15.75" customHeight="1">
      <c r="A122" s="1"/>
      <c r="B122" s="2"/>
      <c r="C122" s="2"/>
      <c r="D122" s="3"/>
      <c r="E122" s="3"/>
      <c r="F122" s="3"/>
      <c r="G122" s="3"/>
      <c r="H122" s="3"/>
      <c r="I122" s="3"/>
      <c r="J122" s="3"/>
      <c r="K122" s="3"/>
      <c r="L122" s="3"/>
    </row>
    <row r="123" spans="1:12" ht="15.75" customHeight="1">
      <c r="A123" s="1"/>
      <c r="B123" s="2"/>
      <c r="C123" s="2"/>
      <c r="D123" s="3"/>
      <c r="E123" s="3"/>
      <c r="F123" s="3"/>
      <c r="G123" s="3"/>
      <c r="H123" s="3"/>
      <c r="I123" s="3"/>
      <c r="J123" s="3"/>
      <c r="K123" s="3"/>
      <c r="L123" s="3"/>
    </row>
    <row r="124" spans="1:12" ht="15.75" customHeight="1">
      <c r="A124" s="1"/>
      <c r="B124" s="2"/>
      <c r="C124" s="2"/>
      <c r="D124" s="3"/>
      <c r="E124" s="3"/>
      <c r="F124" s="3"/>
      <c r="G124" s="3"/>
      <c r="H124" s="3"/>
      <c r="I124" s="3"/>
      <c r="J124" s="3"/>
      <c r="K124" s="3"/>
      <c r="L124" s="3"/>
    </row>
    <row r="125" spans="1:12" ht="15.75" customHeight="1">
      <c r="A125" s="1"/>
      <c r="B125" s="2"/>
      <c r="C125" s="2"/>
      <c r="D125" s="3"/>
      <c r="E125" s="3"/>
      <c r="F125" s="3"/>
      <c r="G125" s="3"/>
      <c r="H125" s="3"/>
      <c r="I125" s="3"/>
      <c r="J125" s="3"/>
      <c r="K125" s="3"/>
      <c r="L125" s="3"/>
    </row>
    <row r="126" spans="1:12" ht="15.75" customHeight="1">
      <c r="A126" s="1"/>
      <c r="B126" s="2"/>
      <c r="C126" s="2"/>
      <c r="D126" s="3"/>
      <c r="E126" s="3"/>
      <c r="F126" s="3"/>
      <c r="G126" s="3"/>
      <c r="H126" s="3"/>
      <c r="I126" s="3"/>
      <c r="J126" s="3"/>
      <c r="K126" s="3"/>
      <c r="L126" s="3"/>
    </row>
    <row r="127" spans="1:12" ht="15.75" customHeight="1">
      <c r="A127" s="1"/>
      <c r="B127" s="2"/>
      <c r="C127" s="2"/>
      <c r="D127" s="3"/>
      <c r="E127" s="3"/>
      <c r="F127" s="3"/>
      <c r="G127" s="3"/>
      <c r="H127" s="3"/>
      <c r="I127" s="3"/>
      <c r="J127" s="3"/>
      <c r="K127" s="3"/>
      <c r="L127" s="3"/>
    </row>
    <row r="128" spans="1:12" ht="15.75" customHeight="1">
      <c r="A128" s="1"/>
      <c r="B128" s="2"/>
      <c r="C128" s="2"/>
      <c r="D128" s="3"/>
      <c r="E128" s="3"/>
      <c r="F128" s="3"/>
      <c r="G128" s="3"/>
      <c r="H128" s="3"/>
      <c r="I128" s="3"/>
      <c r="J128" s="3"/>
      <c r="K128" s="3"/>
      <c r="L128" s="3"/>
    </row>
    <row r="129" spans="1:12" ht="15.75" customHeight="1">
      <c r="A129" s="1"/>
      <c r="B129" s="2"/>
      <c r="C129" s="2"/>
      <c r="D129" s="3"/>
      <c r="E129" s="3"/>
      <c r="F129" s="3"/>
      <c r="G129" s="3"/>
      <c r="H129" s="3"/>
      <c r="I129" s="3"/>
      <c r="J129" s="3"/>
      <c r="K129" s="3"/>
      <c r="L129" s="3"/>
    </row>
    <row r="130" spans="1:12" ht="15.75" customHeight="1">
      <c r="A130" s="1"/>
      <c r="B130" s="2"/>
      <c r="C130" s="2"/>
      <c r="D130" s="3"/>
      <c r="E130" s="3"/>
      <c r="F130" s="3"/>
      <c r="G130" s="3"/>
      <c r="H130" s="3"/>
      <c r="I130" s="3"/>
      <c r="J130" s="3"/>
      <c r="K130" s="3"/>
      <c r="L130" s="3"/>
    </row>
    <row r="131" spans="1:12" ht="15.75" customHeight="1">
      <c r="A131" s="1"/>
      <c r="B131" s="2"/>
      <c r="C131" s="2"/>
      <c r="D131" s="3"/>
      <c r="E131" s="3"/>
      <c r="F131" s="3"/>
      <c r="G131" s="3"/>
      <c r="H131" s="3"/>
      <c r="I131" s="3"/>
      <c r="J131" s="3"/>
      <c r="K131" s="3"/>
      <c r="L131" s="3"/>
    </row>
    <row r="132" spans="1:12" ht="15.75" customHeight="1">
      <c r="A132" s="1"/>
      <c r="B132" s="2"/>
      <c r="C132" s="2"/>
      <c r="D132" s="3"/>
      <c r="E132" s="3"/>
      <c r="F132" s="3"/>
      <c r="G132" s="3"/>
      <c r="H132" s="3"/>
      <c r="I132" s="3"/>
      <c r="J132" s="3"/>
      <c r="K132" s="3"/>
      <c r="L132" s="3"/>
    </row>
    <row r="133" spans="1:12" ht="15.75" customHeight="1">
      <c r="A133" s="1"/>
      <c r="B133" s="2"/>
      <c r="C133" s="2"/>
      <c r="D133" s="3"/>
      <c r="E133" s="3"/>
      <c r="F133" s="3"/>
      <c r="G133" s="3"/>
      <c r="H133" s="3"/>
      <c r="I133" s="3"/>
      <c r="J133" s="3"/>
      <c r="K133" s="3"/>
      <c r="L133" s="3"/>
    </row>
    <row r="134" spans="1:12" ht="15.75" customHeight="1">
      <c r="A134" s="1"/>
      <c r="B134" s="2"/>
      <c r="C134" s="2"/>
      <c r="D134" s="3"/>
      <c r="E134" s="3"/>
      <c r="F134" s="3"/>
      <c r="G134" s="3"/>
      <c r="H134" s="3"/>
      <c r="I134" s="3"/>
      <c r="J134" s="3"/>
      <c r="K134" s="3"/>
      <c r="L134" s="3"/>
    </row>
    <row r="135" spans="1:12" ht="15.75" customHeight="1">
      <c r="A135" s="1"/>
      <c r="B135" s="2"/>
      <c r="C135" s="2"/>
      <c r="D135" s="3"/>
      <c r="E135" s="3"/>
      <c r="F135" s="3"/>
      <c r="G135" s="3"/>
      <c r="H135" s="3"/>
      <c r="I135" s="3"/>
      <c r="J135" s="3"/>
      <c r="K135" s="3"/>
      <c r="L135" s="3"/>
    </row>
    <row r="136" spans="1:12" ht="15.75" customHeight="1">
      <c r="A136" s="1"/>
      <c r="B136" s="2"/>
      <c r="C136" s="2"/>
      <c r="D136" s="3"/>
      <c r="E136" s="3"/>
      <c r="F136" s="3"/>
      <c r="G136" s="3"/>
      <c r="H136" s="3"/>
      <c r="I136" s="3"/>
      <c r="J136" s="3"/>
      <c r="K136" s="3"/>
      <c r="L136" s="3"/>
    </row>
    <row r="137" spans="1:12" ht="15.75" customHeight="1">
      <c r="A137" s="1"/>
      <c r="B137" s="2"/>
      <c r="C137" s="2"/>
      <c r="D137" s="3"/>
      <c r="E137" s="3"/>
      <c r="F137" s="3"/>
      <c r="G137" s="3"/>
      <c r="H137" s="3"/>
      <c r="I137" s="3"/>
      <c r="J137" s="3"/>
      <c r="K137" s="3"/>
      <c r="L137" s="3"/>
    </row>
    <row r="138" spans="1:12" ht="15.75" customHeight="1">
      <c r="A138" s="1"/>
      <c r="B138" s="2"/>
      <c r="C138" s="2"/>
      <c r="D138" s="3"/>
      <c r="E138" s="3"/>
      <c r="F138" s="3"/>
      <c r="G138" s="3"/>
      <c r="H138" s="3"/>
      <c r="I138" s="3"/>
      <c r="J138" s="3"/>
      <c r="K138" s="3"/>
      <c r="L138" s="3"/>
    </row>
    <row r="139" spans="1:12" ht="15.75" customHeight="1">
      <c r="A139" s="1"/>
      <c r="B139" s="2"/>
      <c r="C139" s="2"/>
      <c r="D139" s="3"/>
      <c r="E139" s="3"/>
      <c r="F139" s="3"/>
      <c r="G139" s="3"/>
      <c r="H139" s="3"/>
      <c r="I139" s="3"/>
      <c r="J139" s="3"/>
      <c r="K139" s="3"/>
      <c r="L139" s="3"/>
    </row>
    <row r="140" spans="1:12" ht="15.75" customHeight="1">
      <c r="A140" s="1"/>
      <c r="B140" s="2"/>
      <c r="C140" s="2"/>
      <c r="D140" s="3"/>
      <c r="E140" s="3"/>
      <c r="F140" s="3"/>
      <c r="G140" s="3"/>
      <c r="H140" s="3"/>
      <c r="I140" s="3"/>
      <c r="J140" s="3"/>
      <c r="K140" s="3"/>
      <c r="L140" s="3"/>
    </row>
    <row r="141" spans="1:12" ht="15.75" customHeight="1">
      <c r="A141" s="1"/>
      <c r="B141" s="2"/>
      <c r="C141" s="2"/>
      <c r="D141" s="3"/>
      <c r="E141" s="3"/>
      <c r="F141" s="3"/>
      <c r="G141" s="3"/>
      <c r="H141" s="3"/>
      <c r="I141" s="3"/>
      <c r="J141" s="3"/>
      <c r="K141" s="3"/>
      <c r="L141" s="3"/>
    </row>
    <row r="142" spans="1:12" ht="15.75" customHeight="1">
      <c r="A142" s="1"/>
      <c r="B142" s="2"/>
      <c r="C142" s="2"/>
      <c r="D142" s="3"/>
      <c r="E142" s="3"/>
      <c r="F142" s="3"/>
      <c r="G142" s="3"/>
      <c r="H142" s="3"/>
      <c r="I142" s="3"/>
      <c r="J142" s="3"/>
      <c r="K142" s="3"/>
      <c r="L142" s="3"/>
    </row>
    <row r="143" spans="1:12" ht="15.75" customHeight="1">
      <c r="A143" s="1"/>
      <c r="B143" s="2"/>
      <c r="C143" s="2"/>
      <c r="D143" s="3"/>
      <c r="E143" s="3"/>
      <c r="F143" s="3"/>
      <c r="G143" s="3"/>
      <c r="H143" s="3"/>
      <c r="I143" s="3"/>
      <c r="J143" s="3"/>
      <c r="K143" s="3"/>
      <c r="L143" s="3"/>
    </row>
    <row r="144" spans="1:12" ht="15.75" customHeight="1">
      <c r="A144" s="1"/>
      <c r="B144" s="2"/>
      <c r="C144" s="2"/>
      <c r="D144" s="3"/>
      <c r="E144" s="3"/>
      <c r="F144" s="3"/>
      <c r="G144" s="3"/>
      <c r="H144" s="3"/>
      <c r="I144" s="3"/>
      <c r="J144" s="3"/>
      <c r="K144" s="3"/>
      <c r="L144" s="3"/>
    </row>
    <row r="145" spans="1:12" ht="15.75" customHeight="1">
      <c r="A145" s="1"/>
      <c r="B145" s="2"/>
      <c r="C145" s="2"/>
      <c r="D145" s="3"/>
      <c r="E145" s="3"/>
      <c r="F145" s="3"/>
      <c r="G145" s="3"/>
      <c r="H145" s="3"/>
      <c r="I145" s="3"/>
      <c r="J145" s="3"/>
      <c r="K145" s="3"/>
      <c r="L145" s="3"/>
    </row>
    <row r="146" spans="1:12" ht="15.75" customHeight="1">
      <c r="A146" s="1"/>
      <c r="B146" s="2"/>
      <c r="C146" s="2"/>
      <c r="D146" s="3"/>
      <c r="E146" s="3"/>
      <c r="F146" s="3"/>
      <c r="G146" s="3"/>
      <c r="H146" s="3"/>
      <c r="I146" s="3"/>
      <c r="J146" s="3"/>
      <c r="K146" s="3"/>
      <c r="L146" s="3"/>
    </row>
    <row r="147" spans="1:12" ht="15.75" customHeight="1">
      <c r="A147" s="1"/>
      <c r="B147" s="2"/>
      <c r="C147" s="2"/>
      <c r="D147" s="3"/>
      <c r="E147" s="3"/>
      <c r="F147" s="3"/>
      <c r="G147" s="3"/>
      <c r="H147" s="3"/>
      <c r="I147" s="3"/>
      <c r="J147" s="3"/>
      <c r="K147" s="3"/>
      <c r="L147" s="3"/>
    </row>
    <row r="148" spans="1:12" ht="15.75" customHeight="1">
      <c r="A148" s="1"/>
      <c r="B148" s="2"/>
      <c r="C148" s="2"/>
      <c r="D148" s="3"/>
      <c r="E148" s="3"/>
      <c r="F148" s="3"/>
      <c r="G148" s="3"/>
      <c r="H148" s="3"/>
      <c r="I148" s="3"/>
      <c r="J148" s="3"/>
      <c r="K148" s="3"/>
      <c r="L148" s="3"/>
    </row>
    <row r="149" spans="1:12" ht="15.75" customHeight="1">
      <c r="A149" s="1"/>
      <c r="B149" s="2"/>
      <c r="C149" s="2"/>
      <c r="D149" s="3"/>
      <c r="E149" s="3"/>
      <c r="F149" s="3"/>
      <c r="G149" s="3"/>
      <c r="H149" s="3"/>
      <c r="I149" s="3"/>
      <c r="J149" s="3"/>
      <c r="K149" s="3"/>
      <c r="L149" s="3"/>
    </row>
    <row r="150" spans="1:12" ht="15.75" customHeight="1">
      <c r="A150" s="1"/>
      <c r="B150" s="2"/>
      <c r="C150" s="2"/>
      <c r="D150" s="3"/>
      <c r="E150" s="3"/>
      <c r="F150" s="3"/>
      <c r="G150" s="3"/>
      <c r="H150" s="3"/>
      <c r="I150" s="3"/>
      <c r="J150" s="3"/>
      <c r="K150" s="3"/>
      <c r="L150" s="3"/>
    </row>
    <row r="151" spans="1:12" ht="15.75" customHeight="1">
      <c r="A151" s="1"/>
      <c r="B151" s="2"/>
      <c r="C151" s="2"/>
      <c r="D151" s="3"/>
      <c r="E151" s="3"/>
      <c r="F151" s="3"/>
      <c r="G151" s="3"/>
      <c r="H151" s="3"/>
      <c r="I151" s="3"/>
      <c r="J151" s="3"/>
      <c r="K151" s="3"/>
      <c r="L151" s="3"/>
    </row>
    <row r="152" spans="1:12" ht="15.75" customHeight="1">
      <c r="A152" s="1"/>
      <c r="B152" s="2"/>
      <c r="C152" s="2"/>
      <c r="D152" s="3"/>
      <c r="E152" s="3"/>
      <c r="F152" s="3"/>
      <c r="G152" s="3"/>
      <c r="H152" s="3"/>
      <c r="I152" s="3"/>
      <c r="J152" s="3"/>
      <c r="K152" s="3"/>
      <c r="L152" s="3"/>
    </row>
    <row r="153" spans="1:12" ht="15.75" customHeight="1">
      <c r="A153" s="1"/>
      <c r="B153" s="2"/>
      <c r="C153" s="2"/>
      <c r="D153" s="3"/>
      <c r="E153" s="3"/>
      <c r="F153" s="3"/>
      <c r="G153" s="3"/>
      <c r="H153" s="3"/>
      <c r="I153" s="3"/>
      <c r="J153" s="3"/>
      <c r="K153" s="3"/>
      <c r="L153" s="3"/>
    </row>
    <row r="154" spans="1:12" ht="15.75" customHeight="1">
      <c r="A154" s="1"/>
      <c r="B154" s="2"/>
      <c r="C154" s="2"/>
      <c r="D154" s="3"/>
      <c r="E154" s="3"/>
      <c r="F154" s="3"/>
      <c r="G154" s="3"/>
      <c r="H154" s="3"/>
      <c r="I154" s="3"/>
      <c r="J154" s="3"/>
      <c r="K154" s="3"/>
      <c r="L154" s="3"/>
    </row>
    <row r="155" spans="1:12" ht="15.75" customHeight="1">
      <c r="A155" s="1"/>
      <c r="B155" s="2"/>
      <c r="C155" s="2"/>
      <c r="D155" s="3"/>
      <c r="E155" s="3"/>
      <c r="F155" s="3"/>
      <c r="G155" s="3"/>
      <c r="H155" s="3"/>
      <c r="I155" s="3"/>
      <c r="J155" s="3"/>
      <c r="K155" s="3"/>
      <c r="L155" s="3"/>
    </row>
    <row r="156" spans="1:12" ht="15.75" customHeight="1">
      <c r="A156" s="1"/>
      <c r="B156" s="2"/>
      <c r="C156" s="2"/>
      <c r="D156" s="3"/>
      <c r="E156" s="3"/>
      <c r="F156" s="3"/>
      <c r="G156" s="3"/>
      <c r="H156" s="3"/>
      <c r="I156" s="3"/>
      <c r="J156" s="3"/>
      <c r="K156" s="3"/>
      <c r="L156" s="3"/>
    </row>
    <row r="157" spans="1:12" ht="15.75" customHeight="1">
      <c r="A157" s="1"/>
      <c r="B157" s="2"/>
      <c r="C157" s="2"/>
      <c r="D157" s="3"/>
      <c r="E157" s="3"/>
      <c r="F157" s="3"/>
      <c r="G157" s="3"/>
      <c r="H157" s="3"/>
      <c r="I157" s="3"/>
      <c r="J157" s="3"/>
      <c r="K157" s="3"/>
      <c r="L157" s="3"/>
    </row>
    <row r="158" spans="1:12" ht="15.75" customHeight="1">
      <c r="A158" s="1"/>
      <c r="B158" s="2"/>
      <c r="C158" s="2"/>
      <c r="D158" s="3"/>
      <c r="E158" s="3"/>
      <c r="F158" s="3"/>
      <c r="G158" s="3"/>
      <c r="H158" s="3"/>
      <c r="I158" s="3"/>
      <c r="J158" s="3"/>
      <c r="K158" s="3"/>
      <c r="L158" s="3"/>
    </row>
    <row r="159" spans="1:12" ht="15.75" customHeight="1">
      <c r="A159" s="1"/>
      <c r="B159" s="2"/>
      <c r="C159" s="2"/>
      <c r="D159" s="3"/>
      <c r="E159" s="3"/>
      <c r="F159" s="3"/>
      <c r="G159" s="3"/>
      <c r="H159" s="3"/>
      <c r="I159" s="3"/>
      <c r="J159" s="3"/>
      <c r="K159" s="3"/>
      <c r="L159" s="3"/>
    </row>
    <row r="160" spans="1:12" ht="15.75" customHeight="1">
      <c r="A160" s="1"/>
      <c r="B160" s="2"/>
      <c r="C160" s="2"/>
      <c r="D160" s="3"/>
      <c r="E160" s="3"/>
      <c r="F160" s="3"/>
      <c r="G160" s="3"/>
      <c r="H160" s="3"/>
      <c r="I160" s="3"/>
      <c r="J160" s="3"/>
      <c r="K160" s="3"/>
      <c r="L160" s="3"/>
    </row>
    <row r="161" spans="1:12" ht="15.75" customHeight="1">
      <c r="A161" s="1"/>
      <c r="B161" s="2"/>
      <c r="C161" s="2"/>
      <c r="D161" s="3"/>
      <c r="E161" s="3"/>
      <c r="F161" s="3"/>
      <c r="G161" s="3"/>
      <c r="H161" s="3"/>
      <c r="I161" s="3"/>
      <c r="J161" s="3"/>
      <c r="K161" s="3"/>
      <c r="L161" s="3"/>
    </row>
    <row r="162" spans="1:12" ht="15.75" customHeight="1">
      <c r="A162" s="1"/>
      <c r="B162" s="2"/>
      <c r="C162" s="2"/>
      <c r="D162" s="3"/>
      <c r="E162" s="3"/>
      <c r="F162" s="3"/>
      <c r="G162" s="3"/>
      <c r="H162" s="3"/>
      <c r="I162" s="3"/>
      <c r="J162" s="3"/>
      <c r="K162" s="3"/>
      <c r="L162" s="3"/>
    </row>
    <row r="163" spans="1:12" ht="15.75" customHeight="1">
      <c r="A163" s="1"/>
      <c r="B163" s="2"/>
      <c r="C163" s="2"/>
      <c r="D163" s="3"/>
      <c r="E163" s="3"/>
      <c r="F163" s="3"/>
      <c r="G163" s="3"/>
      <c r="H163" s="3"/>
      <c r="I163" s="3"/>
      <c r="J163" s="3"/>
      <c r="K163" s="3"/>
      <c r="L163" s="3"/>
    </row>
    <row r="164" spans="1:12" ht="15.75" customHeight="1">
      <c r="A164" s="1"/>
      <c r="B164" s="2"/>
      <c r="C164" s="2"/>
      <c r="D164" s="3"/>
      <c r="E164" s="3"/>
      <c r="F164" s="3"/>
      <c r="G164" s="3"/>
      <c r="H164" s="3"/>
      <c r="I164" s="3"/>
      <c r="J164" s="3"/>
      <c r="K164" s="3"/>
      <c r="L164" s="3"/>
    </row>
    <row r="165" spans="1:12" ht="15.75" customHeight="1">
      <c r="A165" s="1"/>
      <c r="B165" s="2"/>
      <c r="C165" s="2"/>
      <c r="D165" s="3"/>
      <c r="E165" s="3"/>
      <c r="F165" s="3"/>
      <c r="G165" s="3"/>
      <c r="H165" s="3"/>
      <c r="I165" s="3"/>
      <c r="J165" s="3"/>
      <c r="K165" s="3"/>
      <c r="L165" s="3"/>
    </row>
    <row r="166" spans="1:12" ht="15.75" customHeight="1">
      <c r="A166" s="1"/>
      <c r="B166" s="2"/>
      <c r="C166" s="2"/>
      <c r="D166" s="3"/>
      <c r="E166" s="3"/>
      <c r="F166" s="3"/>
      <c r="G166" s="3"/>
      <c r="H166" s="3"/>
      <c r="I166" s="3"/>
      <c r="J166" s="3"/>
      <c r="K166" s="3"/>
      <c r="L166" s="3"/>
    </row>
    <row r="167" spans="1:12" ht="15.75" customHeight="1">
      <c r="A167" s="1"/>
      <c r="B167" s="2"/>
      <c r="C167" s="2"/>
      <c r="D167" s="3"/>
      <c r="E167" s="3"/>
      <c r="F167" s="3"/>
      <c r="G167" s="3"/>
      <c r="H167" s="3"/>
      <c r="I167" s="3"/>
      <c r="J167" s="3"/>
      <c r="K167" s="3"/>
      <c r="L167" s="3"/>
    </row>
    <row r="168" spans="1:12" ht="15.75" customHeight="1">
      <c r="A168" s="1"/>
      <c r="B168" s="2"/>
      <c r="C168" s="2"/>
      <c r="D168" s="3"/>
      <c r="E168" s="3"/>
      <c r="F168" s="3"/>
      <c r="G168" s="3"/>
      <c r="H168" s="3"/>
      <c r="I168" s="3"/>
      <c r="J168" s="3"/>
      <c r="K168" s="3"/>
      <c r="L168" s="3"/>
    </row>
    <row r="169" spans="1:12" ht="15.75" customHeight="1">
      <c r="A169" s="1"/>
      <c r="B169" s="2"/>
      <c r="C169" s="2"/>
      <c r="D169" s="3"/>
      <c r="E169" s="3"/>
      <c r="F169" s="3"/>
      <c r="G169" s="3"/>
      <c r="H169" s="3"/>
      <c r="I169" s="3"/>
      <c r="J169" s="3"/>
      <c r="K169" s="3"/>
      <c r="L169" s="3"/>
    </row>
    <row r="170" spans="1:12" ht="15.75" customHeight="1">
      <c r="A170" s="1"/>
      <c r="B170" s="2"/>
      <c r="C170" s="2"/>
      <c r="D170" s="3"/>
      <c r="E170" s="3"/>
      <c r="F170" s="3"/>
      <c r="G170" s="3"/>
      <c r="H170" s="3"/>
      <c r="I170" s="3"/>
      <c r="J170" s="3"/>
      <c r="K170" s="3"/>
      <c r="L170" s="3"/>
    </row>
    <row r="171" spans="1:12" ht="15.75" customHeight="1">
      <c r="A171" s="1"/>
      <c r="B171" s="2"/>
      <c r="C171" s="2"/>
      <c r="D171" s="3"/>
      <c r="E171" s="3"/>
      <c r="F171" s="3"/>
      <c r="G171" s="3"/>
      <c r="H171" s="3"/>
      <c r="I171" s="3"/>
      <c r="J171" s="3"/>
      <c r="K171" s="3"/>
      <c r="L171" s="3"/>
    </row>
    <row r="172" spans="1:12" ht="15.75" customHeight="1">
      <c r="A172" s="1"/>
      <c r="B172" s="2"/>
      <c r="C172" s="2"/>
      <c r="D172" s="3"/>
      <c r="E172" s="3"/>
      <c r="F172" s="3"/>
      <c r="G172" s="3"/>
      <c r="H172" s="3"/>
      <c r="I172" s="3"/>
      <c r="J172" s="3"/>
      <c r="K172" s="3"/>
      <c r="L172" s="3"/>
    </row>
    <row r="173" spans="1:12" ht="15.75" customHeight="1">
      <c r="A173" s="1"/>
      <c r="B173" s="2"/>
      <c r="C173" s="2"/>
      <c r="D173" s="3"/>
      <c r="E173" s="3"/>
      <c r="F173" s="3"/>
      <c r="G173" s="3"/>
      <c r="H173" s="3"/>
      <c r="I173" s="3"/>
      <c r="J173" s="3"/>
      <c r="K173" s="3"/>
      <c r="L173" s="3"/>
    </row>
    <row r="174" spans="1:12" ht="15.75" customHeight="1">
      <c r="A174" s="1"/>
      <c r="B174" s="2"/>
      <c r="C174" s="2"/>
      <c r="D174" s="3"/>
      <c r="E174" s="3"/>
      <c r="F174" s="3"/>
      <c r="G174" s="3"/>
      <c r="H174" s="3"/>
      <c r="I174" s="3"/>
      <c r="J174" s="3"/>
      <c r="K174" s="3"/>
      <c r="L174" s="3"/>
    </row>
    <row r="175" spans="1:12" ht="15.75" customHeight="1">
      <c r="A175" s="1"/>
      <c r="B175" s="2"/>
      <c r="C175" s="2"/>
      <c r="D175" s="3"/>
      <c r="E175" s="3"/>
      <c r="F175" s="3"/>
      <c r="G175" s="3"/>
      <c r="H175" s="3"/>
      <c r="I175" s="3"/>
      <c r="J175" s="3"/>
      <c r="K175" s="3"/>
      <c r="L175" s="3"/>
    </row>
    <row r="176" spans="1:12" ht="15.75" customHeight="1">
      <c r="A176" s="1"/>
      <c r="B176" s="2"/>
      <c r="C176" s="2"/>
      <c r="D176" s="3"/>
      <c r="E176" s="3"/>
      <c r="F176" s="3"/>
      <c r="G176" s="3"/>
      <c r="H176" s="3"/>
      <c r="I176" s="3"/>
      <c r="J176" s="3"/>
      <c r="K176" s="3"/>
      <c r="L176" s="3"/>
    </row>
    <row r="177" spans="1:12" ht="15.75" customHeight="1">
      <c r="A177" s="1"/>
      <c r="B177" s="2"/>
      <c r="C177" s="2"/>
      <c r="D177" s="3"/>
      <c r="E177" s="3"/>
      <c r="F177" s="3"/>
      <c r="G177" s="3"/>
      <c r="H177" s="3"/>
      <c r="I177" s="3"/>
      <c r="J177" s="3"/>
      <c r="K177" s="3"/>
      <c r="L177" s="3"/>
    </row>
    <row r="178" spans="1:12" ht="15.75" customHeight="1">
      <c r="A178" s="1"/>
      <c r="B178" s="2"/>
      <c r="C178" s="2"/>
      <c r="D178" s="3"/>
      <c r="E178" s="3"/>
      <c r="F178" s="3"/>
      <c r="G178" s="3"/>
      <c r="H178" s="3"/>
      <c r="I178" s="3"/>
      <c r="J178" s="3"/>
      <c r="K178" s="3"/>
      <c r="L178" s="3"/>
    </row>
    <row r="179" spans="1:12" ht="15.75" customHeight="1">
      <c r="A179" s="1"/>
      <c r="B179" s="2"/>
      <c r="C179" s="2"/>
      <c r="D179" s="3"/>
      <c r="E179" s="3"/>
      <c r="F179" s="3"/>
      <c r="G179" s="3"/>
      <c r="H179" s="3"/>
      <c r="I179" s="3"/>
      <c r="J179" s="3"/>
      <c r="K179" s="3"/>
      <c r="L179" s="3"/>
    </row>
    <row r="180" spans="1:12" ht="15.75" customHeight="1">
      <c r="A180" s="1"/>
      <c r="B180" s="2"/>
      <c r="C180" s="2"/>
      <c r="D180" s="3"/>
      <c r="E180" s="3"/>
      <c r="F180" s="3"/>
      <c r="G180" s="3"/>
      <c r="H180" s="3"/>
      <c r="I180" s="3"/>
      <c r="J180" s="3"/>
      <c r="K180" s="3"/>
      <c r="L180" s="3"/>
    </row>
    <row r="181" spans="1:12" ht="15.75" customHeight="1">
      <c r="A181" s="1"/>
      <c r="B181" s="2"/>
      <c r="C181" s="2"/>
      <c r="D181" s="3"/>
      <c r="E181" s="3"/>
      <c r="F181" s="3"/>
      <c r="G181" s="3"/>
      <c r="H181" s="3"/>
      <c r="I181" s="3"/>
      <c r="J181" s="3"/>
      <c r="K181" s="3"/>
      <c r="L181" s="3"/>
    </row>
    <row r="182" spans="1:12" ht="15.75" customHeight="1">
      <c r="A182" s="1"/>
      <c r="B182" s="2"/>
      <c r="C182" s="2"/>
      <c r="D182" s="3"/>
      <c r="E182" s="3"/>
      <c r="F182" s="3"/>
      <c r="G182" s="3"/>
      <c r="H182" s="3"/>
      <c r="I182" s="3"/>
      <c r="J182" s="3"/>
      <c r="K182" s="3"/>
      <c r="L182" s="3"/>
    </row>
    <row r="183" spans="1:12" ht="15.75" customHeight="1">
      <c r="A183" s="1"/>
      <c r="B183" s="2"/>
      <c r="C183" s="2"/>
      <c r="D183" s="3"/>
      <c r="E183" s="3"/>
      <c r="F183" s="3"/>
      <c r="G183" s="3"/>
      <c r="H183" s="3"/>
      <c r="I183" s="3"/>
      <c r="J183" s="3"/>
      <c r="K183" s="3"/>
      <c r="L183" s="3"/>
    </row>
    <row r="184" spans="1:12" ht="15.75" customHeight="1">
      <c r="A184" s="1"/>
      <c r="B184" s="2"/>
      <c r="C184" s="2"/>
      <c r="D184" s="3"/>
      <c r="E184" s="3"/>
      <c r="F184" s="3"/>
      <c r="G184" s="3"/>
      <c r="H184" s="3"/>
      <c r="I184" s="3"/>
      <c r="J184" s="3"/>
      <c r="K184" s="3"/>
      <c r="L184" s="3"/>
    </row>
    <row r="185" spans="1:12" ht="15.75" customHeight="1">
      <c r="A185" s="1"/>
      <c r="B185" s="2"/>
      <c r="C185" s="2"/>
      <c r="D185" s="3"/>
      <c r="E185" s="3"/>
      <c r="F185" s="3"/>
      <c r="G185" s="3"/>
      <c r="H185" s="3"/>
      <c r="I185" s="3"/>
      <c r="J185" s="3"/>
      <c r="K185" s="3"/>
      <c r="L185" s="3"/>
    </row>
    <row r="186" spans="1:12" ht="15.75" customHeight="1">
      <c r="A186" s="1"/>
      <c r="B186" s="2"/>
      <c r="C186" s="2"/>
      <c r="D186" s="3"/>
      <c r="E186" s="3"/>
      <c r="F186" s="3"/>
      <c r="G186" s="3"/>
      <c r="H186" s="3"/>
      <c r="I186" s="3"/>
      <c r="J186" s="3"/>
      <c r="K186" s="3"/>
      <c r="L186" s="3"/>
    </row>
    <row r="187" spans="1:12" ht="15.75" customHeight="1">
      <c r="A187" s="1"/>
      <c r="B187" s="2"/>
      <c r="C187" s="2"/>
      <c r="D187" s="3"/>
      <c r="E187" s="3"/>
      <c r="F187" s="3"/>
      <c r="G187" s="3"/>
      <c r="H187" s="3"/>
      <c r="I187" s="3"/>
      <c r="J187" s="3"/>
      <c r="K187" s="3"/>
      <c r="L187" s="3"/>
    </row>
    <row r="188" spans="1:12" ht="15.75" customHeight="1">
      <c r="A188" s="1"/>
      <c r="B188" s="2"/>
      <c r="C188" s="2"/>
      <c r="D188" s="3"/>
      <c r="E188" s="3"/>
      <c r="F188" s="3"/>
      <c r="G188" s="3"/>
      <c r="H188" s="3"/>
      <c r="I188" s="3"/>
      <c r="J188" s="3"/>
      <c r="K188" s="3"/>
      <c r="L188" s="3"/>
    </row>
    <row r="189" spans="1:12" ht="15.75" customHeight="1">
      <c r="A189" s="1"/>
      <c r="B189" s="2"/>
      <c r="C189" s="2"/>
      <c r="D189" s="3"/>
      <c r="E189" s="3"/>
      <c r="F189" s="3"/>
      <c r="G189" s="3"/>
      <c r="H189" s="3"/>
      <c r="I189" s="3"/>
      <c r="J189" s="3"/>
      <c r="K189" s="3"/>
      <c r="L189" s="3"/>
    </row>
    <row r="190" spans="1:12" ht="15.75" customHeight="1">
      <c r="A190" s="1"/>
      <c r="B190" s="2"/>
      <c r="C190" s="2"/>
      <c r="D190" s="3"/>
      <c r="E190" s="3"/>
      <c r="F190" s="3"/>
      <c r="G190" s="3"/>
      <c r="H190" s="3"/>
      <c r="I190" s="3"/>
      <c r="J190" s="3"/>
      <c r="K190" s="3"/>
      <c r="L190" s="3"/>
    </row>
    <row r="191" spans="1:12" ht="15.75" customHeight="1">
      <c r="A191" s="1"/>
      <c r="B191" s="2"/>
      <c r="C191" s="2"/>
      <c r="D191" s="3"/>
      <c r="E191" s="3"/>
      <c r="F191" s="3"/>
      <c r="G191" s="3"/>
      <c r="H191" s="3"/>
      <c r="I191" s="3"/>
      <c r="J191" s="3"/>
      <c r="K191" s="3"/>
      <c r="L191" s="3"/>
    </row>
    <row r="192" spans="1:12" ht="15.75" customHeight="1">
      <c r="A192" s="1"/>
      <c r="B192" s="2"/>
      <c r="C192" s="2"/>
      <c r="D192" s="3"/>
      <c r="E192" s="3"/>
      <c r="F192" s="3"/>
      <c r="G192" s="3"/>
      <c r="H192" s="3"/>
      <c r="I192" s="3"/>
      <c r="J192" s="3"/>
      <c r="K192" s="3"/>
      <c r="L192" s="3"/>
    </row>
    <row r="193" spans="1:12" ht="15.75" customHeight="1">
      <c r="A193" s="1"/>
      <c r="B193" s="2"/>
      <c r="C193" s="2"/>
      <c r="D193" s="3"/>
      <c r="E193" s="3"/>
      <c r="F193" s="3"/>
      <c r="G193" s="3"/>
      <c r="H193" s="3"/>
      <c r="I193" s="3"/>
      <c r="J193" s="3"/>
      <c r="K193" s="3"/>
      <c r="L193" s="3"/>
    </row>
    <row r="194" spans="1:12" ht="15.75" customHeight="1">
      <c r="A194" s="1"/>
      <c r="B194" s="2"/>
      <c r="C194" s="2"/>
      <c r="D194" s="3"/>
      <c r="E194" s="3"/>
      <c r="F194" s="3"/>
      <c r="G194" s="3"/>
      <c r="H194" s="3"/>
      <c r="I194" s="3"/>
      <c r="J194" s="3"/>
      <c r="K194" s="3"/>
      <c r="L194" s="3"/>
    </row>
    <row r="195" spans="1:12" ht="15.75" customHeight="1">
      <c r="A195" s="1"/>
      <c r="B195" s="2"/>
      <c r="C195" s="2"/>
      <c r="D195" s="3"/>
      <c r="E195" s="3"/>
      <c r="F195" s="3"/>
      <c r="G195" s="3"/>
      <c r="H195" s="3"/>
      <c r="I195" s="3"/>
      <c r="J195" s="3"/>
      <c r="K195" s="3"/>
      <c r="L195" s="3"/>
    </row>
    <row r="196" spans="1:12" ht="15.75" customHeight="1">
      <c r="A196" s="1"/>
      <c r="B196" s="2"/>
      <c r="C196" s="2"/>
      <c r="D196" s="3"/>
      <c r="E196" s="3"/>
      <c r="F196" s="3"/>
      <c r="G196" s="3"/>
      <c r="H196" s="3"/>
      <c r="I196" s="3"/>
      <c r="J196" s="3"/>
      <c r="K196" s="3"/>
      <c r="L196" s="3"/>
    </row>
    <row r="197" spans="1:12" ht="15.75" customHeight="1">
      <c r="A197" s="1"/>
      <c r="B197" s="2"/>
      <c r="C197" s="2"/>
      <c r="D197" s="3"/>
      <c r="E197" s="3"/>
      <c r="F197" s="3"/>
      <c r="G197" s="3"/>
      <c r="H197" s="3"/>
      <c r="I197" s="3"/>
      <c r="J197" s="3"/>
      <c r="K197" s="3"/>
      <c r="L197" s="3"/>
    </row>
    <row r="198" spans="1:12" ht="15.75" customHeight="1">
      <c r="A198" s="1"/>
      <c r="B198" s="2"/>
      <c r="C198" s="2"/>
      <c r="D198" s="3"/>
      <c r="E198" s="3"/>
      <c r="F198" s="3"/>
      <c r="G198" s="3"/>
      <c r="H198" s="3"/>
      <c r="I198" s="3"/>
      <c r="J198" s="3"/>
      <c r="K198" s="3"/>
      <c r="L198" s="3"/>
    </row>
    <row r="199" spans="1:12" ht="15.75" customHeight="1">
      <c r="A199" s="1"/>
      <c r="B199" s="2"/>
      <c r="C199" s="2"/>
      <c r="D199" s="3"/>
      <c r="E199" s="3"/>
      <c r="F199" s="3"/>
      <c r="G199" s="3"/>
      <c r="H199" s="3"/>
      <c r="I199" s="3"/>
      <c r="J199" s="3"/>
      <c r="K199" s="3"/>
      <c r="L199" s="3"/>
    </row>
    <row r="200" spans="1:12" ht="15.75" customHeight="1">
      <c r="A200" s="1"/>
      <c r="B200" s="2"/>
      <c r="C200" s="2"/>
      <c r="D200" s="3"/>
      <c r="E200" s="3"/>
      <c r="F200" s="3"/>
      <c r="G200" s="3"/>
      <c r="H200" s="3"/>
      <c r="I200" s="3"/>
      <c r="J200" s="3"/>
      <c r="K200" s="3"/>
      <c r="L200" s="3"/>
    </row>
    <row r="201" spans="1:12" ht="15.75" customHeight="1">
      <c r="A201" s="1"/>
      <c r="B201" s="2"/>
      <c r="C201" s="2"/>
      <c r="D201" s="3"/>
      <c r="E201" s="3"/>
      <c r="F201" s="3"/>
      <c r="G201" s="3"/>
      <c r="H201" s="3"/>
      <c r="I201" s="3"/>
      <c r="J201" s="3"/>
      <c r="K201" s="3"/>
      <c r="L201" s="3"/>
    </row>
    <row r="202" spans="1:12" ht="15.75" customHeight="1">
      <c r="A202" s="1"/>
      <c r="B202" s="2"/>
      <c r="C202" s="2"/>
      <c r="D202" s="3"/>
      <c r="E202" s="3"/>
      <c r="F202" s="3"/>
      <c r="G202" s="3"/>
      <c r="H202" s="3"/>
      <c r="I202" s="3"/>
      <c r="J202" s="3"/>
      <c r="K202" s="3"/>
      <c r="L202" s="3"/>
    </row>
    <row r="203" spans="1:12" ht="15.75" customHeight="1">
      <c r="A203" s="1"/>
      <c r="B203" s="2"/>
      <c r="C203" s="2"/>
      <c r="D203" s="3"/>
      <c r="E203" s="3"/>
      <c r="F203" s="3"/>
      <c r="G203" s="3"/>
      <c r="H203" s="3"/>
      <c r="I203" s="3"/>
      <c r="J203" s="3"/>
      <c r="K203" s="3"/>
      <c r="L203" s="3"/>
    </row>
    <row r="204" spans="1:12" ht="15.75" customHeight="1">
      <c r="A204" s="1"/>
      <c r="B204" s="2"/>
      <c r="C204" s="2"/>
      <c r="D204" s="3"/>
      <c r="E204" s="3"/>
      <c r="F204" s="3"/>
      <c r="G204" s="3"/>
      <c r="H204" s="3"/>
      <c r="I204" s="3"/>
      <c r="J204" s="3"/>
      <c r="K204" s="3"/>
      <c r="L204" s="3"/>
    </row>
    <row r="205" spans="1:12" ht="15.75" customHeight="1">
      <c r="A205" s="1"/>
      <c r="B205" s="2"/>
      <c r="C205" s="2"/>
      <c r="D205" s="3"/>
      <c r="E205" s="3"/>
      <c r="F205" s="3"/>
      <c r="G205" s="3"/>
      <c r="H205" s="3"/>
      <c r="I205" s="3"/>
      <c r="J205" s="3"/>
      <c r="K205" s="3"/>
      <c r="L205" s="3"/>
    </row>
    <row r="206" spans="1:12" ht="15.75" customHeight="1">
      <c r="A206" s="1"/>
      <c r="B206" s="2"/>
      <c r="C206" s="2"/>
      <c r="D206" s="3"/>
      <c r="E206" s="3"/>
      <c r="F206" s="3"/>
      <c r="G206" s="3"/>
      <c r="H206" s="3"/>
      <c r="I206" s="3"/>
      <c r="J206" s="3"/>
      <c r="K206" s="3"/>
      <c r="L206" s="3"/>
    </row>
    <row r="207" spans="1:12" ht="15.75" customHeight="1">
      <c r="A207" s="1"/>
      <c r="B207" s="2"/>
      <c r="C207" s="2"/>
      <c r="D207" s="3"/>
      <c r="E207" s="3"/>
      <c r="F207" s="3"/>
      <c r="G207" s="3"/>
      <c r="H207" s="3"/>
      <c r="I207" s="3"/>
      <c r="J207" s="3"/>
      <c r="K207" s="3"/>
      <c r="L207" s="3"/>
    </row>
    <row r="208" spans="1:12" ht="15.75" customHeight="1">
      <c r="A208" s="1"/>
      <c r="B208" s="2"/>
      <c r="C208" s="2"/>
      <c r="D208" s="3"/>
      <c r="E208" s="3"/>
      <c r="F208" s="3"/>
      <c r="G208" s="3"/>
      <c r="H208" s="3"/>
      <c r="I208" s="3"/>
      <c r="J208" s="3"/>
      <c r="K208" s="3"/>
      <c r="L208" s="3"/>
    </row>
    <row r="209" spans="1:12" ht="15.75" customHeight="1">
      <c r="A209" s="1"/>
      <c r="B209" s="2"/>
      <c r="C209" s="2"/>
      <c r="D209" s="3"/>
      <c r="E209" s="3"/>
      <c r="F209" s="3"/>
      <c r="G209" s="3"/>
      <c r="H209" s="3"/>
      <c r="I209" s="3"/>
      <c r="J209" s="3"/>
      <c r="K209" s="3"/>
      <c r="L209" s="3"/>
    </row>
    <row r="210" spans="1:12" ht="15.75" customHeight="1">
      <c r="A210" s="1"/>
      <c r="B210" s="2"/>
      <c r="C210" s="2"/>
      <c r="D210" s="3"/>
      <c r="E210" s="3"/>
      <c r="F210" s="3"/>
      <c r="G210" s="3"/>
      <c r="H210" s="3"/>
      <c r="I210" s="3"/>
      <c r="J210" s="3"/>
      <c r="K210" s="3"/>
      <c r="L210" s="3"/>
    </row>
    <row r="211" spans="1:12" ht="15.75" customHeight="1">
      <c r="A211" s="1"/>
      <c r="B211" s="2"/>
      <c r="C211" s="2"/>
      <c r="D211" s="3"/>
      <c r="E211" s="3"/>
      <c r="F211" s="3"/>
      <c r="G211" s="3"/>
      <c r="H211" s="3"/>
      <c r="I211" s="3"/>
      <c r="J211" s="3"/>
      <c r="K211" s="3"/>
      <c r="L211" s="3"/>
    </row>
    <row r="212" spans="1:12" ht="15.75" customHeight="1">
      <c r="A212" s="1"/>
      <c r="B212" s="2"/>
      <c r="C212" s="2"/>
      <c r="D212" s="3"/>
      <c r="E212" s="3"/>
      <c r="F212" s="3"/>
      <c r="G212" s="3"/>
      <c r="H212" s="3"/>
      <c r="I212" s="3"/>
      <c r="J212" s="3"/>
      <c r="K212" s="3"/>
      <c r="L212" s="3"/>
    </row>
    <row r="213" spans="1:12" ht="15.75" customHeight="1">
      <c r="A213" s="1"/>
      <c r="B213" s="2"/>
      <c r="C213" s="2"/>
      <c r="D213" s="3"/>
      <c r="E213" s="3"/>
      <c r="F213" s="3"/>
      <c r="G213" s="3"/>
      <c r="H213" s="3"/>
      <c r="I213" s="3"/>
      <c r="J213" s="3"/>
      <c r="K213" s="3"/>
      <c r="L213" s="3"/>
    </row>
    <row r="214" spans="1:12" ht="15.75" customHeight="1">
      <c r="A214" s="1"/>
      <c r="B214" s="2"/>
      <c r="C214" s="2"/>
      <c r="D214" s="3"/>
      <c r="E214" s="3"/>
      <c r="F214" s="3"/>
      <c r="G214" s="3"/>
      <c r="H214" s="3"/>
      <c r="I214" s="3"/>
      <c r="J214" s="3"/>
      <c r="K214" s="3"/>
      <c r="L214" s="3"/>
    </row>
    <row r="215" spans="1:12" ht="15.75" customHeight="1">
      <c r="A215" s="1"/>
      <c r="B215" s="2"/>
      <c r="C215" s="2"/>
      <c r="D215" s="3"/>
      <c r="E215" s="3"/>
      <c r="F215" s="3"/>
      <c r="G215" s="3"/>
      <c r="H215" s="3"/>
      <c r="I215" s="3"/>
      <c r="J215" s="3"/>
      <c r="K215" s="3"/>
      <c r="L215" s="3"/>
    </row>
    <row r="216" spans="1:12" ht="15.75" customHeight="1">
      <c r="A216" s="1"/>
      <c r="B216" s="2"/>
      <c r="C216" s="2"/>
      <c r="D216" s="3"/>
      <c r="E216" s="3"/>
      <c r="F216" s="3"/>
      <c r="G216" s="3"/>
      <c r="H216" s="3"/>
      <c r="I216" s="3"/>
      <c r="J216" s="3"/>
      <c r="K216" s="3"/>
      <c r="L216" s="3"/>
    </row>
    <row r="217" spans="1:12" ht="15.75" customHeight="1">
      <c r="A217" s="1"/>
      <c r="B217" s="2"/>
      <c r="C217" s="2"/>
      <c r="D217" s="3"/>
      <c r="E217" s="3"/>
      <c r="F217" s="3"/>
      <c r="G217" s="3"/>
      <c r="H217" s="3"/>
      <c r="I217" s="3"/>
      <c r="J217" s="3"/>
      <c r="K217" s="3"/>
      <c r="L217" s="3"/>
    </row>
    <row r="218" spans="1:12" ht="15.75" customHeight="1">
      <c r="A218" s="1"/>
      <c r="B218" s="2"/>
      <c r="C218" s="2"/>
      <c r="D218" s="3"/>
      <c r="E218" s="3"/>
      <c r="F218" s="3"/>
      <c r="G218" s="3"/>
      <c r="H218" s="3"/>
      <c r="I218" s="3"/>
      <c r="J218" s="3"/>
      <c r="K218" s="3"/>
      <c r="L218" s="3"/>
    </row>
    <row r="219" spans="1:12" ht="15.75" customHeight="1">
      <c r="A219" s="1"/>
      <c r="B219" s="2"/>
      <c r="C219" s="2"/>
      <c r="D219" s="3"/>
      <c r="E219" s="3"/>
      <c r="F219" s="3"/>
      <c r="G219" s="3"/>
      <c r="H219" s="3"/>
      <c r="I219" s="3"/>
      <c r="J219" s="3"/>
      <c r="K219" s="3"/>
      <c r="L219" s="3"/>
    </row>
    <row r="220" spans="1:12" ht="15.75" customHeight="1">
      <c r="A220" s="1"/>
      <c r="B220" s="2"/>
      <c r="C220" s="2"/>
      <c r="D220" s="3"/>
      <c r="E220" s="3"/>
      <c r="F220" s="3"/>
      <c r="G220" s="3"/>
      <c r="H220" s="3"/>
      <c r="I220" s="3"/>
      <c r="J220" s="3"/>
      <c r="K220" s="3"/>
      <c r="L220" s="3"/>
    </row>
    <row r="221" spans="1:12" ht="15.75" customHeight="1"/>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9:L19"/>
    <mergeCell ref="A2:L2"/>
    <mergeCell ref="A4:L4"/>
    <mergeCell ref="A5:L5"/>
    <mergeCell ref="A6:L6"/>
    <mergeCell ref="A7:L7"/>
  </mergeCells>
  <hyperlinks>
    <hyperlink ref="G11" r:id="rId1" xr:uid="{019CA8BC-8698-41F2-88B7-F8E12710A9BF}"/>
    <hyperlink ref="G12" r:id="rId2" xr:uid="{C0CFEDF6-7027-4DEF-9FAF-29663AD9ABD8}"/>
  </hyperlinks>
  <pageMargins left="0.7" right="0.7" top="0.75" bottom="0.75" header="0" footer="0"/>
  <pageSetup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5"/>
  <sheetViews>
    <sheetView topLeftCell="A11" workbookViewId="0">
      <selection activeCell="K25" sqref="K25"/>
    </sheetView>
  </sheetViews>
  <sheetFormatPr defaultColWidth="14.3984375" defaultRowHeight="15" customHeight="1"/>
  <cols>
    <col min="1" max="1" width="23.73046875" customWidth="1"/>
    <col min="2" max="2" width="23.3984375" customWidth="1"/>
    <col min="3" max="3" width="20.265625" customWidth="1"/>
    <col min="4" max="4" width="22.3984375" customWidth="1"/>
    <col min="5" max="5" width="20.265625" customWidth="1"/>
    <col min="6" max="6" width="22.265625" customWidth="1"/>
    <col min="7" max="8" width="8" customWidth="1"/>
    <col min="9" max="9" width="12.1328125" customWidth="1"/>
    <col min="10" max="26" width="8" customWidth="1"/>
  </cols>
  <sheetData>
    <row r="1" spans="1:26" ht="14.25">
      <c r="A1" s="1"/>
      <c r="B1" s="2"/>
      <c r="C1" s="2"/>
      <c r="D1" s="2"/>
      <c r="E1" s="3"/>
      <c r="F1" s="3"/>
    </row>
    <row r="2" spans="1:26" ht="18.75" customHeight="1">
      <c r="A2" s="1224" t="s">
        <v>336</v>
      </c>
      <c r="B2" s="1225"/>
      <c r="C2" s="1225"/>
      <c r="D2" s="1225"/>
      <c r="E2" s="1225"/>
      <c r="F2" s="1225"/>
      <c r="G2" s="1225"/>
      <c r="H2" s="1225"/>
      <c r="I2" s="124"/>
      <c r="J2" s="124"/>
      <c r="K2" s="19"/>
      <c r="L2" s="19"/>
      <c r="M2" s="19"/>
      <c r="N2" s="19"/>
      <c r="O2" s="19"/>
      <c r="P2" s="19"/>
      <c r="Q2" s="19"/>
      <c r="R2" s="19"/>
      <c r="S2" s="19"/>
      <c r="T2" s="19"/>
      <c r="U2" s="19"/>
      <c r="V2" s="19"/>
      <c r="W2" s="19"/>
      <c r="X2" s="19"/>
      <c r="Y2" s="19"/>
      <c r="Z2" s="19"/>
    </row>
    <row r="3" spans="1:26" ht="14.25">
      <c r="A3" s="127"/>
      <c r="B3" s="127"/>
      <c r="C3" s="127"/>
      <c r="D3" s="127"/>
      <c r="E3" s="127"/>
      <c r="F3" s="128"/>
      <c r="G3" s="129"/>
      <c r="H3" s="129"/>
      <c r="I3" s="19"/>
      <c r="J3" s="19"/>
      <c r="K3" s="19"/>
      <c r="L3" s="19"/>
      <c r="M3" s="19"/>
      <c r="N3" s="19"/>
      <c r="O3" s="19"/>
      <c r="P3" s="19"/>
      <c r="Q3" s="19"/>
      <c r="R3" s="19"/>
      <c r="S3" s="19"/>
      <c r="T3" s="19"/>
      <c r="U3" s="19"/>
      <c r="V3" s="19"/>
      <c r="W3" s="19"/>
      <c r="X3" s="19"/>
      <c r="Y3" s="19"/>
      <c r="Z3" s="19"/>
    </row>
    <row r="4" spans="1:26" ht="42" customHeight="1">
      <c r="A4" s="1167" t="s">
        <v>245</v>
      </c>
      <c r="B4" s="1167"/>
      <c r="C4" s="1167"/>
      <c r="D4" s="1167"/>
      <c r="E4" s="1167"/>
      <c r="F4" s="1167"/>
      <c r="G4" s="1167"/>
      <c r="H4" s="1167"/>
      <c r="I4" s="124"/>
      <c r="J4" s="124"/>
      <c r="K4" s="19"/>
      <c r="L4" s="19"/>
      <c r="M4" s="19"/>
      <c r="N4" s="19"/>
      <c r="O4" s="19"/>
      <c r="P4" s="19"/>
      <c r="Q4" s="19"/>
      <c r="R4" s="19"/>
      <c r="S4" s="19"/>
      <c r="T4" s="19"/>
      <c r="U4" s="19"/>
      <c r="V4" s="19"/>
      <c r="W4" s="19"/>
      <c r="X4" s="19"/>
      <c r="Y4" s="19"/>
      <c r="Z4" s="19"/>
    </row>
    <row r="5" spans="1:26" ht="27.4" customHeight="1">
      <c r="A5" s="1167" t="s">
        <v>246</v>
      </c>
      <c r="B5" s="1167"/>
      <c r="C5" s="1167"/>
      <c r="D5" s="1167"/>
      <c r="E5" s="1167"/>
      <c r="F5" s="1167"/>
      <c r="G5" s="1167"/>
      <c r="H5" s="1167"/>
      <c r="I5" s="124"/>
      <c r="J5" s="124"/>
      <c r="K5" s="19"/>
      <c r="L5" s="19"/>
      <c r="M5" s="19"/>
      <c r="N5" s="19"/>
      <c r="O5" s="19"/>
      <c r="P5" s="19"/>
      <c r="Q5" s="19"/>
      <c r="R5" s="19"/>
      <c r="S5" s="19"/>
      <c r="T5" s="19"/>
      <c r="U5" s="19"/>
      <c r="V5" s="19"/>
      <c r="W5" s="19"/>
      <c r="X5" s="19"/>
      <c r="Y5" s="19"/>
      <c r="Z5" s="19"/>
    </row>
    <row r="6" spans="1:26" ht="28.5" customHeight="1">
      <c r="A6" s="1167" t="s">
        <v>247</v>
      </c>
      <c r="B6" s="1167"/>
      <c r="C6" s="1167"/>
      <c r="D6" s="1167"/>
      <c r="E6" s="1167"/>
      <c r="F6" s="1167"/>
      <c r="G6" s="1167"/>
      <c r="H6" s="1167"/>
      <c r="I6" s="124"/>
      <c r="J6" s="124"/>
      <c r="K6" s="19"/>
      <c r="L6" s="19"/>
      <c r="M6" s="19"/>
      <c r="N6" s="19"/>
      <c r="O6" s="19"/>
      <c r="P6" s="19"/>
      <c r="Q6" s="19"/>
      <c r="R6" s="19"/>
      <c r="S6" s="19"/>
      <c r="T6" s="19"/>
      <c r="U6" s="19"/>
      <c r="V6" s="19"/>
      <c r="W6" s="19"/>
      <c r="X6" s="19"/>
      <c r="Y6" s="19"/>
      <c r="Z6" s="19"/>
    </row>
    <row r="7" spans="1:26" ht="25.5" customHeight="1">
      <c r="A7" s="1167" t="s">
        <v>248</v>
      </c>
      <c r="B7" s="1167"/>
      <c r="C7" s="1167"/>
      <c r="D7" s="1167"/>
      <c r="E7" s="1167"/>
      <c r="F7" s="1167"/>
      <c r="G7" s="1167"/>
      <c r="H7" s="1167"/>
      <c r="I7" s="124"/>
      <c r="J7" s="124"/>
      <c r="K7" s="19"/>
      <c r="L7" s="19"/>
      <c r="M7" s="19"/>
      <c r="N7" s="19"/>
      <c r="O7" s="19"/>
      <c r="P7" s="19"/>
      <c r="Q7" s="19"/>
      <c r="R7" s="19"/>
      <c r="S7" s="19"/>
      <c r="T7" s="19"/>
      <c r="U7" s="19"/>
      <c r="V7" s="19"/>
      <c r="W7" s="19"/>
      <c r="X7" s="19"/>
      <c r="Y7" s="19"/>
      <c r="Z7" s="19"/>
    </row>
    <row r="8" spans="1:26" ht="26.25" customHeight="1">
      <c r="A8" s="1167" t="s">
        <v>249</v>
      </c>
      <c r="B8" s="1167"/>
      <c r="C8" s="1167"/>
      <c r="D8" s="1167"/>
      <c r="E8" s="1167"/>
      <c r="F8" s="1167"/>
      <c r="G8" s="1167"/>
      <c r="H8" s="1167"/>
      <c r="I8" s="124"/>
      <c r="J8" s="124"/>
      <c r="K8" s="19"/>
      <c r="L8" s="19"/>
      <c r="M8" s="19"/>
      <c r="N8" s="19"/>
      <c r="O8" s="19"/>
      <c r="P8" s="19"/>
      <c r="Q8" s="19"/>
      <c r="R8" s="19"/>
      <c r="S8" s="19"/>
      <c r="T8" s="19"/>
      <c r="U8" s="19"/>
      <c r="V8" s="19"/>
      <c r="W8" s="19"/>
      <c r="X8" s="19"/>
      <c r="Y8" s="19"/>
      <c r="Z8" s="19"/>
    </row>
    <row r="9" spans="1:26" ht="92.25" customHeight="1">
      <c r="A9" s="1203" t="s">
        <v>250</v>
      </c>
      <c r="B9" s="1203"/>
      <c r="C9" s="1203"/>
      <c r="D9" s="1203"/>
      <c r="E9" s="1203"/>
      <c r="F9" s="1203"/>
      <c r="G9" s="1203"/>
      <c r="H9" s="1203"/>
      <c r="I9" s="124"/>
      <c r="J9" s="124"/>
      <c r="K9" s="19"/>
      <c r="L9" s="19"/>
      <c r="M9" s="19"/>
      <c r="N9" s="19"/>
      <c r="O9" s="19"/>
      <c r="P9" s="19"/>
      <c r="Q9" s="19"/>
      <c r="R9" s="19"/>
      <c r="S9" s="19"/>
      <c r="T9" s="19"/>
      <c r="U9" s="19"/>
      <c r="V9" s="19"/>
      <c r="W9" s="19"/>
      <c r="X9" s="19"/>
      <c r="Y9" s="19"/>
      <c r="Z9" s="19"/>
    </row>
    <row r="10" spans="1:26" ht="14.25">
      <c r="A10" s="1"/>
      <c r="B10" s="2"/>
      <c r="C10" s="2"/>
      <c r="D10" s="2"/>
      <c r="E10" s="3"/>
      <c r="F10" s="3"/>
      <c r="G10" s="19"/>
      <c r="H10" s="19"/>
      <c r="I10" s="19"/>
      <c r="J10" s="19"/>
      <c r="K10" s="19"/>
      <c r="L10" s="19"/>
      <c r="M10" s="19"/>
      <c r="N10" s="19"/>
      <c r="O10" s="19"/>
      <c r="P10" s="19"/>
      <c r="Q10" s="19"/>
      <c r="R10" s="19"/>
      <c r="S10" s="19"/>
      <c r="T10" s="19"/>
      <c r="U10" s="19"/>
      <c r="V10" s="19"/>
      <c r="W10" s="19"/>
      <c r="X10" s="19"/>
      <c r="Y10" s="19"/>
      <c r="Z10" s="19"/>
    </row>
    <row r="11" spans="1:26" ht="38.25" customHeight="1">
      <c r="A11" s="9" t="s">
        <v>80</v>
      </c>
      <c r="B11" s="10" t="s">
        <v>85</v>
      </c>
      <c r="C11" s="33" t="s">
        <v>251</v>
      </c>
      <c r="D11" s="33" t="s">
        <v>252</v>
      </c>
      <c r="E11" s="33" t="s">
        <v>253</v>
      </c>
      <c r="F11" s="10" t="s">
        <v>254</v>
      </c>
      <c r="G11" s="41" t="s">
        <v>90</v>
      </c>
      <c r="H11" s="41" t="s">
        <v>57</v>
      </c>
      <c r="I11" s="140" t="s">
        <v>393</v>
      </c>
    </row>
    <row r="12" spans="1:26" ht="25.5">
      <c r="A12" s="202" t="s">
        <v>524</v>
      </c>
      <c r="B12" s="202" t="s">
        <v>420</v>
      </c>
      <c r="C12" s="192" t="s">
        <v>795</v>
      </c>
      <c r="D12" s="203"/>
      <c r="E12" s="267" t="s">
        <v>524</v>
      </c>
      <c r="F12" s="268" t="s">
        <v>796</v>
      </c>
      <c r="G12" s="269">
        <v>100</v>
      </c>
      <c r="H12" s="269">
        <v>100</v>
      </c>
      <c r="I12" s="243" t="s">
        <v>524</v>
      </c>
      <c r="J12" s="47"/>
    </row>
    <row r="13" spans="1:26" ht="25.5">
      <c r="A13" s="205" t="s">
        <v>858</v>
      </c>
      <c r="B13" s="205" t="s">
        <v>420</v>
      </c>
      <c r="C13" s="207" t="s">
        <v>953</v>
      </c>
      <c r="D13" s="206"/>
      <c r="E13" s="322" t="s">
        <v>954</v>
      </c>
      <c r="F13" s="375" t="s">
        <v>955</v>
      </c>
      <c r="G13" s="367">
        <v>100</v>
      </c>
      <c r="H13" s="367">
        <v>100</v>
      </c>
      <c r="I13" s="47" t="s">
        <v>858</v>
      </c>
      <c r="J13" s="47"/>
    </row>
    <row r="14" spans="1:26" ht="25.5">
      <c r="A14" s="12" t="s">
        <v>1053</v>
      </c>
      <c r="B14" s="12" t="s">
        <v>420</v>
      </c>
      <c r="C14" s="21" t="s">
        <v>1104</v>
      </c>
      <c r="D14" s="28" t="s">
        <v>1105</v>
      </c>
      <c r="E14" s="45" t="s">
        <v>1106</v>
      </c>
      <c r="F14" s="39" t="s">
        <v>1107</v>
      </c>
      <c r="G14" s="25">
        <v>100</v>
      </c>
      <c r="H14" s="25">
        <v>100</v>
      </c>
      <c r="I14" s="47" t="s">
        <v>1014</v>
      </c>
      <c r="J14" s="47"/>
    </row>
    <row r="15" spans="1:26" ht="14.25">
      <c r="A15" s="205" t="s">
        <v>994</v>
      </c>
      <c r="B15" s="205" t="s">
        <v>420</v>
      </c>
      <c r="C15" s="207" t="s">
        <v>1410</v>
      </c>
      <c r="D15" s="28"/>
      <c r="E15" s="322" t="s">
        <v>954</v>
      </c>
      <c r="F15" s="375" t="s">
        <v>1411</v>
      </c>
      <c r="G15" s="25">
        <v>100</v>
      </c>
      <c r="H15" s="25">
        <v>100</v>
      </c>
      <c r="I15" s="47" t="s">
        <v>994</v>
      </c>
      <c r="J15" s="47"/>
    </row>
    <row r="16" spans="1:26" ht="14.25">
      <c r="A16" s="205" t="s">
        <v>1132</v>
      </c>
      <c r="B16" s="596" t="s">
        <v>420</v>
      </c>
      <c r="C16" s="207" t="s">
        <v>1788</v>
      </c>
      <c r="D16" s="28"/>
      <c r="E16" s="322" t="s">
        <v>1789</v>
      </c>
      <c r="F16" s="375" t="s">
        <v>1203</v>
      </c>
      <c r="G16" s="25">
        <v>100</v>
      </c>
      <c r="H16" s="25">
        <v>100</v>
      </c>
      <c r="I16" s="47" t="s">
        <v>1132</v>
      </c>
      <c r="J16" s="47"/>
    </row>
    <row r="17" spans="1:10" ht="25.5">
      <c r="A17" s="205" t="s">
        <v>450</v>
      </c>
      <c r="B17" s="205" t="s">
        <v>420</v>
      </c>
      <c r="C17" s="207" t="s">
        <v>2723</v>
      </c>
      <c r="D17" s="206"/>
      <c r="E17" s="322" t="s">
        <v>954</v>
      </c>
      <c r="F17" s="375" t="s">
        <v>2724</v>
      </c>
      <c r="G17" s="367">
        <v>100</v>
      </c>
      <c r="H17" s="367">
        <v>100</v>
      </c>
      <c r="I17" s="47" t="s">
        <v>2712</v>
      </c>
      <c r="J17" s="47"/>
    </row>
    <row r="18" spans="1:10" ht="14.25">
      <c r="A18" s="205" t="s">
        <v>2848</v>
      </c>
      <c r="B18" s="205" t="s">
        <v>420</v>
      </c>
      <c r="C18" s="207" t="s">
        <v>1410</v>
      </c>
      <c r="D18" s="206"/>
      <c r="E18" s="322" t="s">
        <v>954</v>
      </c>
      <c r="F18" s="375" t="s">
        <v>1205</v>
      </c>
      <c r="G18" s="367">
        <v>100</v>
      </c>
      <c r="H18" s="367">
        <v>100</v>
      </c>
      <c r="I18" s="47" t="s">
        <v>2820</v>
      </c>
      <c r="J18" s="47"/>
    </row>
    <row r="19" spans="1:10" ht="25.5">
      <c r="A19" s="205" t="s">
        <v>3605</v>
      </c>
      <c r="B19" s="205" t="s">
        <v>420</v>
      </c>
      <c r="C19" s="207" t="s">
        <v>3632</v>
      </c>
      <c r="D19" s="206"/>
      <c r="E19" s="322" t="s">
        <v>3633</v>
      </c>
      <c r="F19" s="375" t="s">
        <v>3634</v>
      </c>
      <c r="G19" s="367">
        <v>100</v>
      </c>
      <c r="H19" s="367">
        <f>G19</f>
        <v>100</v>
      </c>
      <c r="I19" s="47" t="s">
        <v>3598</v>
      </c>
      <c r="J19" s="47"/>
    </row>
    <row r="20" spans="1:10" ht="14.25">
      <c r="A20" s="205" t="s">
        <v>3934</v>
      </c>
      <c r="B20" s="205" t="s">
        <v>2487</v>
      </c>
      <c r="C20" s="207" t="s">
        <v>3979</v>
      </c>
      <c r="D20" s="206"/>
      <c r="E20" s="322" t="s">
        <v>3934</v>
      </c>
      <c r="F20" s="375" t="s">
        <v>3980</v>
      </c>
      <c r="G20" s="367">
        <v>100</v>
      </c>
      <c r="H20" s="367">
        <v>100</v>
      </c>
      <c r="I20" s="47" t="s">
        <v>3934</v>
      </c>
      <c r="J20" s="47"/>
    </row>
    <row r="21" spans="1:10" ht="14.25">
      <c r="A21" s="12"/>
      <c r="B21" s="12"/>
      <c r="C21" s="21"/>
      <c r="D21" s="28"/>
      <c r="E21" s="46"/>
      <c r="F21" s="39"/>
      <c r="G21" s="25"/>
      <c r="H21" s="25"/>
      <c r="I21" s="47"/>
      <c r="J21" s="47"/>
    </row>
    <row r="22" spans="1:10" ht="14.25">
      <c r="A22" s="12"/>
      <c r="B22" s="12"/>
      <c r="C22" s="21"/>
      <c r="D22" s="28"/>
      <c r="E22" s="46"/>
      <c r="F22" s="39"/>
      <c r="G22" s="25"/>
      <c r="H22" s="25"/>
      <c r="I22" s="47"/>
      <c r="J22" s="47"/>
    </row>
    <row r="23" spans="1:10" ht="14.25">
      <c r="A23" s="12"/>
      <c r="B23" s="12"/>
      <c r="C23" s="21"/>
      <c r="D23" s="28"/>
      <c r="E23" s="46"/>
      <c r="F23" s="39"/>
      <c r="G23" s="25"/>
      <c r="H23" s="25"/>
      <c r="I23" s="47"/>
      <c r="J23" s="47"/>
    </row>
    <row r="24" spans="1:10" ht="14.25">
      <c r="A24" s="29" t="s">
        <v>58</v>
      </c>
      <c r="B24" s="2"/>
      <c r="C24" s="2"/>
      <c r="D24" s="2"/>
      <c r="E24" s="31"/>
      <c r="H24" s="30">
        <f>SUM(H12:H23)</f>
        <v>900</v>
      </c>
    </row>
    <row r="25" spans="1:10" ht="14.25">
      <c r="A25" s="1"/>
      <c r="B25" s="2"/>
      <c r="C25" s="2"/>
      <c r="D25" s="2"/>
      <c r="E25" s="3"/>
      <c r="F25" s="3"/>
    </row>
    <row r="26" spans="1:10" ht="15.75" customHeight="1">
      <c r="A26" s="1202" t="s">
        <v>59</v>
      </c>
      <c r="B26" s="1165"/>
      <c r="C26" s="1165"/>
      <c r="D26" s="1165"/>
      <c r="E26" s="1165"/>
      <c r="F26" s="1165"/>
    </row>
    <row r="27" spans="1:10" ht="15.75" customHeight="1">
      <c r="A27" s="1"/>
      <c r="B27" s="2"/>
      <c r="C27" s="2"/>
      <c r="D27" s="2"/>
      <c r="E27" s="3"/>
      <c r="F27" s="3"/>
    </row>
    <row r="28" spans="1:10" ht="15.75" customHeight="1">
      <c r="A28" s="1"/>
      <c r="B28" s="2"/>
      <c r="C28" s="2"/>
      <c r="D28" s="2"/>
      <c r="E28" s="3"/>
      <c r="F28" s="3"/>
    </row>
    <row r="29" spans="1:10" ht="15.75" customHeight="1">
      <c r="A29" s="1"/>
      <c r="B29" s="2"/>
      <c r="C29" s="2"/>
      <c r="D29" s="2"/>
      <c r="E29" s="3"/>
      <c r="F29" s="3"/>
    </row>
    <row r="30" spans="1:10" ht="15.75" customHeight="1">
      <c r="A30" s="1"/>
      <c r="B30" s="2"/>
      <c r="C30" s="2"/>
      <c r="D30" s="2"/>
      <c r="E30" s="3"/>
      <c r="F30" s="3"/>
    </row>
    <row r="31" spans="1:10" ht="15.75" customHeight="1">
      <c r="A31" s="1"/>
      <c r="B31" s="2"/>
      <c r="C31" s="2"/>
      <c r="D31" s="2"/>
      <c r="E31" s="3"/>
      <c r="F31" s="3"/>
    </row>
    <row r="32" spans="1:10" ht="15.75" customHeight="1">
      <c r="A32" s="1"/>
      <c r="B32" s="2"/>
      <c r="C32" s="2"/>
      <c r="D32" s="2"/>
      <c r="E32" s="3"/>
      <c r="F32" s="3"/>
    </row>
    <row r="33" spans="1:6" ht="15.75" customHeight="1">
      <c r="A33" s="1"/>
      <c r="B33" s="2"/>
      <c r="C33" s="2"/>
      <c r="D33" s="2"/>
      <c r="E33" s="3"/>
      <c r="F33" s="3"/>
    </row>
    <row r="34" spans="1:6" ht="15.75" customHeight="1">
      <c r="A34" s="1"/>
      <c r="B34" s="2"/>
      <c r="C34" s="2"/>
      <c r="D34" s="2"/>
      <c r="E34" s="3"/>
      <c r="F34" s="3"/>
    </row>
    <row r="35" spans="1:6" ht="15.75" customHeight="1">
      <c r="A35" s="1"/>
      <c r="B35" s="2"/>
      <c r="C35" s="2"/>
      <c r="D35" s="2"/>
      <c r="E35" s="3"/>
      <c r="F35" s="3"/>
    </row>
    <row r="36" spans="1:6" ht="15.75" customHeight="1">
      <c r="A36" s="1"/>
      <c r="B36" s="2"/>
      <c r="C36" s="2"/>
      <c r="D36" s="2"/>
      <c r="E36" s="3"/>
      <c r="F36" s="3"/>
    </row>
    <row r="37" spans="1:6" ht="15.75" customHeight="1">
      <c r="A37" s="1"/>
      <c r="B37" s="2"/>
      <c r="C37" s="2"/>
      <c r="D37" s="2"/>
      <c r="E37" s="3"/>
      <c r="F37" s="3"/>
    </row>
    <row r="38" spans="1:6" ht="15.75" customHeight="1">
      <c r="A38" s="1"/>
      <c r="B38" s="2"/>
      <c r="C38" s="2"/>
      <c r="D38" s="2"/>
      <c r="E38" s="3"/>
      <c r="F38" s="3"/>
    </row>
    <row r="39" spans="1:6" ht="15.75" customHeight="1">
      <c r="A39" s="1"/>
      <c r="B39" s="2"/>
      <c r="C39" s="2"/>
      <c r="D39" s="2"/>
      <c r="E39" s="3"/>
      <c r="F39" s="3"/>
    </row>
    <row r="40" spans="1:6" ht="15.75" customHeight="1">
      <c r="A40" s="1"/>
      <c r="B40" s="2"/>
      <c r="C40" s="2"/>
      <c r="D40" s="2"/>
      <c r="E40" s="3"/>
      <c r="F40" s="3"/>
    </row>
    <row r="41" spans="1:6" ht="15.75" customHeight="1">
      <c r="A41" s="1"/>
      <c r="B41" s="2"/>
      <c r="C41" s="2"/>
      <c r="D41" s="2"/>
      <c r="E41" s="3"/>
      <c r="F41" s="3"/>
    </row>
    <row r="42" spans="1:6" ht="15.75" customHeight="1">
      <c r="A42" s="1"/>
      <c r="B42" s="2"/>
      <c r="C42" s="2"/>
      <c r="D42" s="2"/>
      <c r="E42" s="3"/>
      <c r="F42" s="3"/>
    </row>
    <row r="43" spans="1:6" ht="15.75" customHeight="1">
      <c r="A43" s="1"/>
      <c r="B43" s="2"/>
      <c r="C43" s="2"/>
      <c r="D43" s="2"/>
      <c r="E43" s="3"/>
      <c r="F43" s="3"/>
    </row>
    <row r="44" spans="1:6" ht="15.75" customHeight="1">
      <c r="A44" s="1"/>
      <c r="B44" s="2"/>
      <c r="C44" s="2"/>
      <c r="D44" s="2"/>
      <c r="E44" s="3"/>
      <c r="F44" s="3"/>
    </row>
    <row r="45" spans="1:6" ht="15.75" customHeight="1">
      <c r="A45" s="1"/>
      <c r="B45" s="2"/>
      <c r="C45" s="2"/>
      <c r="D45" s="2"/>
      <c r="E45" s="3"/>
      <c r="F45" s="3"/>
    </row>
    <row r="46" spans="1:6" ht="15.75" customHeight="1">
      <c r="A46" s="1"/>
      <c r="B46" s="2"/>
      <c r="C46" s="2"/>
      <c r="D46" s="2"/>
      <c r="E46" s="3"/>
      <c r="F46" s="3"/>
    </row>
    <row r="47" spans="1:6" ht="15.75" customHeight="1">
      <c r="A47" s="1"/>
      <c r="B47" s="2"/>
      <c r="C47" s="2"/>
      <c r="D47" s="2"/>
      <c r="E47" s="3"/>
      <c r="F47" s="3"/>
    </row>
    <row r="48" spans="1:6" ht="15.75" customHeight="1">
      <c r="A48" s="1"/>
      <c r="B48" s="2"/>
      <c r="C48" s="2"/>
      <c r="D48" s="2"/>
      <c r="E48" s="3"/>
      <c r="F48" s="3"/>
    </row>
    <row r="49" spans="1:6" ht="15.75" customHeight="1">
      <c r="A49" s="1"/>
      <c r="B49" s="2"/>
      <c r="C49" s="2"/>
      <c r="D49" s="2"/>
      <c r="E49" s="3"/>
      <c r="F49" s="3"/>
    </row>
    <row r="50" spans="1:6" ht="15.75" customHeight="1">
      <c r="A50" s="1"/>
      <c r="B50" s="2"/>
      <c r="C50" s="2"/>
      <c r="D50" s="2"/>
      <c r="E50" s="3"/>
      <c r="F50" s="3"/>
    </row>
    <row r="51" spans="1:6" ht="15.75" customHeight="1">
      <c r="A51" s="1"/>
      <c r="B51" s="2"/>
      <c r="C51" s="2"/>
      <c r="D51" s="2"/>
      <c r="E51" s="3"/>
      <c r="F51" s="3"/>
    </row>
    <row r="52" spans="1:6" ht="15.75" customHeight="1">
      <c r="A52" s="1"/>
      <c r="B52" s="2"/>
      <c r="C52" s="2"/>
      <c r="D52" s="2"/>
      <c r="E52" s="3"/>
      <c r="F52" s="3"/>
    </row>
    <row r="53" spans="1:6" ht="15.75" customHeight="1">
      <c r="A53" s="1"/>
      <c r="B53" s="2"/>
      <c r="C53" s="2"/>
      <c r="D53" s="2"/>
      <c r="E53" s="3"/>
      <c r="F53" s="3"/>
    </row>
    <row r="54" spans="1:6" ht="15.75" customHeight="1">
      <c r="A54" s="1"/>
      <c r="B54" s="2"/>
      <c r="C54" s="2"/>
      <c r="D54" s="2"/>
      <c r="E54" s="3"/>
      <c r="F54" s="3"/>
    </row>
    <row r="55" spans="1:6" ht="15.75" customHeight="1">
      <c r="A55" s="1"/>
      <c r="B55" s="2"/>
      <c r="C55" s="2"/>
      <c r="D55" s="2"/>
      <c r="E55" s="3"/>
      <c r="F55" s="3"/>
    </row>
    <row r="56" spans="1:6" ht="15.75" customHeight="1">
      <c r="A56" s="1"/>
      <c r="B56" s="2"/>
      <c r="C56" s="2"/>
      <c r="D56" s="2"/>
      <c r="E56" s="3"/>
      <c r="F56" s="3"/>
    </row>
    <row r="57" spans="1:6" ht="15.75" customHeight="1">
      <c r="A57" s="1"/>
      <c r="B57" s="2"/>
      <c r="C57" s="2"/>
      <c r="D57" s="2"/>
      <c r="E57" s="3"/>
      <c r="F57" s="3"/>
    </row>
    <row r="58" spans="1:6" ht="15.75" customHeight="1">
      <c r="A58" s="1"/>
      <c r="B58" s="2"/>
      <c r="C58" s="2"/>
      <c r="D58" s="2"/>
      <c r="E58" s="3"/>
      <c r="F58" s="3"/>
    </row>
    <row r="59" spans="1:6" ht="15.75" customHeight="1">
      <c r="A59" s="1"/>
      <c r="B59" s="2"/>
      <c r="C59" s="2"/>
      <c r="D59" s="2"/>
      <c r="E59" s="3"/>
      <c r="F59" s="3"/>
    </row>
    <row r="60" spans="1:6" ht="15.75" customHeight="1">
      <c r="A60" s="1"/>
      <c r="B60" s="2"/>
      <c r="C60" s="2"/>
      <c r="D60" s="2"/>
      <c r="E60" s="3"/>
      <c r="F60" s="3"/>
    </row>
    <row r="61" spans="1:6" ht="15.75" customHeight="1">
      <c r="A61" s="1"/>
      <c r="B61" s="2"/>
      <c r="C61" s="2"/>
      <c r="D61" s="2"/>
      <c r="E61" s="3"/>
      <c r="F61" s="3"/>
    </row>
    <row r="62" spans="1:6" ht="15.75" customHeight="1">
      <c r="A62" s="1"/>
      <c r="B62" s="2"/>
      <c r="C62" s="2"/>
      <c r="D62" s="2"/>
      <c r="E62" s="3"/>
      <c r="F62" s="3"/>
    </row>
    <row r="63" spans="1:6" ht="15.75" customHeight="1">
      <c r="A63" s="1"/>
      <c r="B63" s="2"/>
      <c r="C63" s="2"/>
      <c r="D63" s="2"/>
      <c r="E63" s="3"/>
      <c r="F63" s="3"/>
    </row>
    <row r="64" spans="1:6" ht="15.75" customHeight="1">
      <c r="A64" s="1"/>
      <c r="B64" s="2"/>
      <c r="C64" s="2"/>
      <c r="D64" s="2"/>
      <c r="E64" s="3"/>
      <c r="F64" s="3"/>
    </row>
    <row r="65" spans="1:6" ht="15.75" customHeight="1">
      <c r="A65" s="1"/>
      <c r="B65" s="2"/>
      <c r="C65" s="2"/>
      <c r="D65" s="2"/>
      <c r="E65" s="3"/>
      <c r="F65" s="3"/>
    </row>
    <row r="66" spans="1:6" ht="15.75" customHeight="1">
      <c r="A66" s="1"/>
      <c r="B66" s="2"/>
      <c r="C66" s="2"/>
      <c r="D66" s="2"/>
      <c r="E66" s="3"/>
      <c r="F66" s="3"/>
    </row>
    <row r="67" spans="1:6" ht="15.75" customHeight="1">
      <c r="A67" s="1"/>
      <c r="B67" s="2"/>
      <c r="C67" s="2"/>
      <c r="D67" s="2"/>
      <c r="E67" s="3"/>
      <c r="F67" s="3"/>
    </row>
    <row r="68" spans="1:6" ht="15.75" customHeight="1">
      <c r="A68" s="1"/>
      <c r="B68" s="2"/>
      <c r="C68" s="2"/>
      <c r="D68" s="2"/>
      <c r="E68" s="3"/>
      <c r="F68" s="3"/>
    </row>
    <row r="69" spans="1:6" ht="15.75" customHeight="1">
      <c r="A69" s="1"/>
      <c r="B69" s="2"/>
      <c r="C69" s="2"/>
      <c r="D69" s="2"/>
      <c r="E69" s="3"/>
      <c r="F69" s="3"/>
    </row>
    <row r="70" spans="1:6" ht="15.75" customHeight="1">
      <c r="A70" s="1"/>
      <c r="B70" s="2"/>
      <c r="C70" s="2"/>
      <c r="D70" s="2"/>
      <c r="E70" s="3"/>
      <c r="F70" s="3"/>
    </row>
    <row r="71" spans="1:6" ht="15.75" customHeight="1">
      <c r="A71" s="1"/>
      <c r="B71" s="2"/>
      <c r="C71" s="2"/>
      <c r="D71" s="2"/>
      <c r="E71" s="3"/>
      <c r="F71" s="3"/>
    </row>
    <row r="72" spans="1:6" ht="15.75" customHeight="1">
      <c r="A72" s="1"/>
      <c r="B72" s="2"/>
      <c r="C72" s="2"/>
      <c r="D72" s="2"/>
      <c r="E72" s="3"/>
      <c r="F72" s="3"/>
    </row>
    <row r="73" spans="1:6" ht="15.75" customHeight="1">
      <c r="A73" s="1"/>
      <c r="B73" s="2"/>
      <c r="C73" s="2"/>
      <c r="D73" s="2"/>
      <c r="E73" s="3"/>
      <c r="F73" s="3"/>
    </row>
    <row r="74" spans="1:6" ht="15.75" customHeight="1">
      <c r="A74" s="1"/>
      <c r="B74" s="2"/>
      <c r="C74" s="2"/>
      <c r="D74" s="2"/>
      <c r="E74" s="3"/>
      <c r="F74" s="3"/>
    </row>
    <row r="75" spans="1:6" ht="15.75" customHeight="1">
      <c r="A75" s="1"/>
      <c r="B75" s="2"/>
      <c r="C75" s="2"/>
      <c r="D75" s="2"/>
      <c r="E75" s="3"/>
      <c r="F75" s="3"/>
    </row>
    <row r="76" spans="1:6" ht="15.75" customHeight="1">
      <c r="A76" s="1"/>
      <c r="B76" s="2"/>
      <c r="C76" s="2"/>
      <c r="D76" s="2"/>
      <c r="E76" s="3"/>
      <c r="F76" s="3"/>
    </row>
    <row r="77" spans="1:6" ht="15.75" customHeight="1">
      <c r="A77" s="1"/>
      <c r="B77" s="2"/>
      <c r="C77" s="2"/>
      <c r="D77" s="2"/>
      <c r="E77" s="3"/>
      <c r="F77" s="3"/>
    </row>
    <row r="78" spans="1:6" ht="15.75" customHeight="1">
      <c r="A78" s="1"/>
      <c r="B78" s="2"/>
      <c r="C78" s="2"/>
      <c r="D78" s="2"/>
      <c r="E78" s="3"/>
      <c r="F78" s="3"/>
    </row>
    <row r="79" spans="1:6" ht="15.75" customHeight="1">
      <c r="A79" s="1"/>
      <c r="B79" s="2"/>
      <c r="C79" s="2"/>
      <c r="D79" s="2"/>
      <c r="E79" s="3"/>
      <c r="F79" s="3"/>
    </row>
    <row r="80" spans="1:6" ht="15.75" customHeight="1">
      <c r="A80" s="1"/>
      <c r="B80" s="2"/>
      <c r="C80" s="2"/>
      <c r="D80" s="2"/>
      <c r="E80" s="3"/>
      <c r="F80" s="3"/>
    </row>
    <row r="81" spans="1:6" ht="15.75" customHeight="1">
      <c r="A81" s="1"/>
      <c r="B81" s="2"/>
      <c r="C81" s="2"/>
      <c r="D81" s="2"/>
      <c r="E81" s="3"/>
      <c r="F81" s="3"/>
    </row>
    <row r="82" spans="1:6" ht="15.75" customHeight="1">
      <c r="A82" s="1"/>
      <c r="B82" s="2"/>
      <c r="C82" s="2"/>
      <c r="D82" s="2"/>
      <c r="E82" s="3"/>
      <c r="F82" s="3"/>
    </row>
    <row r="83" spans="1:6" ht="15.75" customHeight="1">
      <c r="A83" s="1"/>
      <c r="B83" s="2"/>
      <c r="C83" s="2"/>
      <c r="D83" s="2"/>
      <c r="E83" s="3"/>
      <c r="F83" s="3"/>
    </row>
    <row r="84" spans="1:6" ht="15.75" customHeight="1">
      <c r="A84" s="1"/>
      <c r="B84" s="2"/>
      <c r="C84" s="2"/>
      <c r="D84" s="2"/>
      <c r="E84" s="3"/>
      <c r="F84" s="3"/>
    </row>
    <row r="85" spans="1:6" ht="15.75" customHeight="1">
      <c r="A85" s="1"/>
      <c r="B85" s="2"/>
      <c r="C85" s="2"/>
      <c r="D85" s="2"/>
      <c r="E85" s="3"/>
      <c r="F85" s="3"/>
    </row>
    <row r="86" spans="1:6" ht="15.75" customHeight="1">
      <c r="A86" s="1"/>
      <c r="B86" s="2"/>
      <c r="C86" s="2"/>
      <c r="D86" s="2"/>
      <c r="E86" s="3"/>
      <c r="F86" s="3"/>
    </row>
    <row r="87" spans="1:6" ht="15.75" customHeight="1">
      <c r="A87" s="1"/>
      <c r="B87" s="2"/>
      <c r="C87" s="2"/>
      <c r="D87" s="2"/>
      <c r="E87" s="3"/>
      <c r="F87" s="3"/>
    </row>
    <row r="88" spans="1:6" ht="15.75" customHeight="1">
      <c r="A88" s="1"/>
      <c r="B88" s="2"/>
      <c r="C88" s="2"/>
      <c r="D88" s="2"/>
      <c r="E88" s="3"/>
      <c r="F88" s="3"/>
    </row>
    <row r="89" spans="1:6" ht="15.75" customHeight="1">
      <c r="A89" s="1"/>
      <c r="B89" s="2"/>
      <c r="C89" s="2"/>
      <c r="D89" s="2"/>
      <c r="E89" s="3"/>
      <c r="F89" s="3"/>
    </row>
    <row r="90" spans="1:6" ht="15.75" customHeight="1">
      <c r="A90" s="1"/>
      <c r="B90" s="2"/>
      <c r="C90" s="2"/>
      <c r="D90" s="2"/>
      <c r="E90" s="3"/>
      <c r="F90" s="3"/>
    </row>
    <row r="91" spans="1:6" ht="15.75" customHeight="1">
      <c r="A91" s="1"/>
      <c r="B91" s="2"/>
      <c r="C91" s="2"/>
      <c r="D91" s="2"/>
      <c r="E91" s="3"/>
      <c r="F91" s="3"/>
    </row>
    <row r="92" spans="1:6" ht="15.75" customHeight="1">
      <c r="A92" s="1"/>
      <c r="B92" s="2"/>
      <c r="C92" s="2"/>
      <c r="D92" s="2"/>
      <c r="E92" s="3"/>
      <c r="F92" s="3"/>
    </row>
    <row r="93" spans="1:6" ht="15.75" customHeight="1">
      <c r="A93" s="1"/>
      <c r="B93" s="2"/>
      <c r="C93" s="2"/>
      <c r="D93" s="2"/>
      <c r="E93" s="3"/>
      <c r="F93" s="3"/>
    </row>
    <row r="94" spans="1:6" ht="15.75" customHeight="1">
      <c r="A94" s="1"/>
      <c r="B94" s="2"/>
      <c r="C94" s="2"/>
      <c r="D94" s="2"/>
      <c r="E94" s="3"/>
      <c r="F94" s="3"/>
    </row>
    <row r="95" spans="1:6" ht="15.75" customHeight="1">
      <c r="A95" s="1"/>
      <c r="B95" s="2"/>
      <c r="C95" s="2"/>
      <c r="D95" s="2"/>
      <c r="E95" s="3"/>
      <c r="F95" s="3"/>
    </row>
    <row r="96" spans="1:6" ht="15.75" customHeight="1">
      <c r="A96" s="1"/>
      <c r="B96" s="2"/>
      <c r="C96" s="2"/>
      <c r="D96" s="2"/>
      <c r="E96" s="3"/>
      <c r="F96" s="3"/>
    </row>
    <row r="97" spans="1:6" ht="15.75" customHeight="1">
      <c r="A97" s="1"/>
      <c r="B97" s="2"/>
      <c r="C97" s="2"/>
      <c r="D97" s="2"/>
      <c r="E97" s="3"/>
      <c r="F97" s="3"/>
    </row>
    <row r="98" spans="1:6" ht="15.75" customHeight="1">
      <c r="A98" s="1"/>
      <c r="B98" s="2"/>
      <c r="C98" s="2"/>
      <c r="D98" s="2"/>
      <c r="E98" s="3"/>
      <c r="F98" s="3"/>
    </row>
    <row r="99" spans="1:6" ht="15.75" customHeight="1">
      <c r="A99" s="1"/>
      <c r="B99" s="2"/>
      <c r="C99" s="2"/>
      <c r="D99" s="2"/>
      <c r="E99" s="3"/>
      <c r="F99" s="3"/>
    </row>
    <row r="100" spans="1:6" ht="15.75" customHeight="1">
      <c r="A100" s="1"/>
      <c r="B100" s="2"/>
      <c r="C100" s="2"/>
      <c r="D100" s="2"/>
      <c r="E100" s="3"/>
      <c r="F100" s="3"/>
    </row>
    <row r="101" spans="1:6" ht="15.75" customHeight="1">
      <c r="A101" s="1"/>
      <c r="B101" s="2"/>
      <c r="C101" s="2"/>
      <c r="D101" s="2"/>
      <c r="E101" s="3"/>
      <c r="F101" s="3"/>
    </row>
    <row r="102" spans="1:6" ht="15.75" customHeight="1">
      <c r="A102" s="1"/>
      <c r="B102" s="2"/>
      <c r="C102" s="2"/>
      <c r="D102" s="2"/>
      <c r="E102" s="3"/>
      <c r="F102" s="3"/>
    </row>
    <row r="103" spans="1:6" ht="15.75" customHeight="1">
      <c r="A103" s="1"/>
      <c r="B103" s="2"/>
      <c r="C103" s="2"/>
      <c r="D103" s="2"/>
      <c r="E103" s="3"/>
      <c r="F103" s="3"/>
    </row>
    <row r="104" spans="1:6" ht="15.75" customHeight="1">
      <c r="A104" s="1"/>
      <c r="B104" s="2"/>
      <c r="C104" s="2"/>
      <c r="D104" s="2"/>
      <c r="E104" s="3"/>
      <c r="F104" s="3"/>
    </row>
    <row r="105" spans="1:6" ht="15.75" customHeight="1">
      <c r="A105" s="1"/>
      <c r="B105" s="2"/>
      <c r="C105" s="2"/>
      <c r="D105" s="2"/>
      <c r="E105" s="3"/>
      <c r="F105" s="3"/>
    </row>
    <row r="106" spans="1:6" ht="15.75" customHeight="1">
      <c r="A106" s="1"/>
      <c r="B106" s="2"/>
      <c r="C106" s="2"/>
      <c r="D106" s="2"/>
      <c r="E106" s="3"/>
      <c r="F106" s="3"/>
    </row>
    <row r="107" spans="1:6" ht="15.75" customHeight="1">
      <c r="A107" s="1"/>
      <c r="B107" s="2"/>
      <c r="C107" s="2"/>
      <c r="D107" s="2"/>
      <c r="E107" s="3"/>
      <c r="F107" s="3"/>
    </row>
    <row r="108" spans="1:6" ht="15.75" customHeight="1">
      <c r="A108" s="1"/>
      <c r="B108" s="2"/>
      <c r="C108" s="2"/>
      <c r="D108" s="2"/>
      <c r="E108" s="3"/>
      <c r="F108" s="3"/>
    </row>
    <row r="109" spans="1:6" ht="15.75" customHeight="1">
      <c r="A109" s="1"/>
      <c r="B109" s="2"/>
      <c r="C109" s="2"/>
      <c r="D109" s="2"/>
      <c r="E109" s="3"/>
      <c r="F109" s="3"/>
    </row>
    <row r="110" spans="1:6" ht="15.75" customHeight="1">
      <c r="A110" s="1"/>
      <c r="B110" s="2"/>
      <c r="C110" s="2"/>
      <c r="D110" s="2"/>
      <c r="E110" s="3"/>
      <c r="F110" s="3"/>
    </row>
    <row r="111" spans="1:6" ht="15.75" customHeight="1">
      <c r="A111" s="1"/>
      <c r="B111" s="2"/>
      <c r="C111" s="2"/>
      <c r="D111" s="2"/>
      <c r="E111" s="3"/>
      <c r="F111" s="3"/>
    </row>
    <row r="112" spans="1:6" ht="15.75" customHeight="1">
      <c r="A112" s="1"/>
      <c r="B112" s="2"/>
      <c r="C112" s="2"/>
      <c r="D112" s="2"/>
      <c r="E112" s="3"/>
      <c r="F112" s="3"/>
    </row>
    <row r="113" spans="1:6" ht="15.75" customHeight="1">
      <c r="A113" s="1"/>
      <c r="B113" s="2"/>
      <c r="C113" s="2"/>
      <c r="D113" s="2"/>
      <c r="E113" s="3"/>
      <c r="F113" s="3"/>
    </row>
    <row r="114" spans="1:6" ht="15.75" customHeight="1">
      <c r="A114" s="1"/>
      <c r="B114" s="2"/>
      <c r="C114" s="2"/>
      <c r="D114" s="2"/>
      <c r="E114" s="3"/>
      <c r="F114" s="3"/>
    </row>
    <row r="115" spans="1:6" ht="15.75" customHeight="1">
      <c r="A115" s="1"/>
      <c r="B115" s="2"/>
      <c r="C115" s="2"/>
      <c r="D115" s="2"/>
      <c r="E115" s="3"/>
      <c r="F115" s="3"/>
    </row>
    <row r="116" spans="1:6" ht="15.75" customHeight="1">
      <c r="A116" s="1"/>
      <c r="B116" s="2"/>
      <c r="C116" s="2"/>
      <c r="D116" s="2"/>
      <c r="E116" s="3"/>
      <c r="F116" s="3"/>
    </row>
    <row r="117" spans="1:6" ht="15.75" customHeight="1">
      <c r="A117" s="1"/>
      <c r="B117" s="2"/>
      <c r="C117" s="2"/>
      <c r="D117" s="2"/>
      <c r="E117" s="3"/>
      <c r="F117" s="3"/>
    </row>
    <row r="118" spans="1:6" ht="15.75" customHeight="1">
      <c r="A118" s="1"/>
      <c r="B118" s="2"/>
      <c r="C118" s="2"/>
      <c r="D118" s="2"/>
      <c r="E118" s="3"/>
      <c r="F118" s="3"/>
    </row>
    <row r="119" spans="1:6" ht="15.75" customHeight="1">
      <c r="A119" s="1"/>
      <c r="B119" s="2"/>
      <c r="C119" s="2"/>
      <c r="D119" s="2"/>
      <c r="E119" s="3"/>
      <c r="F119" s="3"/>
    </row>
    <row r="120" spans="1:6" ht="15.75" customHeight="1">
      <c r="A120" s="1"/>
      <c r="B120" s="2"/>
      <c r="C120" s="2"/>
      <c r="D120" s="2"/>
      <c r="E120" s="3"/>
      <c r="F120" s="3"/>
    </row>
    <row r="121" spans="1:6" ht="15.75" customHeight="1">
      <c r="A121" s="1"/>
      <c r="B121" s="2"/>
      <c r="C121" s="2"/>
      <c r="D121" s="2"/>
      <c r="E121" s="3"/>
      <c r="F121" s="3"/>
    </row>
    <row r="122" spans="1:6" ht="15.75" customHeight="1">
      <c r="A122" s="1"/>
      <c r="B122" s="2"/>
      <c r="C122" s="2"/>
      <c r="D122" s="2"/>
      <c r="E122" s="3"/>
      <c r="F122" s="3"/>
    </row>
    <row r="123" spans="1:6" ht="15.75" customHeight="1">
      <c r="A123" s="1"/>
      <c r="B123" s="2"/>
      <c r="C123" s="2"/>
      <c r="D123" s="2"/>
      <c r="E123" s="3"/>
      <c r="F123" s="3"/>
    </row>
    <row r="124" spans="1:6" ht="15.75" customHeight="1">
      <c r="A124" s="1"/>
      <c r="B124" s="2"/>
      <c r="C124" s="2"/>
      <c r="D124" s="2"/>
      <c r="E124" s="3"/>
      <c r="F124" s="3"/>
    </row>
    <row r="125" spans="1:6" ht="15.75" customHeight="1">
      <c r="A125" s="1"/>
      <c r="B125" s="2"/>
      <c r="C125" s="2"/>
      <c r="D125" s="2"/>
      <c r="E125" s="3"/>
      <c r="F125" s="3"/>
    </row>
    <row r="126" spans="1:6" ht="15.75" customHeight="1">
      <c r="A126" s="1"/>
      <c r="B126" s="2"/>
      <c r="C126" s="2"/>
      <c r="D126" s="2"/>
      <c r="E126" s="3"/>
      <c r="F126" s="3"/>
    </row>
    <row r="127" spans="1:6" ht="15.75" customHeight="1">
      <c r="A127" s="1"/>
      <c r="B127" s="2"/>
      <c r="C127" s="2"/>
      <c r="D127" s="2"/>
      <c r="E127" s="3"/>
      <c r="F127" s="3"/>
    </row>
    <row r="128" spans="1:6" ht="15.75" customHeight="1">
      <c r="A128" s="1"/>
      <c r="B128" s="2"/>
      <c r="C128" s="2"/>
      <c r="D128" s="2"/>
      <c r="E128" s="3"/>
      <c r="F128" s="3"/>
    </row>
    <row r="129" spans="1:6" ht="15.75" customHeight="1">
      <c r="A129" s="1"/>
      <c r="B129" s="2"/>
      <c r="C129" s="2"/>
      <c r="D129" s="2"/>
      <c r="E129" s="3"/>
      <c r="F129" s="3"/>
    </row>
    <row r="130" spans="1:6" ht="15.75" customHeight="1">
      <c r="A130" s="1"/>
      <c r="B130" s="2"/>
      <c r="C130" s="2"/>
      <c r="D130" s="2"/>
      <c r="E130" s="3"/>
      <c r="F130" s="3"/>
    </row>
    <row r="131" spans="1:6" ht="15.75" customHeight="1">
      <c r="A131" s="1"/>
      <c r="B131" s="2"/>
      <c r="C131" s="2"/>
      <c r="D131" s="2"/>
      <c r="E131" s="3"/>
      <c r="F131" s="3"/>
    </row>
    <row r="132" spans="1:6" ht="15.75" customHeight="1">
      <c r="A132" s="1"/>
      <c r="B132" s="2"/>
      <c r="C132" s="2"/>
      <c r="D132" s="2"/>
      <c r="E132" s="3"/>
      <c r="F132" s="3"/>
    </row>
    <row r="133" spans="1:6" ht="15.75" customHeight="1">
      <c r="A133" s="1"/>
      <c r="B133" s="2"/>
      <c r="C133" s="2"/>
      <c r="D133" s="2"/>
      <c r="E133" s="3"/>
      <c r="F133" s="3"/>
    </row>
    <row r="134" spans="1:6" ht="15.75" customHeight="1">
      <c r="A134" s="1"/>
      <c r="B134" s="2"/>
      <c r="C134" s="2"/>
      <c r="D134" s="2"/>
      <c r="E134" s="3"/>
      <c r="F134" s="3"/>
    </row>
    <row r="135" spans="1:6" ht="15.75" customHeight="1">
      <c r="A135" s="1"/>
      <c r="B135" s="2"/>
      <c r="C135" s="2"/>
      <c r="D135" s="2"/>
      <c r="E135" s="3"/>
      <c r="F135" s="3"/>
    </row>
    <row r="136" spans="1:6" ht="15.75" customHeight="1">
      <c r="A136" s="1"/>
      <c r="B136" s="2"/>
      <c r="C136" s="2"/>
      <c r="D136" s="2"/>
      <c r="E136" s="3"/>
      <c r="F136" s="3"/>
    </row>
    <row r="137" spans="1:6" ht="15.75" customHeight="1">
      <c r="A137" s="1"/>
      <c r="B137" s="2"/>
      <c r="C137" s="2"/>
      <c r="D137" s="2"/>
      <c r="E137" s="3"/>
      <c r="F137" s="3"/>
    </row>
    <row r="138" spans="1:6" ht="15.75" customHeight="1">
      <c r="A138" s="1"/>
      <c r="B138" s="2"/>
      <c r="C138" s="2"/>
      <c r="D138" s="2"/>
      <c r="E138" s="3"/>
      <c r="F138" s="3"/>
    </row>
    <row r="139" spans="1:6" ht="15.75" customHeight="1">
      <c r="A139" s="1"/>
      <c r="B139" s="2"/>
      <c r="C139" s="2"/>
      <c r="D139" s="2"/>
      <c r="E139" s="3"/>
      <c r="F139" s="3"/>
    </row>
    <row r="140" spans="1:6" ht="15.75" customHeight="1">
      <c r="A140" s="1"/>
      <c r="B140" s="2"/>
      <c r="C140" s="2"/>
      <c r="D140" s="2"/>
      <c r="E140" s="3"/>
      <c r="F140" s="3"/>
    </row>
    <row r="141" spans="1:6" ht="15.75" customHeight="1">
      <c r="A141" s="1"/>
      <c r="B141" s="2"/>
      <c r="C141" s="2"/>
      <c r="D141" s="2"/>
      <c r="E141" s="3"/>
      <c r="F141" s="3"/>
    </row>
    <row r="142" spans="1:6" ht="15.75" customHeight="1">
      <c r="A142" s="1"/>
      <c r="B142" s="2"/>
      <c r="C142" s="2"/>
      <c r="D142" s="2"/>
      <c r="E142" s="3"/>
      <c r="F142" s="3"/>
    </row>
    <row r="143" spans="1:6" ht="15.75" customHeight="1">
      <c r="A143" s="1"/>
      <c r="B143" s="2"/>
      <c r="C143" s="2"/>
      <c r="D143" s="2"/>
      <c r="E143" s="3"/>
      <c r="F143" s="3"/>
    </row>
    <row r="144" spans="1:6" ht="15.75" customHeight="1">
      <c r="A144" s="1"/>
      <c r="B144" s="2"/>
      <c r="C144" s="2"/>
      <c r="D144" s="2"/>
      <c r="E144" s="3"/>
      <c r="F144" s="3"/>
    </row>
    <row r="145" spans="1:6" ht="15.75" customHeight="1">
      <c r="A145" s="1"/>
      <c r="B145" s="2"/>
      <c r="C145" s="2"/>
      <c r="D145" s="2"/>
      <c r="E145" s="3"/>
      <c r="F145" s="3"/>
    </row>
    <row r="146" spans="1:6" ht="15.75" customHeight="1">
      <c r="A146" s="1"/>
      <c r="B146" s="2"/>
      <c r="C146" s="2"/>
      <c r="D146" s="2"/>
      <c r="E146" s="3"/>
      <c r="F146" s="3"/>
    </row>
    <row r="147" spans="1:6" ht="15.75" customHeight="1">
      <c r="A147" s="1"/>
      <c r="B147" s="2"/>
      <c r="C147" s="2"/>
      <c r="D147" s="2"/>
      <c r="E147" s="3"/>
      <c r="F147" s="3"/>
    </row>
    <row r="148" spans="1:6" ht="15.75" customHeight="1">
      <c r="A148" s="1"/>
      <c r="B148" s="2"/>
      <c r="C148" s="2"/>
      <c r="D148" s="2"/>
      <c r="E148" s="3"/>
      <c r="F148" s="3"/>
    </row>
    <row r="149" spans="1:6" ht="15.75" customHeight="1">
      <c r="A149" s="1"/>
      <c r="B149" s="2"/>
      <c r="C149" s="2"/>
      <c r="D149" s="2"/>
      <c r="E149" s="3"/>
      <c r="F149" s="3"/>
    </row>
    <row r="150" spans="1:6" ht="15.75" customHeight="1">
      <c r="A150" s="1"/>
      <c r="B150" s="2"/>
      <c r="C150" s="2"/>
      <c r="D150" s="2"/>
      <c r="E150" s="3"/>
      <c r="F150" s="3"/>
    </row>
    <row r="151" spans="1:6" ht="15.75" customHeight="1">
      <c r="A151" s="1"/>
      <c r="B151" s="2"/>
      <c r="C151" s="2"/>
      <c r="D151" s="2"/>
      <c r="E151" s="3"/>
      <c r="F151" s="3"/>
    </row>
    <row r="152" spans="1:6" ht="15.75" customHeight="1">
      <c r="A152" s="1"/>
      <c r="B152" s="2"/>
      <c r="C152" s="2"/>
      <c r="D152" s="2"/>
      <c r="E152" s="3"/>
      <c r="F152" s="3"/>
    </row>
    <row r="153" spans="1:6" ht="15.75" customHeight="1">
      <c r="A153" s="1"/>
      <c r="B153" s="2"/>
      <c r="C153" s="2"/>
      <c r="D153" s="2"/>
      <c r="E153" s="3"/>
      <c r="F153" s="3"/>
    </row>
    <row r="154" spans="1:6" ht="15.75" customHeight="1">
      <c r="A154" s="1"/>
      <c r="B154" s="2"/>
      <c r="C154" s="2"/>
      <c r="D154" s="2"/>
      <c r="E154" s="3"/>
      <c r="F154" s="3"/>
    </row>
    <row r="155" spans="1:6" ht="15.75" customHeight="1">
      <c r="A155" s="1"/>
      <c r="B155" s="2"/>
      <c r="C155" s="2"/>
      <c r="D155" s="2"/>
      <c r="E155" s="3"/>
      <c r="F155" s="3"/>
    </row>
    <row r="156" spans="1:6" ht="15.75" customHeight="1">
      <c r="A156" s="1"/>
      <c r="B156" s="2"/>
      <c r="C156" s="2"/>
      <c r="D156" s="2"/>
      <c r="E156" s="3"/>
      <c r="F156" s="3"/>
    </row>
    <row r="157" spans="1:6" ht="15.75" customHeight="1">
      <c r="A157" s="1"/>
      <c r="B157" s="2"/>
      <c r="C157" s="2"/>
      <c r="D157" s="2"/>
      <c r="E157" s="3"/>
      <c r="F157" s="3"/>
    </row>
    <row r="158" spans="1:6" ht="15.75" customHeight="1">
      <c r="A158" s="1"/>
      <c r="B158" s="2"/>
      <c r="C158" s="2"/>
      <c r="D158" s="2"/>
      <c r="E158" s="3"/>
      <c r="F158" s="3"/>
    </row>
    <row r="159" spans="1:6" ht="15.75" customHeight="1">
      <c r="A159" s="1"/>
      <c r="B159" s="2"/>
      <c r="C159" s="2"/>
      <c r="D159" s="2"/>
      <c r="E159" s="3"/>
      <c r="F159" s="3"/>
    </row>
    <row r="160" spans="1:6" ht="15.75" customHeight="1">
      <c r="A160" s="1"/>
      <c r="B160" s="2"/>
      <c r="C160" s="2"/>
      <c r="D160" s="2"/>
      <c r="E160" s="3"/>
      <c r="F160" s="3"/>
    </row>
    <row r="161" spans="1:6" ht="15.75" customHeight="1">
      <c r="A161" s="1"/>
      <c r="B161" s="2"/>
      <c r="C161" s="2"/>
      <c r="D161" s="2"/>
      <c r="E161" s="3"/>
      <c r="F161" s="3"/>
    </row>
    <row r="162" spans="1:6" ht="15.75" customHeight="1">
      <c r="A162" s="1"/>
      <c r="B162" s="2"/>
      <c r="C162" s="2"/>
      <c r="D162" s="2"/>
      <c r="E162" s="3"/>
      <c r="F162" s="3"/>
    </row>
    <row r="163" spans="1:6" ht="15.75" customHeight="1">
      <c r="A163" s="1"/>
      <c r="B163" s="2"/>
      <c r="C163" s="2"/>
      <c r="D163" s="2"/>
      <c r="E163" s="3"/>
      <c r="F163" s="3"/>
    </row>
    <row r="164" spans="1:6" ht="15.75" customHeight="1">
      <c r="A164" s="1"/>
      <c r="B164" s="2"/>
      <c r="C164" s="2"/>
      <c r="D164" s="2"/>
      <c r="E164" s="3"/>
      <c r="F164" s="3"/>
    </row>
    <row r="165" spans="1:6" ht="15.75" customHeight="1">
      <c r="A165" s="1"/>
      <c r="B165" s="2"/>
      <c r="C165" s="2"/>
      <c r="D165" s="2"/>
      <c r="E165" s="3"/>
      <c r="F165" s="3"/>
    </row>
    <row r="166" spans="1:6" ht="15.75" customHeight="1">
      <c r="A166" s="1"/>
      <c r="B166" s="2"/>
      <c r="C166" s="2"/>
      <c r="D166" s="2"/>
      <c r="E166" s="3"/>
      <c r="F166" s="3"/>
    </row>
    <row r="167" spans="1:6" ht="15.75" customHeight="1">
      <c r="A167" s="1"/>
      <c r="B167" s="2"/>
      <c r="C167" s="2"/>
      <c r="D167" s="2"/>
      <c r="E167" s="3"/>
      <c r="F167" s="3"/>
    </row>
    <row r="168" spans="1:6" ht="15.75" customHeight="1">
      <c r="A168" s="1"/>
      <c r="B168" s="2"/>
      <c r="C168" s="2"/>
      <c r="D168" s="2"/>
      <c r="E168" s="3"/>
      <c r="F168" s="3"/>
    </row>
    <row r="169" spans="1:6" ht="15.75" customHeight="1">
      <c r="A169" s="1"/>
      <c r="B169" s="2"/>
      <c r="C169" s="2"/>
      <c r="D169" s="2"/>
      <c r="E169" s="3"/>
      <c r="F169" s="3"/>
    </row>
    <row r="170" spans="1:6" ht="15.75" customHeight="1">
      <c r="A170" s="1"/>
      <c r="B170" s="2"/>
      <c r="C170" s="2"/>
      <c r="D170" s="2"/>
      <c r="E170" s="3"/>
      <c r="F170" s="3"/>
    </row>
    <row r="171" spans="1:6" ht="15.75" customHeight="1">
      <c r="A171" s="1"/>
      <c r="B171" s="2"/>
      <c r="C171" s="2"/>
      <c r="D171" s="2"/>
      <c r="E171" s="3"/>
      <c r="F171" s="3"/>
    </row>
    <row r="172" spans="1:6" ht="15.75" customHeight="1">
      <c r="A172" s="1"/>
      <c r="B172" s="2"/>
      <c r="C172" s="2"/>
      <c r="D172" s="2"/>
      <c r="E172" s="3"/>
      <c r="F172" s="3"/>
    </row>
    <row r="173" spans="1:6" ht="15.75" customHeight="1">
      <c r="A173" s="1"/>
      <c r="B173" s="2"/>
      <c r="C173" s="2"/>
      <c r="D173" s="2"/>
      <c r="E173" s="3"/>
      <c r="F173" s="3"/>
    </row>
    <row r="174" spans="1:6" ht="15.75" customHeight="1">
      <c r="A174" s="1"/>
      <c r="B174" s="2"/>
      <c r="C174" s="2"/>
      <c r="D174" s="2"/>
      <c r="E174" s="3"/>
      <c r="F174" s="3"/>
    </row>
    <row r="175" spans="1:6" ht="15.75" customHeight="1">
      <c r="A175" s="1"/>
      <c r="B175" s="2"/>
      <c r="C175" s="2"/>
      <c r="D175" s="2"/>
      <c r="E175" s="3"/>
      <c r="F175" s="3"/>
    </row>
    <row r="176" spans="1:6" ht="15.75" customHeight="1">
      <c r="A176" s="1"/>
      <c r="B176" s="2"/>
      <c r="C176" s="2"/>
      <c r="D176" s="2"/>
      <c r="E176" s="3"/>
      <c r="F176" s="3"/>
    </row>
    <row r="177" spans="1:6" ht="15.75" customHeight="1">
      <c r="A177" s="1"/>
      <c r="B177" s="2"/>
      <c r="C177" s="2"/>
      <c r="D177" s="2"/>
      <c r="E177" s="3"/>
      <c r="F177" s="3"/>
    </row>
    <row r="178" spans="1:6" ht="15.75" customHeight="1">
      <c r="A178" s="1"/>
      <c r="B178" s="2"/>
      <c r="C178" s="2"/>
      <c r="D178" s="2"/>
      <c r="E178" s="3"/>
      <c r="F178" s="3"/>
    </row>
    <row r="179" spans="1:6" ht="15.75" customHeight="1">
      <c r="A179" s="1"/>
      <c r="B179" s="2"/>
      <c r="C179" s="2"/>
      <c r="D179" s="2"/>
      <c r="E179" s="3"/>
      <c r="F179" s="3"/>
    </row>
    <row r="180" spans="1:6" ht="15.75" customHeight="1">
      <c r="A180" s="1"/>
      <c r="B180" s="2"/>
      <c r="C180" s="2"/>
      <c r="D180" s="2"/>
      <c r="E180" s="3"/>
      <c r="F180" s="3"/>
    </row>
    <row r="181" spans="1:6" ht="15.75" customHeight="1">
      <c r="A181" s="1"/>
      <c r="B181" s="2"/>
      <c r="C181" s="2"/>
      <c r="D181" s="2"/>
      <c r="E181" s="3"/>
      <c r="F181" s="3"/>
    </row>
    <row r="182" spans="1:6" ht="15.75" customHeight="1">
      <c r="A182" s="1"/>
      <c r="B182" s="2"/>
      <c r="C182" s="2"/>
      <c r="D182" s="2"/>
      <c r="E182" s="3"/>
      <c r="F182" s="3"/>
    </row>
    <row r="183" spans="1:6" ht="15.75" customHeight="1">
      <c r="A183" s="1"/>
      <c r="B183" s="2"/>
      <c r="C183" s="2"/>
      <c r="D183" s="2"/>
      <c r="E183" s="3"/>
      <c r="F183" s="3"/>
    </row>
    <row r="184" spans="1:6" ht="15.75" customHeight="1">
      <c r="A184" s="1"/>
      <c r="B184" s="2"/>
      <c r="C184" s="2"/>
      <c r="D184" s="2"/>
      <c r="E184" s="3"/>
      <c r="F184" s="3"/>
    </row>
    <row r="185" spans="1:6" ht="15.75" customHeight="1">
      <c r="A185" s="1"/>
      <c r="B185" s="2"/>
      <c r="C185" s="2"/>
      <c r="D185" s="2"/>
      <c r="E185" s="3"/>
      <c r="F185" s="3"/>
    </row>
    <row r="186" spans="1:6" ht="15.75" customHeight="1">
      <c r="A186" s="1"/>
      <c r="B186" s="2"/>
      <c r="C186" s="2"/>
      <c r="D186" s="2"/>
      <c r="E186" s="3"/>
      <c r="F186" s="3"/>
    </row>
    <row r="187" spans="1:6" ht="15.75" customHeight="1">
      <c r="A187" s="1"/>
      <c r="B187" s="2"/>
      <c r="C187" s="2"/>
      <c r="D187" s="2"/>
      <c r="E187" s="3"/>
      <c r="F187" s="3"/>
    </row>
    <row r="188" spans="1:6" ht="15.75" customHeight="1">
      <c r="A188" s="1"/>
      <c r="B188" s="2"/>
      <c r="C188" s="2"/>
      <c r="D188" s="2"/>
      <c r="E188" s="3"/>
      <c r="F188" s="3"/>
    </row>
    <row r="189" spans="1:6" ht="15.75" customHeight="1">
      <c r="A189" s="1"/>
      <c r="B189" s="2"/>
      <c r="C189" s="2"/>
      <c r="D189" s="2"/>
      <c r="E189" s="3"/>
      <c r="F189" s="3"/>
    </row>
    <row r="190" spans="1:6" ht="15.75" customHeight="1">
      <c r="A190" s="1"/>
      <c r="B190" s="2"/>
      <c r="C190" s="2"/>
      <c r="D190" s="2"/>
      <c r="E190" s="3"/>
      <c r="F190" s="3"/>
    </row>
    <row r="191" spans="1:6" ht="15.75" customHeight="1">
      <c r="A191" s="1"/>
      <c r="B191" s="2"/>
      <c r="C191" s="2"/>
      <c r="D191" s="2"/>
      <c r="E191" s="3"/>
      <c r="F191" s="3"/>
    </row>
    <row r="192" spans="1:6" ht="15.75" customHeight="1">
      <c r="A192" s="1"/>
      <c r="B192" s="2"/>
      <c r="C192" s="2"/>
      <c r="D192" s="2"/>
      <c r="E192" s="3"/>
      <c r="F192" s="3"/>
    </row>
    <row r="193" spans="1:6" ht="15.75" customHeight="1">
      <c r="A193" s="1"/>
      <c r="B193" s="2"/>
      <c r="C193" s="2"/>
      <c r="D193" s="2"/>
      <c r="E193" s="3"/>
      <c r="F193" s="3"/>
    </row>
    <row r="194" spans="1:6" ht="15.75" customHeight="1">
      <c r="A194" s="1"/>
      <c r="B194" s="2"/>
      <c r="C194" s="2"/>
      <c r="D194" s="2"/>
      <c r="E194" s="3"/>
      <c r="F194" s="3"/>
    </row>
    <row r="195" spans="1:6" ht="15.75" customHeight="1">
      <c r="A195" s="1"/>
      <c r="B195" s="2"/>
      <c r="C195" s="2"/>
      <c r="D195" s="2"/>
      <c r="E195" s="3"/>
      <c r="F195" s="3"/>
    </row>
    <row r="196" spans="1:6" ht="15.75" customHeight="1">
      <c r="A196" s="1"/>
      <c r="B196" s="2"/>
      <c r="C196" s="2"/>
      <c r="D196" s="2"/>
      <c r="E196" s="3"/>
      <c r="F196" s="3"/>
    </row>
    <row r="197" spans="1:6" ht="15.75" customHeight="1">
      <c r="A197" s="1"/>
      <c r="B197" s="2"/>
      <c r="C197" s="2"/>
      <c r="D197" s="2"/>
      <c r="E197" s="3"/>
      <c r="F197" s="3"/>
    </row>
    <row r="198" spans="1:6" ht="15.75" customHeight="1">
      <c r="A198" s="1"/>
      <c r="B198" s="2"/>
      <c r="C198" s="2"/>
      <c r="D198" s="2"/>
      <c r="E198" s="3"/>
      <c r="F198" s="3"/>
    </row>
    <row r="199" spans="1:6" ht="15.75" customHeight="1">
      <c r="A199" s="1"/>
      <c r="B199" s="2"/>
      <c r="C199" s="2"/>
      <c r="D199" s="2"/>
      <c r="E199" s="3"/>
      <c r="F199" s="3"/>
    </row>
    <row r="200" spans="1:6" ht="15.75" customHeight="1">
      <c r="A200" s="1"/>
      <c r="B200" s="2"/>
      <c r="C200" s="2"/>
      <c r="D200" s="2"/>
      <c r="E200" s="3"/>
      <c r="F200" s="3"/>
    </row>
    <row r="201" spans="1:6" ht="15.75" customHeight="1">
      <c r="A201" s="1"/>
      <c r="B201" s="2"/>
      <c r="C201" s="2"/>
      <c r="D201" s="2"/>
      <c r="E201" s="3"/>
      <c r="F201" s="3"/>
    </row>
    <row r="202" spans="1:6" ht="15.75" customHeight="1">
      <c r="A202" s="1"/>
      <c r="B202" s="2"/>
      <c r="C202" s="2"/>
      <c r="D202" s="2"/>
      <c r="E202" s="3"/>
      <c r="F202" s="3"/>
    </row>
    <row r="203" spans="1:6" ht="15.75" customHeight="1">
      <c r="A203" s="1"/>
      <c r="B203" s="2"/>
      <c r="C203" s="2"/>
      <c r="D203" s="2"/>
      <c r="E203" s="3"/>
      <c r="F203" s="3"/>
    </row>
    <row r="204" spans="1:6" ht="15.75" customHeight="1">
      <c r="A204" s="1"/>
      <c r="B204" s="2"/>
      <c r="C204" s="2"/>
      <c r="D204" s="2"/>
      <c r="E204" s="3"/>
      <c r="F204" s="3"/>
    </row>
    <row r="205" spans="1:6" ht="15.75" customHeight="1">
      <c r="A205" s="1"/>
      <c r="B205" s="2"/>
      <c r="C205" s="2"/>
      <c r="D205" s="2"/>
      <c r="E205" s="3"/>
      <c r="F205" s="3"/>
    </row>
    <row r="206" spans="1:6" ht="15.75" customHeight="1">
      <c r="A206" s="1"/>
      <c r="B206" s="2"/>
      <c r="C206" s="2"/>
      <c r="D206" s="2"/>
      <c r="E206" s="3"/>
      <c r="F206" s="3"/>
    </row>
    <row r="207" spans="1:6" ht="15.75" customHeight="1">
      <c r="A207" s="1"/>
      <c r="B207" s="2"/>
      <c r="C207" s="2"/>
      <c r="D207" s="2"/>
      <c r="E207" s="3"/>
      <c r="F207" s="3"/>
    </row>
    <row r="208" spans="1:6" ht="15.75" customHeight="1">
      <c r="A208" s="1"/>
      <c r="B208" s="2"/>
      <c r="C208" s="2"/>
      <c r="D208" s="2"/>
      <c r="E208" s="3"/>
      <c r="F208" s="3"/>
    </row>
    <row r="209" spans="1:6" ht="15.75" customHeight="1">
      <c r="A209" s="1"/>
      <c r="B209" s="2"/>
      <c r="C209" s="2"/>
      <c r="D209" s="2"/>
      <c r="E209" s="3"/>
      <c r="F209" s="3"/>
    </row>
    <row r="210" spans="1:6" ht="15.75" customHeight="1">
      <c r="A210" s="1"/>
      <c r="B210" s="2"/>
      <c r="C210" s="2"/>
      <c r="D210" s="2"/>
      <c r="E210" s="3"/>
      <c r="F210" s="3"/>
    </row>
    <row r="211" spans="1:6" ht="15.75" customHeight="1">
      <c r="A211" s="1"/>
      <c r="B211" s="2"/>
      <c r="C211" s="2"/>
      <c r="D211" s="2"/>
      <c r="E211" s="3"/>
      <c r="F211" s="3"/>
    </row>
    <row r="212" spans="1:6" ht="15.75" customHeight="1">
      <c r="A212" s="1"/>
      <c r="B212" s="2"/>
      <c r="C212" s="2"/>
      <c r="D212" s="2"/>
      <c r="E212" s="3"/>
      <c r="F212" s="3"/>
    </row>
    <row r="213" spans="1:6" ht="15.75" customHeight="1">
      <c r="A213" s="1"/>
      <c r="B213" s="2"/>
      <c r="C213" s="2"/>
      <c r="D213" s="2"/>
      <c r="E213" s="3"/>
      <c r="F213" s="3"/>
    </row>
    <row r="214" spans="1:6" ht="15.75" customHeight="1">
      <c r="A214" s="1"/>
      <c r="B214" s="2"/>
      <c r="C214" s="2"/>
      <c r="D214" s="2"/>
      <c r="E214" s="3"/>
      <c r="F214" s="3"/>
    </row>
    <row r="215" spans="1:6" ht="15.75" customHeight="1">
      <c r="A215" s="1"/>
      <c r="B215" s="2"/>
      <c r="C215" s="2"/>
      <c r="D215" s="2"/>
      <c r="E215" s="3"/>
      <c r="F215" s="3"/>
    </row>
    <row r="216" spans="1:6" ht="15.75" customHeight="1">
      <c r="A216" s="1"/>
      <c r="B216" s="2"/>
      <c r="C216" s="2"/>
      <c r="D216" s="2"/>
      <c r="E216" s="3"/>
      <c r="F216" s="3"/>
    </row>
    <row r="217" spans="1:6" ht="15.75" customHeight="1">
      <c r="A217" s="1"/>
      <c r="B217" s="2"/>
      <c r="C217" s="2"/>
      <c r="D217" s="2"/>
      <c r="E217" s="3"/>
      <c r="F217" s="3"/>
    </row>
    <row r="218" spans="1:6" ht="15.75" customHeight="1">
      <c r="A218" s="1"/>
      <c r="B218" s="2"/>
      <c r="C218" s="2"/>
      <c r="D218" s="2"/>
      <c r="E218" s="3"/>
      <c r="F218" s="3"/>
    </row>
    <row r="219" spans="1:6" ht="15.75" customHeight="1">
      <c r="A219" s="1"/>
      <c r="B219" s="2"/>
      <c r="C219" s="2"/>
      <c r="D219" s="2"/>
      <c r="E219" s="3"/>
      <c r="F219" s="3"/>
    </row>
    <row r="220" spans="1:6" ht="15.75" customHeight="1">
      <c r="A220" s="1"/>
      <c r="B220" s="2"/>
      <c r="C220" s="2"/>
      <c r="D220" s="2"/>
      <c r="E220" s="3"/>
      <c r="F220" s="3"/>
    </row>
    <row r="221" spans="1:6" ht="15.75" customHeight="1">
      <c r="A221" s="1"/>
      <c r="B221" s="2"/>
      <c r="C221" s="2"/>
      <c r="D221" s="2"/>
      <c r="E221" s="3"/>
      <c r="F221" s="3"/>
    </row>
    <row r="222" spans="1:6" ht="15.75" customHeight="1">
      <c r="A222" s="1"/>
      <c r="B222" s="2"/>
      <c r="C222" s="2"/>
      <c r="D222" s="2"/>
      <c r="E222" s="3"/>
      <c r="F222" s="3"/>
    </row>
    <row r="223" spans="1:6" ht="15.75" customHeight="1">
      <c r="A223" s="1"/>
      <c r="B223" s="2"/>
      <c r="C223" s="2"/>
      <c r="D223" s="2"/>
      <c r="E223" s="3"/>
      <c r="F223" s="3"/>
    </row>
    <row r="224" spans="1:6" ht="15.75" customHeight="1">
      <c r="A224" s="1"/>
      <c r="B224" s="2"/>
      <c r="C224" s="2"/>
      <c r="D224" s="2"/>
      <c r="E224" s="3"/>
      <c r="F224" s="3"/>
    </row>
    <row r="225" spans="1:6" ht="15.75" customHeight="1">
      <c r="A225" s="1"/>
      <c r="B225" s="2"/>
      <c r="C225" s="2"/>
      <c r="D225" s="2"/>
      <c r="E225" s="3"/>
      <c r="F225" s="3"/>
    </row>
    <row r="226" spans="1:6" ht="15.75" customHeight="1">
      <c r="A226" s="1"/>
      <c r="B226" s="2"/>
      <c r="C226" s="2"/>
      <c r="D226" s="2"/>
      <c r="E226" s="3"/>
      <c r="F226" s="3"/>
    </row>
    <row r="227" spans="1:6" ht="15.75" customHeight="1"/>
    <row r="228" spans="1:6" ht="15.75" customHeight="1"/>
    <row r="229" spans="1:6" ht="15.75" customHeight="1"/>
    <row r="230" spans="1:6" ht="15.75" customHeight="1"/>
    <row r="231" spans="1:6" ht="15.75" customHeight="1"/>
    <row r="232" spans="1:6" ht="15.75" customHeight="1"/>
    <row r="233" spans="1:6" ht="15.75" customHeight="1"/>
    <row r="234" spans="1:6" ht="15.75" customHeight="1"/>
    <row r="235" spans="1:6" ht="15.75" customHeight="1"/>
    <row r="236" spans="1:6" ht="15.75" customHeight="1"/>
    <row r="237" spans="1:6" ht="15.75" customHeight="1"/>
    <row r="238" spans="1:6" ht="15.75" customHeight="1"/>
    <row r="239" spans="1:6" ht="15.75" customHeight="1"/>
    <row r="240" spans="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8">
    <mergeCell ref="A2:H2"/>
    <mergeCell ref="A26:F26"/>
    <mergeCell ref="A4:H4"/>
    <mergeCell ref="A5:H5"/>
    <mergeCell ref="A6:H6"/>
    <mergeCell ref="A7:H7"/>
    <mergeCell ref="A8:H8"/>
    <mergeCell ref="A9:H9"/>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X999"/>
  <sheetViews>
    <sheetView topLeftCell="A4" workbookViewId="0">
      <selection activeCell="I12" sqref="I12"/>
    </sheetView>
  </sheetViews>
  <sheetFormatPr defaultColWidth="14.3984375" defaultRowHeight="15" customHeight="1"/>
  <cols>
    <col min="1" max="1" width="23.73046875" customWidth="1"/>
    <col min="2" max="2" width="10.265625" customWidth="1"/>
    <col min="3" max="3" width="27.73046875" customWidth="1"/>
    <col min="4" max="4" width="23.3984375" customWidth="1"/>
    <col min="5" max="5" width="15.265625" customWidth="1"/>
    <col min="6" max="6" width="26.3984375" customWidth="1"/>
    <col min="7" max="7" width="10.73046875" customWidth="1"/>
    <col min="8" max="8" width="16.1328125" customWidth="1"/>
    <col min="9" max="9" width="14" customWidth="1"/>
    <col min="10" max="24" width="8" customWidth="1"/>
  </cols>
  <sheetData>
    <row r="1" spans="1:24" ht="14.25">
      <c r="A1" s="1"/>
      <c r="B1" s="2"/>
      <c r="C1" s="2"/>
      <c r="D1" s="2"/>
      <c r="E1" s="2"/>
      <c r="F1" s="2"/>
      <c r="G1" s="2"/>
      <c r="H1" s="3"/>
    </row>
    <row r="2" spans="1:24" ht="15.75" customHeight="1">
      <c r="A2" s="1172" t="s">
        <v>255</v>
      </c>
      <c r="B2" s="1169"/>
      <c r="C2" s="1169"/>
      <c r="D2" s="1169"/>
      <c r="E2" s="1169"/>
      <c r="F2" s="1169"/>
      <c r="G2" s="1169"/>
      <c r="H2" s="1170"/>
      <c r="I2" s="19"/>
      <c r="J2" s="19"/>
      <c r="K2" s="19"/>
      <c r="L2" s="19"/>
      <c r="M2" s="19"/>
      <c r="N2" s="19"/>
      <c r="O2" s="19"/>
      <c r="P2" s="19"/>
      <c r="Q2" s="19"/>
      <c r="R2" s="19"/>
      <c r="S2" s="19"/>
      <c r="T2" s="19"/>
      <c r="U2" s="19"/>
      <c r="V2" s="19"/>
      <c r="W2" s="19"/>
      <c r="X2" s="19"/>
    </row>
    <row r="3" spans="1:24" ht="14.25">
      <c r="A3" s="22"/>
      <c r="B3" s="22"/>
      <c r="C3" s="22"/>
      <c r="D3" s="22"/>
      <c r="E3" s="22"/>
      <c r="F3" s="22"/>
      <c r="G3" s="22"/>
      <c r="H3" s="31"/>
      <c r="I3" s="19"/>
      <c r="J3" s="19"/>
      <c r="K3" s="19"/>
      <c r="L3" s="19"/>
      <c r="M3" s="19"/>
      <c r="N3" s="19"/>
      <c r="O3" s="19"/>
      <c r="P3" s="19"/>
      <c r="Q3" s="19"/>
      <c r="R3" s="19"/>
      <c r="S3" s="19"/>
      <c r="T3" s="19"/>
      <c r="U3" s="19"/>
      <c r="V3" s="19"/>
      <c r="W3" s="19"/>
      <c r="X3" s="19"/>
    </row>
    <row r="4" spans="1:24" ht="18.75" customHeight="1">
      <c r="A4" s="1168" t="s">
        <v>256</v>
      </c>
      <c r="B4" s="1169"/>
      <c r="C4" s="1169"/>
      <c r="D4" s="1169"/>
      <c r="E4" s="1169"/>
      <c r="F4" s="1169"/>
      <c r="G4" s="1169"/>
      <c r="H4" s="1170"/>
      <c r="I4" s="43"/>
      <c r="J4" s="43"/>
      <c r="K4" s="43"/>
      <c r="L4" s="43"/>
      <c r="M4" s="43"/>
      <c r="N4" s="43"/>
      <c r="O4" s="43"/>
      <c r="P4" s="43"/>
      <c r="Q4" s="43"/>
      <c r="R4" s="43"/>
      <c r="S4" s="43"/>
      <c r="T4" s="43"/>
      <c r="U4" s="43"/>
      <c r="V4" s="43"/>
      <c r="W4" s="43"/>
      <c r="X4" s="43"/>
    </row>
    <row r="5" spans="1:24" ht="14.25" customHeight="1">
      <c r="A5" s="1168" t="s">
        <v>257</v>
      </c>
      <c r="B5" s="1169"/>
      <c r="C5" s="1169"/>
      <c r="D5" s="1169"/>
      <c r="E5" s="1169"/>
      <c r="F5" s="1169"/>
      <c r="G5" s="1169"/>
      <c r="H5" s="1170"/>
      <c r="I5" s="43"/>
      <c r="J5" s="43"/>
      <c r="K5" s="43"/>
      <c r="L5" s="43"/>
      <c r="M5" s="43"/>
      <c r="N5" s="43"/>
      <c r="O5" s="43"/>
      <c r="P5" s="43"/>
      <c r="Q5" s="43"/>
      <c r="R5" s="43"/>
      <c r="S5" s="43"/>
      <c r="T5" s="43"/>
      <c r="U5" s="43"/>
      <c r="V5" s="43"/>
      <c r="W5" s="43"/>
      <c r="X5" s="43"/>
    </row>
    <row r="6" spans="1:24" ht="13.5" customHeight="1">
      <c r="A6" s="1168" t="s">
        <v>258</v>
      </c>
      <c r="B6" s="1169"/>
      <c r="C6" s="1169"/>
      <c r="D6" s="1169"/>
      <c r="E6" s="1169"/>
      <c r="F6" s="1169"/>
      <c r="G6" s="1169"/>
      <c r="H6" s="1170"/>
      <c r="I6" s="43"/>
      <c r="J6" s="43"/>
      <c r="K6" s="43"/>
      <c r="L6" s="43"/>
      <c r="M6" s="43"/>
      <c r="N6" s="43"/>
      <c r="O6" s="43"/>
      <c r="P6" s="43"/>
      <c r="Q6" s="43"/>
      <c r="R6" s="43"/>
      <c r="S6" s="43"/>
      <c r="T6" s="43"/>
      <c r="U6" s="43"/>
      <c r="V6" s="43"/>
      <c r="W6" s="43"/>
      <c r="X6" s="43"/>
    </row>
    <row r="7" spans="1:24" ht="132.75" customHeight="1">
      <c r="A7" s="1171" t="s">
        <v>259</v>
      </c>
      <c r="B7" s="1169"/>
      <c r="C7" s="1169"/>
      <c r="D7" s="1169"/>
      <c r="E7" s="1169"/>
      <c r="F7" s="1169"/>
      <c r="G7" s="1169"/>
      <c r="H7" s="1170"/>
      <c r="I7" s="43"/>
      <c r="J7" s="43"/>
      <c r="K7" s="43"/>
      <c r="L7" s="43"/>
      <c r="M7" s="43"/>
      <c r="N7" s="43"/>
      <c r="O7" s="43"/>
      <c r="P7" s="43"/>
      <c r="Q7" s="43"/>
      <c r="R7" s="43"/>
      <c r="S7" s="43"/>
      <c r="T7" s="43"/>
      <c r="U7" s="43"/>
      <c r="V7" s="43"/>
      <c r="W7" s="43"/>
      <c r="X7" s="43"/>
    </row>
    <row r="8" spans="1:24" ht="14.25">
      <c r="A8" s="7"/>
      <c r="B8" s="8"/>
      <c r="C8" s="8"/>
      <c r="D8" s="8"/>
      <c r="E8" s="8"/>
      <c r="F8" s="8"/>
      <c r="G8" s="8"/>
      <c r="H8" s="31"/>
      <c r="I8" s="19"/>
      <c r="J8" s="19"/>
      <c r="K8" s="19"/>
      <c r="L8" s="19"/>
      <c r="M8" s="19"/>
      <c r="N8" s="19"/>
      <c r="O8" s="19"/>
      <c r="P8" s="19"/>
      <c r="Q8" s="19"/>
      <c r="R8" s="19"/>
      <c r="S8" s="19"/>
      <c r="T8" s="19"/>
      <c r="U8" s="19"/>
      <c r="V8" s="19"/>
      <c r="W8" s="19"/>
      <c r="X8" s="19"/>
    </row>
    <row r="9" spans="1:24" ht="61.5" customHeight="1">
      <c r="A9" s="33" t="s">
        <v>135</v>
      </c>
      <c r="B9" s="33" t="s">
        <v>85</v>
      </c>
      <c r="C9" s="33" t="s">
        <v>136</v>
      </c>
      <c r="D9" s="33" t="s">
        <v>260</v>
      </c>
      <c r="E9" s="33" t="s">
        <v>138</v>
      </c>
      <c r="F9" s="33" t="s">
        <v>139</v>
      </c>
      <c r="G9" s="41" t="s">
        <v>71</v>
      </c>
      <c r="H9" s="11" t="s">
        <v>57</v>
      </c>
      <c r="I9" s="140" t="s">
        <v>393</v>
      </c>
      <c r="J9" s="19"/>
      <c r="K9" s="19"/>
      <c r="L9" s="19"/>
      <c r="M9" s="19"/>
      <c r="N9" s="19"/>
      <c r="O9" s="19"/>
      <c r="P9" s="19"/>
      <c r="Q9" s="19"/>
      <c r="R9" s="19"/>
      <c r="S9" s="19"/>
      <c r="T9" s="19"/>
      <c r="U9" s="19"/>
      <c r="V9" s="19"/>
      <c r="W9" s="19"/>
      <c r="X9" s="19"/>
    </row>
    <row r="10" spans="1:24" ht="25.5">
      <c r="A10" s="205" t="s">
        <v>1132</v>
      </c>
      <c r="B10" s="596" t="s">
        <v>420</v>
      </c>
      <c r="C10" s="584" t="s">
        <v>1790</v>
      </c>
      <c r="D10" s="237" t="s">
        <v>1791</v>
      </c>
      <c r="E10" s="237" t="s">
        <v>1792</v>
      </c>
      <c r="F10" s="237" t="s">
        <v>1793</v>
      </c>
      <c r="G10" s="245">
        <v>15</v>
      </c>
      <c r="H10" s="585">
        <v>15</v>
      </c>
      <c r="I10" s="586" t="s">
        <v>1132</v>
      </c>
      <c r="J10" s="19"/>
      <c r="K10" s="19"/>
      <c r="L10" s="19"/>
      <c r="M10" s="19"/>
      <c r="N10" s="19"/>
      <c r="O10" s="19"/>
      <c r="P10" s="19"/>
      <c r="Q10" s="19"/>
      <c r="R10" s="19"/>
      <c r="S10" s="19"/>
      <c r="T10" s="19"/>
      <c r="U10" s="19"/>
      <c r="V10" s="19"/>
      <c r="W10" s="19"/>
      <c r="X10" s="19"/>
    </row>
    <row r="11" spans="1:24" ht="28.5">
      <c r="A11" s="205" t="s">
        <v>2583</v>
      </c>
      <c r="B11" s="863" t="s">
        <v>420</v>
      </c>
      <c r="C11" s="866" t="s">
        <v>1790</v>
      </c>
      <c r="D11" s="237" t="s">
        <v>1791</v>
      </c>
      <c r="E11" s="237" t="s">
        <v>2609</v>
      </c>
      <c r="F11" s="244" t="s">
        <v>1793</v>
      </c>
      <c r="G11" s="245">
        <v>25</v>
      </c>
      <c r="H11" s="867">
        <v>25</v>
      </c>
      <c r="I11" t="s">
        <v>2583</v>
      </c>
      <c r="J11" s="44"/>
      <c r="K11" s="44"/>
      <c r="L11" s="44"/>
      <c r="M11" s="44"/>
      <c r="N11" s="44"/>
      <c r="O11" s="44"/>
      <c r="P11" s="44"/>
      <c r="Q11" s="44"/>
      <c r="R11" s="44"/>
      <c r="S11" s="44"/>
      <c r="T11" s="44"/>
      <c r="U11" s="44"/>
      <c r="V11" s="44"/>
      <c r="W11" s="44"/>
      <c r="X11" s="44"/>
    </row>
    <row r="12" spans="1:24" ht="14.25">
      <c r="A12" s="27"/>
      <c r="B12" s="35"/>
      <c r="C12" s="36"/>
      <c r="D12" s="13"/>
      <c r="E12" s="13"/>
      <c r="F12" s="13"/>
      <c r="G12" s="39"/>
      <c r="H12" s="42"/>
      <c r="J12" s="44"/>
      <c r="K12" s="44"/>
      <c r="L12" s="44"/>
      <c r="M12" s="44"/>
      <c r="N12" s="44"/>
      <c r="O12" s="44"/>
      <c r="P12" s="44"/>
      <c r="Q12" s="44"/>
      <c r="R12" s="44"/>
      <c r="S12" s="44"/>
      <c r="T12" s="44"/>
      <c r="U12" s="44"/>
      <c r="V12" s="44"/>
      <c r="W12" s="44"/>
      <c r="X12" s="44"/>
    </row>
    <row r="13" spans="1:24" ht="14.25">
      <c r="A13" s="27"/>
      <c r="B13" s="35"/>
      <c r="C13" s="36"/>
      <c r="D13" s="13"/>
      <c r="E13" s="13"/>
      <c r="F13" s="13"/>
      <c r="G13" s="39"/>
      <c r="H13" s="42"/>
      <c r="J13" s="44"/>
      <c r="K13" s="44"/>
      <c r="L13" s="44"/>
      <c r="M13" s="44"/>
      <c r="N13" s="44"/>
      <c r="O13" s="44"/>
      <c r="P13" s="44"/>
      <c r="Q13" s="44"/>
      <c r="R13" s="44"/>
      <c r="S13" s="44"/>
      <c r="T13" s="44"/>
      <c r="U13" s="44"/>
      <c r="V13" s="44"/>
      <c r="W13" s="44"/>
      <c r="X13" s="44"/>
    </row>
    <row r="14" spans="1:24" ht="14.25">
      <c r="A14" s="27"/>
      <c r="B14" s="35"/>
      <c r="C14" s="36"/>
      <c r="D14" s="36"/>
      <c r="E14" s="36"/>
      <c r="F14" s="36"/>
      <c r="G14" s="40"/>
      <c r="H14" s="42"/>
      <c r="J14" s="44"/>
      <c r="K14" s="44"/>
      <c r="L14" s="44"/>
      <c r="M14" s="44"/>
      <c r="N14" s="44"/>
      <c r="O14" s="44"/>
      <c r="P14" s="44"/>
      <c r="Q14" s="44"/>
      <c r="R14" s="44"/>
      <c r="S14" s="44"/>
      <c r="T14" s="44"/>
      <c r="U14" s="44"/>
      <c r="V14" s="44"/>
      <c r="W14" s="44"/>
      <c r="X14" s="44"/>
    </row>
    <row r="15" spans="1:24" ht="14.25">
      <c r="A15" s="27"/>
      <c r="B15" s="35"/>
      <c r="C15" s="36"/>
      <c r="D15" s="36"/>
      <c r="E15" s="36"/>
      <c r="F15" s="36"/>
      <c r="G15" s="40"/>
      <c r="H15" s="25"/>
    </row>
    <row r="16" spans="1:24" ht="14.25">
      <c r="A16" s="29" t="s">
        <v>58</v>
      </c>
      <c r="B16" s="2"/>
      <c r="C16" s="2"/>
      <c r="D16" s="2"/>
      <c r="E16" s="2"/>
      <c r="F16" s="2"/>
      <c r="H16" s="30">
        <f>SUM(H10:H15)</f>
        <v>40</v>
      </c>
    </row>
    <row r="17" spans="1:8" ht="14.25">
      <c r="A17" s="1"/>
      <c r="B17" s="2"/>
      <c r="C17" s="2"/>
      <c r="D17" s="2"/>
      <c r="E17" s="2"/>
      <c r="F17" s="2"/>
      <c r="G17" s="2"/>
      <c r="H17" s="3"/>
    </row>
    <row r="18" spans="1:8" ht="14.25">
      <c r="A18" s="1202" t="s">
        <v>59</v>
      </c>
      <c r="B18" s="1165"/>
      <c r="C18" s="1165"/>
      <c r="D18" s="1165"/>
      <c r="E18" s="1165"/>
      <c r="F18" s="1165"/>
      <c r="G18" s="1165"/>
      <c r="H18" s="1165"/>
    </row>
    <row r="19" spans="1:8" ht="14.25">
      <c r="A19" s="1"/>
      <c r="B19" s="2"/>
      <c r="C19" s="2"/>
      <c r="D19" s="2"/>
      <c r="E19" s="2"/>
      <c r="F19" s="2"/>
      <c r="G19" s="2"/>
      <c r="H19" s="3"/>
    </row>
    <row r="20" spans="1:8" ht="15.75" customHeight="1">
      <c r="A20" s="1"/>
      <c r="B20" s="2"/>
      <c r="C20" s="2"/>
      <c r="D20" s="2"/>
      <c r="E20" s="2"/>
      <c r="F20" s="2"/>
      <c r="G20" s="2"/>
      <c r="H20" s="3"/>
    </row>
    <row r="21" spans="1:8" ht="15.75" customHeight="1">
      <c r="A21" s="1"/>
      <c r="B21" s="2"/>
      <c r="C21" s="2"/>
      <c r="D21" s="2"/>
      <c r="E21" s="2"/>
      <c r="F21" s="2"/>
      <c r="G21" s="2"/>
      <c r="H21" s="3"/>
    </row>
    <row r="22" spans="1:8" ht="15.75" customHeight="1">
      <c r="A22" s="1"/>
      <c r="B22" s="2"/>
      <c r="C22" s="2"/>
      <c r="D22" s="2"/>
      <c r="E22" s="2"/>
      <c r="F22" s="2"/>
      <c r="G22" s="2"/>
      <c r="H22" s="3"/>
    </row>
    <row r="23" spans="1:8" ht="15.75" customHeight="1">
      <c r="A23" s="1"/>
      <c r="B23" s="2"/>
      <c r="C23" s="2"/>
      <c r="D23" s="2"/>
      <c r="E23" s="2"/>
      <c r="F23" s="2"/>
      <c r="G23" s="2"/>
      <c r="H23" s="3"/>
    </row>
    <row r="24" spans="1:8" ht="15.75" customHeight="1">
      <c r="A24" s="1"/>
      <c r="B24" s="2"/>
      <c r="C24" s="2"/>
      <c r="D24" s="2"/>
      <c r="E24" s="2"/>
      <c r="F24" s="2"/>
      <c r="G24" s="2"/>
      <c r="H24" s="3"/>
    </row>
    <row r="25" spans="1:8" ht="15.75" customHeight="1">
      <c r="A25" s="1"/>
      <c r="B25" s="2"/>
      <c r="C25" s="2"/>
      <c r="D25" s="2"/>
      <c r="E25" s="2"/>
      <c r="F25" s="2"/>
      <c r="G25" s="2"/>
      <c r="H25" s="3"/>
    </row>
    <row r="26" spans="1:8" ht="15.75" customHeight="1">
      <c r="A26" s="1"/>
      <c r="B26" s="2"/>
      <c r="C26" s="2"/>
      <c r="D26" s="2"/>
      <c r="E26" s="2"/>
      <c r="F26" s="2"/>
      <c r="G26" s="2"/>
      <c r="H26" s="3"/>
    </row>
    <row r="27" spans="1:8" ht="15.75" customHeight="1">
      <c r="A27" s="1"/>
      <c r="B27" s="2"/>
      <c r="C27" s="2"/>
      <c r="D27" s="2"/>
      <c r="E27" s="2"/>
      <c r="F27" s="2"/>
      <c r="G27" s="2"/>
      <c r="H27" s="3"/>
    </row>
    <row r="28" spans="1:8" ht="15.75" customHeight="1">
      <c r="A28" s="1"/>
      <c r="B28" s="2"/>
      <c r="C28" s="2"/>
      <c r="D28" s="2"/>
      <c r="E28" s="2"/>
      <c r="F28" s="2"/>
      <c r="G28" s="2"/>
      <c r="H28" s="3"/>
    </row>
    <row r="29" spans="1:8" ht="15.75" customHeight="1">
      <c r="A29" s="1"/>
      <c r="B29" s="2"/>
      <c r="C29" s="2"/>
      <c r="D29" s="2"/>
      <c r="E29" s="2"/>
      <c r="F29" s="2"/>
      <c r="G29" s="2"/>
      <c r="H29" s="3"/>
    </row>
    <row r="30" spans="1:8" ht="15.75" customHeight="1">
      <c r="A30" s="1"/>
      <c r="B30" s="2"/>
      <c r="C30" s="2"/>
      <c r="D30" s="2"/>
      <c r="E30" s="2"/>
      <c r="F30" s="2"/>
      <c r="G30" s="2"/>
      <c r="H30" s="3"/>
    </row>
    <row r="31" spans="1:8" ht="15.75" customHeight="1">
      <c r="A31" s="1"/>
      <c r="B31" s="2"/>
      <c r="C31" s="2"/>
      <c r="D31" s="2"/>
      <c r="E31" s="2"/>
      <c r="F31" s="2"/>
      <c r="G31" s="2"/>
      <c r="H31" s="3"/>
    </row>
    <row r="32" spans="1:8" ht="15.75" customHeight="1">
      <c r="A32" s="1"/>
      <c r="B32" s="2"/>
      <c r="C32" s="2"/>
      <c r="D32" s="2"/>
      <c r="E32" s="2"/>
      <c r="F32" s="2"/>
      <c r="G32" s="2"/>
      <c r="H32" s="3"/>
    </row>
    <row r="33" spans="1:8" ht="15.75" customHeight="1">
      <c r="A33" s="1"/>
      <c r="B33" s="2"/>
      <c r="C33" s="2"/>
      <c r="D33" s="2"/>
      <c r="E33" s="2"/>
      <c r="F33" s="2"/>
      <c r="G33" s="2"/>
      <c r="H33" s="3"/>
    </row>
    <row r="34" spans="1:8" ht="15.75" customHeight="1">
      <c r="A34" s="1"/>
      <c r="B34" s="2"/>
      <c r="C34" s="2"/>
      <c r="D34" s="2"/>
      <c r="E34" s="2"/>
      <c r="F34" s="2"/>
      <c r="G34" s="2"/>
      <c r="H34" s="3"/>
    </row>
    <row r="35" spans="1:8" ht="15.75" customHeight="1">
      <c r="A35" s="1"/>
      <c r="B35" s="2"/>
      <c r="C35" s="2"/>
      <c r="D35" s="2"/>
      <c r="E35" s="2"/>
      <c r="F35" s="2"/>
      <c r="G35" s="2"/>
      <c r="H35" s="3"/>
    </row>
    <row r="36" spans="1:8" ht="15.75" customHeight="1">
      <c r="A36" s="1"/>
      <c r="B36" s="2"/>
      <c r="C36" s="2"/>
      <c r="D36" s="2"/>
      <c r="E36" s="2"/>
      <c r="F36" s="2"/>
      <c r="G36" s="2"/>
      <c r="H36" s="3"/>
    </row>
    <row r="37" spans="1:8" ht="15.75" customHeight="1">
      <c r="A37" s="1"/>
      <c r="B37" s="2"/>
      <c r="C37" s="2"/>
      <c r="D37" s="2"/>
      <c r="E37" s="2"/>
      <c r="F37" s="2"/>
      <c r="G37" s="2"/>
      <c r="H37" s="3"/>
    </row>
    <row r="38" spans="1:8" ht="15.75" customHeight="1">
      <c r="A38" s="1"/>
      <c r="B38" s="2"/>
      <c r="C38" s="2"/>
      <c r="D38" s="2"/>
      <c r="E38" s="2"/>
      <c r="F38" s="2"/>
      <c r="G38" s="2"/>
      <c r="H38" s="3"/>
    </row>
    <row r="39" spans="1:8" ht="15.75" customHeight="1">
      <c r="A39" s="1"/>
      <c r="B39" s="2"/>
      <c r="C39" s="2"/>
      <c r="D39" s="2"/>
      <c r="E39" s="2"/>
      <c r="F39" s="2"/>
      <c r="G39" s="2"/>
      <c r="H39" s="3"/>
    </row>
    <row r="40" spans="1:8" ht="15.75" customHeight="1">
      <c r="A40" s="1"/>
      <c r="B40" s="2"/>
      <c r="C40" s="2"/>
      <c r="D40" s="2"/>
      <c r="E40" s="2"/>
      <c r="F40" s="2"/>
      <c r="G40" s="2"/>
      <c r="H40" s="3"/>
    </row>
    <row r="41" spans="1:8" ht="15.75" customHeight="1">
      <c r="A41" s="1"/>
      <c r="B41" s="2"/>
      <c r="C41" s="2"/>
      <c r="D41" s="2"/>
      <c r="E41" s="2"/>
      <c r="F41" s="2"/>
      <c r="G41" s="2"/>
      <c r="H41" s="3"/>
    </row>
    <row r="42" spans="1:8" ht="15.75" customHeight="1">
      <c r="A42" s="1"/>
      <c r="B42" s="2"/>
      <c r="C42" s="2"/>
      <c r="D42" s="2"/>
      <c r="E42" s="2"/>
      <c r="F42" s="2"/>
      <c r="G42" s="2"/>
      <c r="H42" s="3"/>
    </row>
    <row r="43" spans="1:8" ht="15.75" customHeight="1">
      <c r="A43" s="1"/>
      <c r="B43" s="2"/>
      <c r="C43" s="2"/>
      <c r="D43" s="2"/>
      <c r="E43" s="2"/>
      <c r="F43" s="2"/>
      <c r="G43" s="2"/>
      <c r="H43" s="3"/>
    </row>
    <row r="44" spans="1:8" ht="15.75" customHeight="1">
      <c r="A44" s="1"/>
      <c r="B44" s="2"/>
      <c r="C44" s="2"/>
      <c r="D44" s="2"/>
      <c r="E44" s="2"/>
      <c r="F44" s="2"/>
      <c r="G44" s="2"/>
      <c r="H44" s="3"/>
    </row>
    <row r="45" spans="1:8" ht="15.75" customHeight="1">
      <c r="A45" s="1"/>
      <c r="B45" s="2"/>
      <c r="C45" s="2"/>
      <c r="D45" s="2"/>
      <c r="E45" s="2"/>
      <c r="F45" s="2"/>
      <c r="G45" s="2"/>
      <c r="H45" s="3"/>
    </row>
    <row r="46" spans="1:8" ht="15.75" customHeight="1">
      <c r="A46" s="1"/>
      <c r="B46" s="2"/>
      <c r="C46" s="2"/>
      <c r="D46" s="2"/>
      <c r="E46" s="2"/>
      <c r="F46" s="2"/>
      <c r="G46" s="2"/>
      <c r="H46" s="3"/>
    </row>
    <row r="47" spans="1:8" ht="15.75" customHeight="1">
      <c r="A47" s="1"/>
      <c r="B47" s="2"/>
      <c r="C47" s="2"/>
      <c r="D47" s="2"/>
      <c r="E47" s="2"/>
      <c r="F47" s="2"/>
      <c r="G47" s="2"/>
      <c r="H47" s="3"/>
    </row>
    <row r="48" spans="1:8" ht="15.75" customHeight="1">
      <c r="A48" s="1"/>
      <c r="B48" s="2"/>
      <c r="C48" s="2"/>
      <c r="D48" s="2"/>
      <c r="E48" s="2"/>
      <c r="F48" s="2"/>
      <c r="G48" s="2"/>
      <c r="H48" s="3"/>
    </row>
    <row r="49" spans="1:8" ht="15.75" customHeight="1">
      <c r="A49" s="1"/>
      <c r="B49" s="2"/>
      <c r="C49" s="2"/>
      <c r="D49" s="2"/>
      <c r="E49" s="2"/>
      <c r="F49" s="2"/>
      <c r="G49" s="2"/>
      <c r="H49" s="3"/>
    </row>
    <row r="50" spans="1:8" ht="15.75" customHeight="1">
      <c r="A50" s="1"/>
      <c r="B50" s="2"/>
      <c r="C50" s="2"/>
      <c r="D50" s="2"/>
      <c r="E50" s="2"/>
      <c r="F50" s="2"/>
      <c r="G50" s="2"/>
      <c r="H50" s="3"/>
    </row>
    <row r="51" spans="1:8" ht="15.75" customHeight="1">
      <c r="A51" s="1"/>
      <c r="B51" s="2"/>
      <c r="C51" s="2"/>
      <c r="D51" s="2"/>
      <c r="E51" s="2"/>
      <c r="F51" s="2"/>
      <c r="G51" s="2"/>
      <c r="H51" s="3"/>
    </row>
    <row r="52" spans="1:8" ht="15.75" customHeight="1">
      <c r="A52" s="1"/>
      <c r="B52" s="2"/>
      <c r="C52" s="2"/>
      <c r="D52" s="2"/>
      <c r="E52" s="2"/>
      <c r="F52" s="2"/>
      <c r="G52" s="2"/>
      <c r="H52" s="3"/>
    </row>
    <row r="53" spans="1:8" ht="15.75" customHeight="1">
      <c r="A53" s="1"/>
      <c r="B53" s="2"/>
      <c r="C53" s="2"/>
      <c r="D53" s="2"/>
      <c r="E53" s="2"/>
      <c r="F53" s="2"/>
      <c r="G53" s="2"/>
      <c r="H53" s="3"/>
    </row>
    <row r="54" spans="1:8" ht="15.75" customHeight="1">
      <c r="A54" s="1"/>
      <c r="B54" s="2"/>
      <c r="C54" s="2"/>
      <c r="D54" s="2"/>
      <c r="E54" s="2"/>
      <c r="F54" s="2"/>
      <c r="G54" s="2"/>
      <c r="H54" s="3"/>
    </row>
    <row r="55" spans="1:8" ht="15.75" customHeight="1">
      <c r="A55" s="1"/>
      <c r="B55" s="2"/>
      <c r="C55" s="2"/>
      <c r="D55" s="2"/>
      <c r="E55" s="2"/>
      <c r="F55" s="2"/>
      <c r="G55" s="2"/>
      <c r="H55" s="3"/>
    </row>
    <row r="56" spans="1:8" ht="15.75" customHeight="1">
      <c r="A56" s="1"/>
      <c r="B56" s="2"/>
      <c r="C56" s="2"/>
      <c r="D56" s="2"/>
      <c r="E56" s="2"/>
      <c r="F56" s="2"/>
      <c r="G56" s="2"/>
      <c r="H56" s="3"/>
    </row>
    <row r="57" spans="1:8" ht="15.75" customHeight="1">
      <c r="A57" s="1"/>
      <c r="B57" s="2"/>
      <c r="C57" s="2"/>
      <c r="D57" s="2"/>
      <c r="E57" s="2"/>
      <c r="F57" s="2"/>
      <c r="G57" s="2"/>
      <c r="H57" s="3"/>
    </row>
    <row r="58" spans="1:8" ht="15.75" customHeight="1">
      <c r="A58" s="1"/>
      <c r="B58" s="2"/>
      <c r="C58" s="2"/>
      <c r="D58" s="2"/>
      <c r="E58" s="2"/>
      <c r="F58" s="2"/>
      <c r="G58" s="2"/>
      <c r="H58" s="3"/>
    </row>
    <row r="59" spans="1:8" ht="15.75" customHeight="1">
      <c r="A59" s="1"/>
      <c r="B59" s="2"/>
      <c r="C59" s="2"/>
      <c r="D59" s="2"/>
      <c r="E59" s="2"/>
      <c r="F59" s="2"/>
      <c r="G59" s="2"/>
      <c r="H59" s="3"/>
    </row>
    <row r="60" spans="1:8" ht="15.75" customHeight="1">
      <c r="A60" s="1"/>
      <c r="B60" s="2"/>
      <c r="C60" s="2"/>
      <c r="D60" s="2"/>
      <c r="E60" s="2"/>
      <c r="F60" s="2"/>
      <c r="G60" s="2"/>
      <c r="H60" s="3"/>
    </row>
    <row r="61" spans="1:8" ht="15.75" customHeight="1">
      <c r="A61" s="1"/>
      <c r="B61" s="2"/>
      <c r="C61" s="2"/>
      <c r="D61" s="2"/>
      <c r="E61" s="2"/>
      <c r="F61" s="2"/>
      <c r="G61" s="2"/>
      <c r="H61" s="3"/>
    </row>
    <row r="62" spans="1:8" ht="15.75" customHeight="1">
      <c r="A62" s="1"/>
      <c r="B62" s="2"/>
      <c r="C62" s="2"/>
      <c r="D62" s="2"/>
      <c r="E62" s="2"/>
      <c r="F62" s="2"/>
      <c r="G62" s="2"/>
      <c r="H62" s="3"/>
    </row>
    <row r="63" spans="1:8" ht="15.75" customHeight="1">
      <c r="A63" s="1"/>
      <c r="B63" s="2"/>
      <c r="C63" s="2"/>
      <c r="D63" s="2"/>
      <c r="E63" s="2"/>
      <c r="F63" s="2"/>
      <c r="G63" s="2"/>
      <c r="H63" s="3"/>
    </row>
    <row r="64" spans="1:8" ht="15.75" customHeight="1">
      <c r="A64" s="1"/>
      <c r="B64" s="2"/>
      <c r="C64" s="2"/>
      <c r="D64" s="2"/>
      <c r="E64" s="2"/>
      <c r="F64" s="2"/>
      <c r="G64" s="2"/>
      <c r="H64" s="3"/>
    </row>
    <row r="65" spans="1:8" ht="15.75" customHeight="1">
      <c r="A65" s="1"/>
      <c r="B65" s="2"/>
      <c r="C65" s="2"/>
      <c r="D65" s="2"/>
      <c r="E65" s="2"/>
      <c r="F65" s="2"/>
      <c r="G65" s="2"/>
      <c r="H65" s="3"/>
    </row>
    <row r="66" spans="1:8" ht="15.75" customHeight="1">
      <c r="A66" s="1"/>
      <c r="B66" s="2"/>
      <c r="C66" s="2"/>
      <c r="D66" s="2"/>
      <c r="E66" s="2"/>
      <c r="F66" s="2"/>
      <c r="G66" s="2"/>
      <c r="H66" s="3"/>
    </row>
    <row r="67" spans="1:8" ht="15.75" customHeight="1">
      <c r="A67" s="1"/>
      <c r="B67" s="2"/>
      <c r="C67" s="2"/>
      <c r="D67" s="2"/>
      <c r="E67" s="2"/>
      <c r="F67" s="2"/>
      <c r="G67" s="2"/>
      <c r="H67" s="3"/>
    </row>
    <row r="68" spans="1:8" ht="15.75" customHeight="1">
      <c r="A68" s="1"/>
      <c r="B68" s="2"/>
      <c r="C68" s="2"/>
      <c r="D68" s="2"/>
      <c r="E68" s="2"/>
      <c r="F68" s="2"/>
      <c r="G68" s="2"/>
      <c r="H68" s="3"/>
    </row>
    <row r="69" spans="1:8" ht="15.75" customHeight="1">
      <c r="A69" s="1"/>
      <c r="B69" s="2"/>
      <c r="C69" s="2"/>
      <c r="D69" s="2"/>
      <c r="E69" s="2"/>
      <c r="F69" s="2"/>
      <c r="G69" s="2"/>
      <c r="H69" s="3"/>
    </row>
    <row r="70" spans="1:8" ht="15.75" customHeight="1">
      <c r="A70" s="1"/>
      <c r="B70" s="2"/>
      <c r="C70" s="2"/>
      <c r="D70" s="2"/>
      <c r="E70" s="2"/>
      <c r="F70" s="2"/>
      <c r="G70" s="2"/>
      <c r="H70" s="3"/>
    </row>
    <row r="71" spans="1:8" ht="15.75" customHeight="1">
      <c r="A71" s="1"/>
      <c r="B71" s="2"/>
      <c r="C71" s="2"/>
      <c r="D71" s="2"/>
      <c r="E71" s="2"/>
      <c r="F71" s="2"/>
      <c r="G71" s="2"/>
      <c r="H71" s="3"/>
    </row>
    <row r="72" spans="1:8" ht="15.75" customHeight="1">
      <c r="A72" s="1"/>
      <c r="B72" s="2"/>
      <c r="C72" s="2"/>
      <c r="D72" s="2"/>
      <c r="E72" s="2"/>
      <c r="F72" s="2"/>
      <c r="G72" s="2"/>
      <c r="H72" s="3"/>
    </row>
    <row r="73" spans="1:8" ht="15.75" customHeight="1">
      <c r="A73" s="1"/>
      <c r="B73" s="2"/>
      <c r="C73" s="2"/>
      <c r="D73" s="2"/>
      <c r="E73" s="2"/>
      <c r="F73" s="2"/>
      <c r="G73" s="2"/>
      <c r="H73" s="3"/>
    </row>
    <row r="74" spans="1:8" ht="15.75" customHeight="1">
      <c r="A74" s="1"/>
      <c r="B74" s="2"/>
      <c r="C74" s="2"/>
      <c r="D74" s="2"/>
      <c r="E74" s="2"/>
      <c r="F74" s="2"/>
      <c r="G74" s="2"/>
      <c r="H74" s="3"/>
    </row>
    <row r="75" spans="1:8" ht="15.75" customHeight="1">
      <c r="A75" s="1"/>
      <c r="B75" s="2"/>
      <c r="C75" s="2"/>
      <c r="D75" s="2"/>
      <c r="E75" s="2"/>
      <c r="F75" s="2"/>
      <c r="G75" s="2"/>
      <c r="H75" s="3"/>
    </row>
    <row r="76" spans="1:8" ht="15.75" customHeight="1">
      <c r="A76" s="1"/>
      <c r="B76" s="2"/>
      <c r="C76" s="2"/>
      <c r="D76" s="2"/>
      <c r="E76" s="2"/>
      <c r="F76" s="2"/>
      <c r="G76" s="2"/>
      <c r="H76" s="3"/>
    </row>
    <row r="77" spans="1:8" ht="15.75" customHeight="1">
      <c r="A77" s="1"/>
      <c r="B77" s="2"/>
      <c r="C77" s="2"/>
      <c r="D77" s="2"/>
      <c r="E77" s="2"/>
      <c r="F77" s="2"/>
      <c r="G77" s="2"/>
      <c r="H77" s="3"/>
    </row>
    <row r="78" spans="1:8" ht="15.75" customHeight="1">
      <c r="A78" s="1"/>
      <c r="B78" s="2"/>
      <c r="C78" s="2"/>
      <c r="D78" s="2"/>
      <c r="E78" s="2"/>
      <c r="F78" s="2"/>
      <c r="G78" s="2"/>
      <c r="H78" s="3"/>
    </row>
    <row r="79" spans="1:8" ht="15.75" customHeight="1">
      <c r="A79" s="1"/>
      <c r="B79" s="2"/>
      <c r="C79" s="2"/>
      <c r="D79" s="2"/>
      <c r="E79" s="2"/>
      <c r="F79" s="2"/>
      <c r="G79" s="2"/>
      <c r="H79" s="3"/>
    </row>
    <row r="80" spans="1:8" ht="15.75" customHeight="1">
      <c r="A80" s="1"/>
      <c r="B80" s="2"/>
      <c r="C80" s="2"/>
      <c r="D80" s="2"/>
      <c r="E80" s="2"/>
      <c r="F80" s="2"/>
      <c r="G80" s="2"/>
      <c r="H80" s="3"/>
    </row>
    <row r="81" spans="1:8" ht="15.75" customHeight="1">
      <c r="A81" s="1"/>
      <c r="B81" s="2"/>
      <c r="C81" s="2"/>
      <c r="D81" s="2"/>
      <c r="E81" s="2"/>
      <c r="F81" s="2"/>
      <c r="G81" s="2"/>
      <c r="H81" s="3"/>
    </row>
    <row r="82" spans="1:8" ht="15.75" customHeight="1">
      <c r="A82" s="1"/>
      <c r="B82" s="2"/>
      <c r="C82" s="2"/>
      <c r="D82" s="2"/>
      <c r="E82" s="2"/>
      <c r="F82" s="2"/>
      <c r="G82" s="2"/>
      <c r="H82" s="3"/>
    </row>
    <row r="83" spans="1:8" ht="15.75" customHeight="1">
      <c r="A83" s="1"/>
      <c r="B83" s="2"/>
      <c r="C83" s="2"/>
      <c r="D83" s="2"/>
      <c r="E83" s="2"/>
      <c r="F83" s="2"/>
      <c r="G83" s="2"/>
      <c r="H83" s="3"/>
    </row>
    <row r="84" spans="1:8" ht="15.75" customHeight="1">
      <c r="A84" s="1"/>
      <c r="B84" s="2"/>
      <c r="C84" s="2"/>
      <c r="D84" s="2"/>
      <c r="E84" s="2"/>
      <c r="F84" s="2"/>
      <c r="G84" s="2"/>
      <c r="H84" s="3"/>
    </row>
    <row r="85" spans="1:8" ht="15.75" customHeight="1">
      <c r="A85" s="1"/>
      <c r="B85" s="2"/>
      <c r="C85" s="2"/>
      <c r="D85" s="2"/>
      <c r="E85" s="2"/>
      <c r="F85" s="2"/>
      <c r="G85" s="2"/>
      <c r="H85" s="3"/>
    </row>
    <row r="86" spans="1:8" ht="15.75" customHeight="1">
      <c r="A86" s="1"/>
      <c r="B86" s="2"/>
      <c r="C86" s="2"/>
      <c r="D86" s="2"/>
      <c r="E86" s="2"/>
      <c r="F86" s="2"/>
      <c r="G86" s="2"/>
      <c r="H86" s="3"/>
    </row>
    <row r="87" spans="1:8" ht="15.75" customHeight="1">
      <c r="A87" s="1"/>
      <c r="B87" s="2"/>
      <c r="C87" s="2"/>
      <c r="D87" s="2"/>
      <c r="E87" s="2"/>
      <c r="F87" s="2"/>
      <c r="G87" s="2"/>
      <c r="H87" s="3"/>
    </row>
    <row r="88" spans="1:8" ht="15.75" customHeight="1">
      <c r="A88" s="1"/>
      <c r="B88" s="2"/>
      <c r="C88" s="2"/>
      <c r="D88" s="2"/>
      <c r="E88" s="2"/>
      <c r="F88" s="2"/>
      <c r="G88" s="2"/>
      <c r="H88" s="3"/>
    </row>
    <row r="89" spans="1:8" ht="15.75" customHeight="1">
      <c r="A89" s="1"/>
      <c r="B89" s="2"/>
      <c r="C89" s="2"/>
      <c r="D89" s="2"/>
      <c r="E89" s="2"/>
      <c r="F89" s="2"/>
      <c r="G89" s="2"/>
      <c r="H89" s="3"/>
    </row>
    <row r="90" spans="1:8" ht="15.75" customHeight="1">
      <c r="A90" s="1"/>
      <c r="B90" s="2"/>
      <c r="C90" s="2"/>
      <c r="D90" s="2"/>
      <c r="E90" s="2"/>
      <c r="F90" s="2"/>
      <c r="G90" s="2"/>
      <c r="H90" s="3"/>
    </row>
    <row r="91" spans="1:8" ht="15.75" customHeight="1">
      <c r="A91" s="1"/>
      <c r="B91" s="2"/>
      <c r="C91" s="2"/>
      <c r="D91" s="2"/>
      <c r="E91" s="2"/>
      <c r="F91" s="2"/>
      <c r="G91" s="2"/>
      <c r="H91" s="3"/>
    </row>
    <row r="92" spans="1:8" ht="15.75" customHeight="1">
      <c r="A92" s="1"/>
      <c r="B92" s="2"/>
      <c r="C92" s="2"/>
      <c r="D92" s="2"/>
      <c r="E92" s="2"/>
      <c r="F92" s="2"/>
      <c r="G92" s="2"/>
      <c r="H92" s="3"/>
    </row>
    <row r="93" spans="1:8" ht="15.75" customHeight="1">
      <c r="A93" s="1"/>
      <c r="B93" s="2"/>
      <c r="C93" s="2"/>
      <c r="D93" s="2"/>
      <c r="E93" s="2"/>
      <c r="F93" s="2"/>
      <c r="G93" s="2"/>
      <c r="H93" s="3"/>
    </row>
    <row r="94" spans="1:8" ht="15.75" customHeight="1">
      <c r="A94" s="1"/>
      <c r="B94" s="2"/>
      <c r="C94" s="2"/>
      <c r="D94" s="2"/>
      <c r="E94" s="2"/>
      <c r="F94" s="2"/>
      <c r="G94" s="2"/>
      <c r="H94" s="3"/>
    </row>
    <row r="95" spans="1:8" ht="15.75" customHeight="1">
      <c r="A95" s="1"/>
      <c r="B95" s="2"/>
      <c r="C95" s="2"/>
      <c r="D95" s="2"/>
      <c r="E95" s="2"/>
      <c r="F95" s="2"/>
      <c r="G95" s="2"/>
      <c r="H95" s="3"/>
    </row>
    <row r="96" spans="1:8" ht="15.75" customHeight="1">
      <c r="A96" s="1"/>
      <c r="B96" s="2"/>
      <c r="C96" s="2"/>
      <c r="D96" s="2"/>
      <c r="E96" s="2"/>
      <c r="F96" s="2"/>
      <c r="G96" s="2"/>
      <c r="H96" s="3"/>
    </row>
    <row r="97" spans="1:8" ht="15.75" customHeight="1">
      <c r="A97" s="1"/>
      <c r="B97" s="2"/>
      <c r="C97" s="2"/>
      <c r="D97" s="2"/>
      <c r="E97" s="2"/>
      <c r="F97" s="2"/>
      <c r="G97" s="2"/>
      <c r="H97" s="3"/>
    </row>
    <row r="98" spans="1:8" ht="15.75" customHeight="1">
      <c r="A98" s="1"/>
      <c r="B98" s="2"/>
      <c r="C98" s="2"/>
      <c r="D98" s="2"/>
      <c r="E98" s="2"/>
      <c r="F98" s="2"/>
      <c r="G98" s="2"/>
      <c r="H98" s="3"/>
    </row>
    <row r="99" spans="1:8" ht="15.75" customHeight="1">
      <c r="A99" s="1"/>
      <c r="B99" s="2"/>
      <c r="C99" s="2"/>
      <c r="D99" s="2"/>
      <c r="E99" s="2"/>
      <c r="F99" s="2"/>
      <c r="G99" s="2"/>
      <c r="H99" s="3"/>
    </row>
    <row r="100" spans="1:8" ht="15.75" customHeight="1">
      <c r="A100" s="1"/>
      <c r="B100" s="2"/>
      <c r="C100" s="2"/>
      <c r="D100" s="2"/>
      <c r="E100" s="2"/>
      <c r="F100" s="2"/>
      <c r="G100" s="2"/>
      <c r="H100" s="3"/>
    </row>
    <row r="101" spans="1:8" ht="15.75" customHeight="1">
      <c r="A101" s="1"/>
      <c r="B101" s="2"/>
      <c r="C101" s="2"/>
      <c r="D101" s="2"/>
      <c r="E101" s="2"/>
      <c r="F101" s="2"/>
      <c r="G101" s="2"/>
      <c r="H101" s="3"/>
    </row>
    <row r="102" spans="1:8" ht="15.75" customHeight="1">
      <c r="A102" s="1"/>
      <c r="B102" s="2"/>
      <c r="C102" s="2"/>
      <c r="D102" s="2"/>
      <c r="E102" s="2"/>
      <c r="F102" s="2"/>
      <c r="G102" s="2"/>
      <c r="H102" s="3"/>
    </row>
    <row r="103" spans="1:8" ht="15.75" customHeight="1">
      <c r="A103" s="1"/>
      <c r="B103" s="2"/>
      <c r="C103" s="2"/>
      <c r="D103" s="2"/>
      <c r="E103" s="2"/>
      <c r="F103" s="2"/>
      <c r="G103" s="2"/>
      <c r="H103" s="3"/>
    </row>
    <row r="104" spans="1:8" ht="15.75" customHeight="1">
      <c r="A104" s="1"/>
      <c r="B104" s="2"/>
      <c r="C104" s="2"/>
      <c r="D104" s="2"/>
      <c r="E104" s="2"/>
      <c r="F104" s="2"/>
      <c r="G104" s="2"/>
      <c r="H104" s="3"/>
    </row>
    <row r="105" spans="1:8" ht="15.75" customHeight="1">
      <c r="A105" s="1"/>
      <c r="B105" s="2"/>
      <c r="C105" s="2"/>
      <c r="D105" s="2"/>
      <c r="E105" s="2"/>
      <c r="F105" s="2"/>
      <c r="G105" s="2"/>
      <c r="H105" s="3"/>
    </row>
    <row r="106" spans="1:8" ht="15.75" customHeight="1">
      <c r="A106" s="1"/>
      <c r="B106" s="2"/>
      <c r="C106" s="2"/>
      <c r="D106" s="2"/>
      <c r="E106" s="2"/>
      <c r="F106" s="2"/>
      <c r="G106" s="2"/>
      <c r="H106" s="3"/>
    </row>
    <row r="107" spans="1:8" ht="15.75" customHeight="1">
      <c r="A107" s="1"/>
      <c r="B107" s="2"/>
      <c r="C107" s="2"/>
      <c r="D107" s="2"/>
      <c r="E107" s="2"/>
      <c r="F107" s="2"/>
      <c r="G107" s="2"/>
      <c r="H107" s="3"/>
    </row>
    <row r="108" spans="1:8" ht="15.75" customHeight="1">
      <c r="A108" s="1"/>
      <c r="B108" s="2"/>
      <c r="C108" s="2"/>
      <c r="D108" s="2"/>
      <c r="E108" s="2"/>
      <c r="F108" s="2"/>
      <c r="G108" s="2"/>
      <c r="H108" s="3"/>
    </row>
    <row r="109" spans="1:8" ht="15.75" customHeight="1">
      <c r="A109" s="1"/>
      <c r="B109" s="2"/>
      <c r="C109" s="2"/>
      <c r="D109" s="2"/>
      <c r="E109" s="2"/>
      <c r="F109" s="2"/>
      <c r="G109" s="2"/>
      <c r="H109" s="3"/>
    </row>
    <row r="110" spans="1:8" ht="15.75" customHeight="1">
      <c r="A110" s="1"/>
      <c r="B110" s="2"/>
      <c r="C110" s="2"/>
      <c r="D110" s="2"/>
      <c r="E110" s="2"/>
      <c r="F110" s="2"/>
      <c r="G110" s="2"/>
      <c r="H110" s="3"/>
    </row>
    <row r="111" spans="1:8" ht="15.75" customHeight="1">
      <c r="A111" s="1"/>
      <c r="B111" s="2"/>
      <c r="C111" s="2"/>
      <c r="D111" s="2"/>
      <c r="E111" s="2"/>
      <c r="F111" s="2"/>
      <c r="G111" s="2"/>
      <c r="H111" s="3"/>
    </row>
    <row r="112" spans="1:8" ht="15.75" customHeight="1">
      <c r="A112" s="1"/>
      <c r="B112" s="2"/>
      <c r="C112" s="2"/>
      <c r="D112" s="2"/>
      <c r="E112" s="2"/>
      <c r="F112" s="2"/>
      <c r="G112" s="2"/>
      <c r="H112" s="3"/>
    </row>
    <row r="113" spans="1:8" ht="15.75" customHeight="1">
      <c r="A113" s="1"/>
      <c r="B113" s="2"/>
      <c r="C113" s="2"/>
      <c r="D113" s="2"/>
      <c r="E113" s="2"/>
      <c r="F113" s="2"/>
      <c r="G113" s="2"/>
      <c r="H113" s="3"/>
    </row>
    <row r="114" spans="1:8" ht="15.75" customHeight="1">
      <c r="A114" s="1"/>
      <c r="B114" s="2"/>
      <c r="C114" s="2"/>
      <c r="D114" s="2"/>
      <c r="E114" s="2"/>
      <c r="F114" s="2"/>
      <c r="G114" s="2"/>
      <c r="H114" s="3"/>
    </row>
    <row r="115" spans="1:8" ht="15.75" customHeight="1">
      <c r="A115" s="1"/>
      <c r="B115" s="2"/>
      <c r="C115" s="2"/>
      <c r="D115" s="2"/>
      <c r="E115" s="2"/>
      <c r="F115" s="2"/>
      <c r="G115" s="2"/>
      <c r="H115" s="3"/>
    </row>
    <row r="116" spans="1:8" ht="15.75" customHeight="1">
      <c r="A116" s="1"/>
      <c r="B116" s="2"/>
      <c r="C116" s="2"/>
      <c r="D116" s="2"/>
      <c r="E116" s="2"/>
      <c r="F116" s="2"/>
      <c r="G116" s="2"/>
      <c r="H116" s="3"/>
    </row>
    <row r="117" spans="1:8" ht="15.75" customHeight="1">
      <c r="A117" s="1"/>
      <c r="B117" s="2"/>
      <c r="C117" s="2"/>
      <c r="D117" s="2"/>
      <c r="E117" s="2"/>
      <c r="F117" s="2"/>
      <c r="G117" s="2"/>
      <c r="H117" s="3"/>
    </row>
    <row r="118" spans="1:8" ht="15.75" customHeight="1">
      <c r="A118" s="1"/>
      <c r="B118" s="2"/>
      <c r="C118" s="2"/>
      <c r="D118" s="2"/>
      <c r="E118" s="2"/>
      <c r="F118" s="2"/>
      <c r="G118" s="2"/>
      <c r="H118" s="3"/>
    </row>
    <row r="119" spans="1:8" ht="15.75" customHeight="1">
      <c r="A119" s="1"/>
      <c r="B119" s="2"/>
      <c r="C119" s="2"/>
      <c r="D119" s="2"/>
      <c r="E119" s="2"/>
      <c r="F119" s="2"/>
      <c r="G119" s="2"/>
      <c r="H119" s="3"/>
    </row>
    <row r="120" spans="1:8" ht="15.75" customHeight="1">
      <c r="A120" s="1"/>
      <c r="B120" s="2"/>
      <c r="C120" s="2"/>
      <c r="D120" s="2"/>
      <c r="E120" s="2"/>
      <c r="F120" s="2"/>
      <c r="G120" s="2"/>
      <c r="H120" s="3"/>
    </row>
    <row r="121" spans="1:8" ht="15.75" customHeight="1">
      <c r="A121" s="1"/>
      <c r="B121" s="2"/>
      <c r="C121" s="2"/>
      <c r="D121" s="2"/>
      <c r="E121" s="2"/>
      <c r="F121" s="2"/>
      <c r="G121" s="2"/>
      <c r="H121" s="3"/>
    </row>
    <row r="122" spans="1:8" ht="15.75" customHeight="1">
      <c r="A122" s="1"/>
      <c r="B122" s="2"/>
      <c r="C122" s="2"/>
      <c r="D122" s="2"/>
      <c r="E122" s="2"/>
      <c r="F122" s="2"/>
      <c r="G122" s="2"/>
      <c r="H122" s="3"/>
    </row>
    <row r="123" spans="1:8" ht="15.75" customHeight="1">
      <c r="A123" s="1"/>
      <c r="B123" s="2"/>
      <c r="C123" s="2"/>
      <c r="D123" s="2"/>
      <c r="E123" s="2"/>
      <c r="F123" s="2"/>
      <c r="G123" s="2"/>
      <c r="H123" s="3"/>
    </row>
    <row r="124" spans="1:8" ht="15.75" customHeight="1">
      <c r="A124" s="1"/>
      <c r="B124" s="2"/>
      <c r="C124" s="2"/>
      <c r="D124" s="2"/>
      <c r="E124" s="2"/>
      <c r="F124" s="2"/>
      <c r="G124" s="2"/>
      <c r="H124" s="3"/>
    </row>
    <row r="125" spans="1:8" ht="15.75" customHeight="1">
      <c r="A125" s="1"/>
      <c r="B125" s="2"/>
      <c r="C125" s="2"/>
      <c r="D125" s="2"/>
      <c r="E125" s="2"/>
      <c r="F125" s="2"/>
      <c r="G125" s="2"/>
      <c r="H125" s="3"/>
    </row>
    <row r="126" spans="1:8" ht="15.75" customHeight="1">
      <c r="A126" s="1"/>
      <c r="B126" s="2"/>
      <c r="C126" s="2"/>
      <c r="D126" s="2"/>
      <c r="E126" s="2"/>
      <c r="F126" s="2"/>
      <c r="G126" s="2"/>
      <c r="H126" s="3"/>
    </row>
    <row r="127" spans="1:8" ht="15.75" customHeight="1">
      <c r="A127" s="1"/>
      <c r="B127" s="2"/>
      <c r="C127" s="2"/>
      <c r="D127" s="2"/>
      <c r="E127" s="2"/>
      <c r="F127" s="2"/>
      <c r="G127" s="2"/>
      <c r="H127" s="3"/>
    </row>
    <row r="128" spans="1:8" ht="15.75" customHeight="1">
      <c r="A128" s="1"/>
      <c r="B128" s="2"/>
      <c r="C128" s="2"/>
      <c r="D128" s="2"/>
      <c r="E128" s="2"/>
      <c r="F128" s="2"/>
      <c r="G128" s="2"/>
      <c r="H128" s="3"/>
    </row>
    <row r="129" spans="1:8" ht="15.75" customHeight="1">
      <c r="A129" s="1"/>
      <c r="B129" s="2"/>
      <c r="C129" s="2"/>
      <c r="D129" s="2"/>
      <c r="E129" s="2"/>
      <c r="F129" s="2"/>
      <c r="G129" s="2"/>
      <c r="H129" s="3"/>
    </row>
    <row r="130" spans="1:8" ht="15.75" customHeight="1">
      <c r="A130" s="1"/>
      <c r="B130" s="2"/>
      <c r="C130" s="2"/>
      <c r="D130" s="2"/>
      <c r="E130" s="2"/>
      <c r="F130" s="2"/>
      <c r="G130" s="2"/>
      <c r="H130" s="3"/>
    </row>
    <row r="131" spans="1:8" ht="15.75" customHeight="1">
      <c r="A131" s="1"/>
      <c r="B131" s="2"/>
      <c r="C131" s="2"/>
      <c r="D131" s="2"/>
      <c r="E131" s="2"/>
      <c r="F131" s="2"/>
      <c r="G131" s="2"/>
      <c r="H131" s="3"/>
    </row>
    <row r="132" spans="1:8" ht="15.75" customHeight="1">
      <c r="A132" s="1"/>
      <c r="B132" s="2"/>
      <c r="C132" s="2"/>
      <c r="D132" s="2"/>
      <c r="E132" s="2"/>
      <c r="F132" s="2"/>
      <c r="G132" s="2"/>
      <c r="H132" s="3"/>
    </row>
    <row r="133" spans="1:8" ht="15.75" customHeight="1">
      <c r="A133" s="1"/>
      <c r="B133" s="2"/>
      <c r="C133" s="2"/>
      <c r="D133" s="2"/>
      <c r="E133" s="2"/>
      <c r="F133" s="2"/>
      <c r="G133" s="2"/>
      <c r="H133" s="3"/>
    </row>
    <row r="134" spans="1:8" ht="15.75" customHeight="1">
      <c r="A134" s="1"/>
      <c r="B134" s="2"/>
      <c r="C134" s="2"/>
      <c r="D134" s="2"/>
      <c r="E134" s="2"/>
      <c r="F134" s="2"/>
      <c r="G134" s="2"/>
      <c r="H134" s="3"/>
    </row>
    <row r="135" spans="1:8" ht="15.75" customHeight="1">
      <c r="A135" s="1"/>
      <c r="B135" s="2"/>
      <c r="C135" s="2"/>
      <c r="D135" s="2"/>
      <c r="E135" s="2"/>
      <c r="F135" s="2"/>
      <c r="G135" s="2"/>
      <c r="H135" s="3"/>
    </row>
    <row r="136" spans="1:8" ht="15.75" customHeight="1">
      <c r="A136" s="1"/>
      <c r="B136" s="2"/>
      <c r="C136" s="2"/>
      <c r="D136" s="2"/>
      <c r="E136" s="2"/>
      <c r="F136" s="2"/>
      <c r="G136" s="2"/>
      <c r="H136" s="3"/>
    </row>
    <row r="137" spans="1:8" ht="15.75" customHeight="1">
      <c r="A137" s="1"/>
      <c r="B137" s="2"/>
      <c r="C137" s="2"/>
      <c r="D137" s="2"/>
      <c r="E137" s="2"/>
      <c r="F137" s="2"/>
      <c r="G137" s="2"/>
      <c r="H137" s="3"/>
    </row>
    <row r="138" spans="1:8" ht="15.75" customHeight="1">
      <c r="A138" s="1"/>
      <c r="B138" s="2"/>
      <c r="C138" s="2"/>
      <c r="D138" s="2"/>
      <c r="E138" s="2"/>
      <c r="F138" s="2"/>
      <c r="G138" s="2"/>
      <c r="H138" s="3"/>
    </row>
    <row r="139" spans="1:8" ht="15.75" customHeight="1">
      <c r="A139" s="1"/>
      <c r="B139" s="2"/>
      <c r="C139" s="2"/>
      <c r="D139" s="2"/>
      <c r="E139" s="2"/>
      <c r="F139" s="2"/>
      <c r="G139" s="2"/>
      <c r="H139" s="3"/>
    </row>
    <row r="140" spans="1:8" ht="15.75" customHeight="1">
      <c r="A140" s="1"/>
      <c r="B140" s="2"/>
      <c r="C140" s="2"/>
      <c r="D140" s="2"/>
      <c r="E140" s="2"/>
      <c r="F140" s="2"/>
      <c r="G140" s="2"/>
      <c r="H140" s="3"/>
    </row>
    <row r="141" spans="1:8" ht="15.75" customHeight="1">
      <c r="A141" s="1"/>
      <c r="B141" s="2"/>
      <c r="C141" s="2"/>
      <c r="D141" s="2"/>
      <c r="E141" s="2"/>
      <c r="F141" s="2"/>
      <c r="G141" s="2"/>
      <c r="H141" s="3"/>
    </row>
    <row r="142" spans="1:8" ht="15.75" customHeight="1">
      <c r="A142" s="1"/>
      <c r="B142" s="2"/>
      <c r="C142" s="2"/>
      <c r="D142" s="2"/>
      <c r="E142" s="2"/>
      <c r="F142" s="2"/>
      <c r="G142" s="2"/>
      <c r="H142" s="3"/>
    </row>
    <row r="143" spans="1:8" ht="15.75" customHeight="1">
      <c r="A143" s="1"/>
      <c r="B143" s="2"/>
      <c r="C143" s="2"/>
      <c r="D143" s="2"/>
      <c r="E143" s="2"/>
      <c r="F143" s="2"/>
      <c r="G143" s="2"/>
      <c r="H143" s="3"/>
    </row>
    <row r="144" spans="1:8" ht="15.75" customHeight="1">
      <c r="A144" s="1"/>
      <c r="B144" s="2"/>
      <c r="C144" s="2"/>
      <c r="D144" s="2"/>
      <c r="E144" s="2"/>
      <c r="F144" s="2"/>
      <c r="G144" s="2"/>
      <c r="H144" s="3"/>
    </row>
    <row r="145" spans="1:8" ht="15.75" customHeight="1">
      <c r="A145" s="1"/>
      <c r="B145" s="2"/>
      <c r="C145" s="2"/>
      <c r="D145" s="2"/>
      <c r="E145" s="2"/>
      <c r="F145" s="2"/>
      <c r="G145" s="2"/>
      <c r="H145" s="3"/>
    </row>
    <row r="146" spans="1:8" ht="15.75" customHeight="1">
      <c r="A146" s="1"/>
      <c r="B146" s="2"/>
      <c r="C146" s="2"/>
      <c r="D146" s="2"/>
      <c r="E146" s="2"/>
      <c r="F146" s="2"/>
      <c r="G146" s="2"/>
      <c r="H146" s="3"/>
    </row>
    <row r="147" spans="1:8" ht="15.75" customHeight="1">
      <c r="A147" s="1"/>
      <c r="B147" s="2"/>
      <c r="C147" s="2"/>
      <c r="D147" s="2"/>
      <c r="E147" s="2"/>
      <c r="F147" s="2"/>
      <c r="G147" s="2"/>
      <c r="H147" s="3"/>
    </row>
    <row r="148" spans="1:8" ht="15.75" customHeight="1">
      <c r="A148" s="1"/>
      <c r="B148" s="2"/>
      <c r="C148" s="2"/>
      <c r="D148" s="2"/>
      <c r="E148" s="2"/>
      <c r="F148" s="2"/>
      <c r="G148" s="2"/>
      <c r="H148" s="3"/>
    </row>
    <row r="149" spans="1:8" ht="15.75" customHeight="1">
      <c r="A149" s="1"/>
      <c r="B149" s="2"/>
      <c r="C149" s="2"/>
      <c r="D149" s="2"/>
      <c r="E149" s="2"/>
      <c r="F149" s="2"/>
      <c r="G149" s="2"/>
      <c r="H149" s="3"/>
    </row>
    <row r="150" spans="1:8" ht="15.75" customHeight="1">
      <c r="A150" s="1"/>
      <c r="B150" s="2"/>
      <c r="C150" s="2"/>
      <c r="D150" s="2"/>
      <c r="E150" s="2"/>
      <c r="F150" s="2"/>
      <c r="G150" s="2"/>
      <c r="H150" s="3"/>
    </row>
    <row r="151" spans="1:8" ht="15.75" customHeight="1">
      <c r="A151" s="1"/>
      <c r="B151" s="2"/>
      <c r="C151" s="2"/>
      <c r="D151" s="2"/>
      <c r="E151" s="2"/>
      <c r="F151" s="2"/>
      <c r="G151" s="2"/>
      <c r="H151" s="3"/>
    </row>
    <row r="152" spans="1:8" ht="15.75" customHeight="1">
      <c r="A152" s="1"/>
      <c r="B152" s="2"/>
      <c r="C152" s="2"/>
      <c r="D152" s="2"/>
      <c r="E152" s="2"/>
      <c r="F152" s="2"/>
      <c r="G152" s="2"/>
      <c r="H152" s="3"/>
    </row>
    <row r="153" spans="1:8" ht="15.75" customHeight="1">
      <c r="A153" s="1"/>
      <c r="B153" s="2"/>
      <c r="C153" s="2"/>
      <c r="D153" s="2"/>
      <c r="E153" s="2"/>
      <c r="F153" s="2"/>
      <c r="G153" s="2"/>
      <c r="H153" s="3"/>
    </row>
    <row r="154" spans="1:8" ht="15.75" customHeight="1">
      <c r="A154" s="1"/>
      <c r="B154" s="2"/>
      <c r="C154" s="2"/>
      <c r="D154" s="2"/>
      <c r="E154" s="2"/>
      <c r="F154" s="2"/>
      <c r="G154" s="2"/>
      <c r="H154" s="3"/>
    </row>
    <row r="155" spans="1:8" ht="15.75" customHeight="1">
      <c r="A155" s="1"/>
      <c r="B155" s="2"/>
      <c r="C155" s="2"/>
      <c r="D155" s="2"/>
      <c r="E155" s="2"/>
      <c r="F155" s="2"/>
      <c r="G155" s="2"/>
      <c r="H155" s="3"/>
    </row>
    <row r="156" spans="1:8" ht="15.75" customHeight="1">
      <c r="A156" s="1"/>
      <c r="B156" s="2"/>
      <c r="C156" s="2"/>
      <c r="D156" s="2"/>
      <c r="E156" s="2"/>
      <c r="F156" s="2"/>
      <c r="G156" s="2"/>
      <c r="H156" s="3"/>
    </row>
    <row r="157" spans="1:8" ht="15.75" customHeight="1">
      <c r="A157" s="1"/>
      <c r="B157" s="2"/>
      <c r="C157" s="2"/>
      <c r="D157" s="2"/>
      <c r="E157" s="2"/>
      <c r="F157" s="2"/>
      <c r="G157" s="2"/>
      <c r="H157" s="3"/>
    </row>
    <row r="158" spans="1:8" ht="15.75" customHeight="1">
      <c r="A158" s="1"/>
      <c r="B158" s="2"/>
      <c r="C158" s="2"/>
      <c r="D158" s="2"/>
      <c r="E158" s="2"/>
      <c r="F158" s="2"/>
      <c r="G158" s="2"/>
      <c r="H158" s="3"/>
    </row>
    <row r="159" spans="1:8" ht="15.75" customHeight="1">
      <c r="A159" s="1"/>
      <c r="B159" s="2"/>
      <c r="C159" s="2"/>
      <c r="D159" s="2"/>
      <c r="E159" s="2"/>
      <c r="F159" s="2"/>
      <c r="G159" s="2"/>
      <c r="H159" s="3"/>
    </row>
    <row r="160" spans="1:8" ht="15.75" customHeight="1">
      <c r="A160" s="1"/>
      <c r="B160" s="2"/>
      <c r="C160" s="2"/>
      <c r="D160" s="2"/>
      <c r="E160" s="2"/>
      <c r="F160" s="2"/>
      <c r="G160" s="2"/>
      <c r="H160" s="3"/>
    </row>
    <row r="161" spans="1:8" ht="15.75" customHeight="1">
      <c r="A161" s="1"/>
      <c r="B161" s="2"/>
      <c r="C161" s="2"/>
      <c r="D161" s="2"/>
      <c r="E161" s="2"/>
      <c r="F161" s="2"/>
      <c r="G161" s="2"/>
      <c r="H161" s="3"/>
    </row>
    <row r="162" spans="1:8" ht="15.75" customHeight="1">
      <c r="A162" s="1"/>
      <c r="B162" s="2"/>
      <c r="C162" s="2"/>
      <c r="D162" s="2"/>
      <c r="E162" s="2"/>
      <c r="F162" s="2"/>
      <c r="G162" s="2"/>
      <c r="H162" s="3"/>
    </row>
    <row r="163" spans="1:8" ht="15.75" customHeight="1">
      <c r="A163" s="1"/>
      <c r="B163" s="2"/>
      <c r="C163" s="2"/>
      <c r="D163" s="2"/>
      <c r="E163" s="2"/>
      <c r="F163" s="2"/>
      <c r="G163" s="2"/>
      <c r="H163" s="3"/>
    </row>
    <row r="164" spans="1:8" ht="15.75" customHeight="1">
      <c r="A164" s="1"/>
      <c r="B164" s="2"/>
      <c r="C164" s="2"/>
      <c r="D164" s="2"/>
      <c r="E164" s="2"/>
      <c r="F164" s="2"/>
      <c r="G164" s="2"/>
      <c r="H164" s="3"/>
    </row>
    <row r="165" spans="1:8" ht="15.75" customHeight="1">
      <c r="A165" s="1"/>
      <c r="B165" s="2"/>
      <c r="C165" s="2"/>
      <c r="D165" s="2"/>
      <c r="E165" s="2"/>
      <c r="F165" s="2"/>
      <c r="G165" s="2"/>
      <c r="H165" s="3"/>
    </row>
    <row r="166" spans="1:8" ht="15.75" customHeight="1">
      <c r="A166" s="1"/>
      <c r="B166" s="2"/>
      <c r="C166" s="2"/>
      <c r="D166" s="2"/>
      <c r="E166" s="2"/>
      <c r="F166" s="2"/>
      <c r="G166" s="2"/>
      <c r="H166" s="3"/>
    </row>
    <row r="167" spans="1:8" ht="15.75" customHeight="1">
      <c r="A167" s="1"/>
      <c r="B167" s="2"/>
      <c r="C167" s="2"/>
      <c r="D167" s="2"/>
      <c r="E167" s="2"/>
      <c r="F167" s="2"/>
      <c r="G167" s="2"/>
      <c r="H167" s="3"/>
    </row>
    <row r="168" spans="1:8" ht="15.75" customHeight="1">
      <c r="A168" s="1"/>
      <c r="B168" s="2"/>
      <c r="C168" s="2"/>
      <c r="D168" s="2"/>
      <c r="E168" s="2"/>
      <c r="F168" s="2"/>
      <c r="G168" s="2"/>
      <c r="H168" s="3"/>
    </row>
    <row r="169" spans="1:8" ht="15.75" customHeight="1">
      <c r="A169" s="1"/>
      <c r="B169" s="2"/>
      <c r="C169" s="2"/>
      <c r="D169" s="2"/>
      <c r="E169" s="2"/>
      <c r="F169" s="2"/>
      <c r="G169" s="2"/>
      <c r="H169" s="3"/>
    </row>
    <row r="170" spans="1:8" ht="15.75" customHeight="1">
      <c r="A170" s="1"/>
      <c r="B170" s="2"/>
      <c r="C170" s="2"/>
      <c r="D170" s="2"/>
      <c r="E170" s="2"/>
      <c r="F170" s="2"/>
      <c r="G170" s="2"/>
      <c r="H170" s="3"/>
    </row>
    <row r="171" spans="1:8" ht="15.75" customHeight="1">
      <c r="A171" s="1"/>
      <c r="B171" s="2"/>
      <c r="C171" s="2"/>
      <c r="D171" s="2"/>
      <c r="E171" s="2"/>
      <c r="F171" s="2"/>
      <c r="G171" s="2"/>
      <c r="H171" s="3"/>
    </row>
    <row r="172" spans="1:8" ht="15.75" customHeight="1">
      <c r="A172" s="1"/>
      <c r="B172" s="2"/>
      <c r="C172" s="2"/>
      <c r="D172" s="2"/>
      <c r="E172" s="2"/>
      <c r="F172" s="2"/>
      <c r="G172" s="2"/>
      <c r="H172" s="3"/>
    </row>
    <row r="173" spans="1:8" ht="15.75" customHeight="1">
      <c r="A173" s="1"/>
      <c r="B173" s="2"/>
      <c r="C173" s="2"/>
      <c r="D173" s="2"/>
      <c r="E173" s="2"/>
      <c r="F173" s="2"/>
      <c r="G173" s="2"/>
      <c r="H173" s="3"/>
    </row>
    <row r="174" spans="1:8" ht="15.75" customHeight="1">
      <c r="A174" s="1"/>
      <c r="B174" s="2"/>
      <c r="C174" s="2"/>
      <c r="D174" s="2"/>
      <c r="E174" s="2"/>
      <c r="F174" s="2"/>
      <c r="G174" s="2"/>
      <c r="H174" s="3"/>
    </row>
    <row r="175" spans="1:8" ht="15.75" customHeight="1">
      <c r="A175" s="1"/>
      <c r="B175" s="2"/>
      <c r="C175" s="2"/>
      <c r="D175" s="2"/>
      <c r="E175" s="2"/>
      <c r="F175" s="2"/>
      <c r="G175" s="2"/>
      <c r="H175" s="3"/>
    </row>
    <row r="176" spans="1:8" ht="15.75" customHeight="1">
      <c r="A176" s="1"/>
      <c r="B176" s="2"/>
      <c r="C176" s="2"/>
      <c r="D176" s="2"/>
      <c r="E176" s="2"/>
      <c r="F176" s="2"/>
      <c r="G176" s="2"/>
      <c r="H176" s="3"/>
    </row>
    <row r="177" spans="1:8" ht="15.75" customHeight="1">
      <c r="A177" s="1"/>
      <c r="B177" s="2"/>
      <c r="C177" s="2"/>
      <c r="D177" s="2"/>
      <c r="E177" s="2"/>
      <c r="F177" s="2"/>
      <c r="G177" s="2"/>
      <c r="H177" s="3"/>
    </row>
    <row r="178" spans="1:8" ht="15.75" customHeight="1">
      <c r="A178" s="1"/>
      <c r="B178" s="2"/>
      <c r="C178" s="2"/>
      <c r="D178" s="2"/>
      <c r="E178" s="2"/>
      <c r="F178" s="2"/>
      <c r="G178" s="2"/>
      <c r="H178" s="3"/>
    </row>
    <row r="179" spans="1:8" ht="15.75" customHeight="1">
      <c r="A179" s="1"/>
      <c r="B179" s="2"/>
      <c r="C179" s="2"/>
      <c r="D179" s="2"/>
      <c r="E179" s="2"/>
      <c r="F179" s="2"/>
      <c r="G179" s="2"/>
      <c r="H179" s="3"/>
    </row>
    <row r="180" spans="1:8" ht="15.75" customHeight="1">
      <c r="A180" s="1"/>
      <c r="B180" s="2"/>
      <c r="C180" s="2"/>
      <c r="D180" s="2"/>
      <c r="E180" s="2"/>
      <c r="F180" s="2"/>
      <c r="G180" s="2"/>
      <c r="H180" s="3"/>
    </row>
    <row r="181" spans="1:8" ht="15.75" customHeight="1">
      <c r="A181" s="1"/>
      <c r="B181" s="2"/>
      <c r="C181" s="2"/>
      <c r="D181" s="2"/>
      <c r="E181" s="2"/>
      <c r="F181" s="2"/>
      <c r="G181" s="2"/>
      <c r="H181" s="3"/>
    </row>
    <row r="182" spans="1:8" ht="15.75" customHeight="1">
      <c r="A182" s="1"/>
      <c r="B182" s="2"/>
      <c r="C182" s="2"/>
      <c r="D182" s="2"/>
      <c r="E182" s="2"/>
      <c r="F182" s="2"/>
      <c r="G182" s="2"/>
      <c r="H182" s="3"/>
    </row>
    <row r="183" spans="1:8" ht="15.75" customHeight="1">
      <c r="A183" s="1"/>
      <c r="B183" s="2"/>
      <c r="C183" s="2"/>
      <c r="D183" s="2"/>
      <c r="E183" s="2"/>
      <c r="F183" s="2"/>
      <c r="G183" s="2"/>
      <c r="H183" s="3"/>
    </row>
    <row r="184" spans="1:8" ht="15.75" customHeight="1">
      <c r="A184" s="1"/>
      <c r="B184" s="2"/>
      <c r="C184" s="2"/>
      <c r="D184" s="2"/>
      <c r="E184" s="2"/>
      <c r="F184" s="2"/>
      <c r="G184" s="2"/>
      <c r="H184" s="3"/>
    </row>
    <row r="185" spans="1:8" ht="15.75" customHeight="1">
      <c r="A185" s="1"/>
      <c r="B185" s="2"/>
      <c r="C185" s="2"/>
      <c r="D185" s="2"/>
      <c r="E185" s="2"/>
      <c r="F185" s="2"/>
      <c r="G185" s="2"/>
      <c r="H185" s="3"/>
    </row>
    <row r="186" spans="1:8" ht="15.75" customHeight="1">
      <c r="A186" s="1"/>
      <c r="B186" s="2"/>
      <c r="C186" s="2"/>
      <c r="D186" s="2"/>
      <c r="E186" s="2"/>
      <c r="F186" s="2"/>
      <c r="G186" s="2"/>
      <c r="H186" s="3"/>
    </row>
    <row r="187" spans="1:8" ht="15.75" customHeight="1">
      <c r="A187" s="1"/>
      <c r="B187" s="2"/>
      <c r="C187" s="2"/>
      <c r="D187" s="2"/>
      <c r="E187" s="2"/>
      <c r="F187" s="2"/>
      <c r="G187" s="2"/>
      <c r="H187" s="3"/>
    </row>
    <row r="188" spans="1:8" ht="15.75" customHeight="1">
      <c r="A188" s="1"/>
      <c r="B188" s="2"/>
      <c r="C188" s="2"/>
      <c r="D188" s="2"/>
      <c r="E188" s="2"/>
      <c r="F188" s="2"/>
      <c r="G188" s="2"/>
      <c r="H188" s="3"/>
    </row>
    <row r="189" spans="1:8" ht="15.75" customHeight="1">
      <c r="A189" s="1"/>
      <c r="B189" s="2"/>
      <c r="C189" s="2"/>
      <c r="D189" s="2"/>
      <c r="E189" s="2"/>
      <c r="F189" s="2"/>
      <c r="G189" s="2"/>
      <c r="H189" s="3"/>
    </row>
    <row r="190" spans="1:8" ht="15.75" customHeight="1">
      <c r="A190" s="1"/>
      <c r="B190" s="2"/>
      <c r="C190" s="2"/>
      <c r="D190" s="2"/>
      <c r="E190" s="2"/>
      <c r="F190" s="2"/>
      <c r="G190" s="2"/>
      <c r="H190" s="3"/>
    </row>
    <row r="191" spans="1:8" ht="15.75" customHeight="1">
      <c r="A191" s="1"/>
      <c r="B191" s="2"/>
      <c r="C191" s="2"/>
      <c r="D191" s="2"/>
      <c r="E191" s="2"/>
      <c r="F191" s="2"/>
      <c r="G191" s="2"/>
      <c r="H191" s="3"/>
    </row>
    <row r="192" spans="1:8" ht="15.75" customHeight="1">
      <c r="A192" s="1"/>
      <c r="B192" s="2"/>
      <c r="C192" s="2"/>
      <c r="D192" s="2"/>
      <c r="E192" s="2"/>
      <c r="F192" s="2"/>
      <c r="G192" s="2"/>
      <c r="H192" s="3"/>
    </row>
    <row r="193" spans="1:8" ht="15.75" customHeight="1">
      <c r="A193" s="1"/>
      <c r="B193" s="2"/>
      <c r="C193" s="2"/>
      <c r="D193" s="2"/>
      <c r="E193" s="2"/>
      <c r="F193" s="2"/>
      <c r="G193" s="2"/>
      <c r="H193" s="3"/>
    </row>
    <row r="194" spans="1:8" ht="15.75" customHeight="1">
      <c r="A194" s="1"/>
      <c r="B194" s="2"/>
      <c r="C194" s="2"/>
      <c r="D194" s="2"/>
      <c r="E194" s="2"/>
      <c r="F194" s="2"/>
      <c r="G194" s="2"/>
      <c r="H194" s="3"/>
    </row>
    <row r="195" spans="1:8" ht="15.75" customHeight="1">
      <c r="A195" s="1"/>
      <c r="B195" s="2"/>
      <c r="C195" s="2"/>
      <c r="D195" s="2"/>
      <c r="E195" s="2"/>
      <c r="F195" s="2"/>
      <c r="G195" s="2"/>
      <c r="H195" s="3"/>
    </row>
    <row r="196" spans="1:8" ht="15.75" customHeight="1">
      <c r="A196" s="1"/>
      <c r="B196" s="2"/>
      <c r="C196" s="2"/>
      <c r="D196" s="2"/>
      <c r="E196" s="2"/>
      <c r="F196" s="2"/>
      <c r="G196" s="2"/>
      <c r="H196" s="3"/>
    </row>
    <row r="197" spans="1:8" ht="15.75" customHeight="1">
      <c r="A197" s="1"/>
      <c r="B197" s="2"/>
      <c r="C197" s="2"/>
      <c r="D197" s="2"/>
      <c r="E197" s="2"/>
      <c r="F197" s="2"/>
      <c r="G197" s="2"/>
      <c r="H197" s="3"/>
    </row>
    <row r="198" spans="1:8" ht="15.75" customHeight="1">
      <c r="A198" s="1"/>
      <c r="B198" s="2"/>
      <c r="C198" s="2"/>
      <c r="D198" s="2"/>
      <c r="E198" s="2"/>
      <c r="F198" s="2"/>
      <c r="G198" s="2"/>
      <c r="H198" s="3"/>
    </row>
    <row r="199" spans="1:8" ht="15.75" customHeight="1">
      <c r="A199" s="1"/>
      <c r="B199" s="2"/>
      <c r="C199" s="2"/>
      <c r="D199" s="2"/>
      <c r="E199" s="2"/>
      <c r="F199" s="2"/>
      <c r="G199" s="2"/>
      <c r="H199" s="3"/>
    </row>
    <row r="200" spans="1:8" ht="15.75" customHeight="1">
      <c r="A200" s="1"/>
      <c r="B200" s="2"/>
      <c r="C200" s="2"/>
      <c r="D200" s="2"/>
      <c r="E200" s="2"/>
      <c r="F200" s="2"/>
      <c r="G200" s="2"/>
      <c r="H200" s="3"/>
    </row>
    <row r="201" spans="1:8" ht="15.75" customHeight="1">
      <c r="A201" s="1"/>
      <c r="B201" s="2"/>
      <c r="C201" s="2"/>
      <c r="D201" s="2"/>
      <c r="E201" s="2"/>
      <c r="F201" s="2"/>
      <c r="G201" s="2"/>
      <c r="H201" s="3"/>
    </row>
    <row r="202" spans="1:8" ht="15.75" customHeight="1">
      <c r="A202" s="1"/>
      <c r="B202" s="2"/>
      <c r="C202" s="2"/>
      <c r="D202" s="2"/>
      <c r="E202" s="2"/>
      <c r="F202" s="2"/>
      <c r="G202" s="2"/>
      <c r="H202" s="3"/>
    </row>
    <row r="203" spans="1:8" ht="15.75" customHeight="1">
      <c r="A203" s="1"/>
      <c r="B203" s="2"/>
      <c r="C203" s="2"/>
      <c r="D203" s="2"/>
      <c r="E203" s="2"/>
      <c r="F203" s="2"/>
      <c r="G203" s="2"/>
      <c r="H203" s="3"/>
    </row>
    <row r="204" spans="1:8" ht="15.75" customHeight="1">
      <c r="A204" s="1"/>
      <c r="B204" s="2"/>
      <c r="C204" s="2"/>
      <c r="D204" s="2"/>
      <c r="E204" s="2"/>
      <c r="F204" s="2"/>
      <c r="G204" s="2"/>
      <c r="H204" s="3"/>
    </row>
    <row r="205" spans="1:8" ht="15.75" customHeight="1">
      <c r="A205" s="1"/>
      <c r="B205" s="2"/>
      <c r="C205" s="2"/>
      <c r="D205" s="2"/>
      <c r="E205" s="2"/>
      <c r="F205" s="2"/>
      <c r="G205" s="2"/>
      <c r="H205" s="3"/>
    </row>
    <row r="206" spans="1:8" ht="15.75" customHeight="1">
      <c r="A206" s="1"/>
      <c r="B206" s="2"/>
      <c r="C206" s="2"/>
      <c r="D206" s="2"/>
      <c r="E206" s="2"/>
      <c r="F206" s="2"/>
      <c r="G206" s="2"/>
      <c r="H206" s="3"/>
    </row>
    <row r="207" spans="1:8" ht="15.75" customHeight="1">
      <c r="A207" s="1"/>
      <c r="B207" s="2"/>
      <c r="C207" s="2"/>
      <c r="D207" s="2"/>
      <c r="E207" s="2"/>
      <c r="F207" s="2"/>
      <c r="G207" s="2"/>
      <c r="H207" s="3"/>
    </row>
    <row r="208" spans="1:8" ht="15.75" customHeight="1">
      <c r="A208" s="1"/>
      <c r="B208" s="2"/>
      <c r="C208" s="2"/>
      <c r="D208" s="2"/>
      <c r="E208" s="2"/>
      <c r="F208" s="2"/>
      <c r="G208" s="2"/>
      <c r="H208" s="3"/>
    </row>
    <row r="209" spans="1:8" ht="15.75" customHeight="1">
      <c r="A209" s="1"/>
      <c r="B209" s="2"/>
      <c r="C209" s="2"/>
      <c r="D209" s="2"/>
      <c r="E209" s="2"/>
      <c r="F209" s="2"/>
      <c r="G209" s="2"/>
      <c r="H209" s="3"/>
    </row>
    <row r="210" spans="1:8" ht="15.75" customHeight="1">
      <c r="A210" s="1"/>
      <c r="B210" s="2"/>
      <c r="C210" s="2"/>
      <c r="D210" s="2"/>
      <c r="E210" s="2"/>
      <c r="F210" s="2"/>
      <c r="G210" s="2"/>
      <c r="H210" s="3"/>
    </row>
    <row r="211" spans="1:8" ht="15.75" customHeight="1">
      <c r="A211" s="1"/>
      <c r="B211" s="2"/>
      <c r="C211" s="2"/>
      <c r="D211" s="2"/>
      <c r="E211" s="2"/>
      <c r="F211" s="2"/>
      <c r="G211" s="2"/>
      <c r="H211" s="3"/>
    </row>
    <row r="212" spans="1:8" ht="15.75" customHeight="1">
      <c r="A212" s="1"/>
      <c r="B212" s="2"/>
      <c r="C212" s="2"/>
      <c r="D212" s="2"/>
      <c r="E212" s="2"/>
      <c r="F212" s="2"/>
      <c r="G212" s="2"/>
      <c r="H212" s="3"/>
    </row>
    <row r="213" spans="1:8" ht="15.75" customHeight="1">
      <c r="A213" s="1"/>
      <c r="B213" s="2"/>
      <c r="C213" s="2"/>
      <c r="D213" s="2"/>
      <c r="E213" s="2"/>
      <c r="F213" s="2"/>
      <c r="G213" s="2"/>
      <c r="H213" s="3"/>
    </row>
    <row r="214" spans="1:8" ht="15.75" customHeight="1">
      <c r="A214" s="1"/>
      <c r="B214" s="2"/>
      <c r="C214" s="2"/>
      <c r="D214" s="2"/>
      <c r="E214" s="2"/>
      <c r="F214" s="2"/>
      <c r="G214" s="2"/>
      <c r="H214" s="3"/>
    </row>
    <row r="215" spans="1:8" ht="15.75" customHeight="1">
      <c r="A215" s="1"/>
      <c r="B215" s="2"/>
      <c r="C215" s="2"/>
      <c r="D215" s="2"/>
      <c r="E215" s="2"/>
      <c r="F215" s="2"/>
      <c r="G215" s="2"/>
      <c r="H215" s="3"/>
    </row>
    <row r="216" spans="1:8" ht="15.75" customHeight="1">
      <c r="A216" s="1"/>
      <c r="B216" s="2"/>
      <c r="C216" s="2"/>
      <c r="D216" s="2"/>
      <c r="E216" s="2"/>
      <c r="F216" s="2"/>
      <c r="G216" s="2"/>
      <c r="H216" s="3"/>
    </row>
    <row r="217" spans="1:8" ht="15.75" customHeight="1">
      <c r="A217" s="1"/>
      <c r="B217" s="2"/>
      <c r="C217" s="2"/>
      <c r="D217" s="2"/>
      <c r="E217" s="2"/>
      <c r="F217" s="2"/>
      <c r="G217" s="2"/>
      <c r="H217" s="3"/>
    </row>
    <row r="218" spans="1:8" ht="15.75" customHeight="1">
      <c r="A218" s="1"/>
      <c r="B218" s="2"/>
      <c r="C218" s="2"/>
      <c r="D218" s="2"/>
      <c r="E218" s="2"/>
      <c r="F218" s="2"/>
      <c r="G218" s="2"/>
      <c r="H218" s="3"/>
    </row>
    <row r="219" spans="1:8" ht="15.75" customHeight="1">
      <c r="A219" s="1"/>
      <c r="B219" s="2"/>
      <c r="C219" s="2"/>
      <c r="D219" s="2"/>
      <c r="E219" s="2"/>
      <c r="F219" s="2"/>
      <c r="G219" s="2"/>
      <c r="H219" s="3"/>
    </row>
    <row r="220" spans="1:8" ht="15.75" customHeight="1"/>
    <row r="221" spans="1:8" ht="15.75" customHeight="1"/>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7:H7"/>
    <mergeCell ref="A18:H18"/>
    <mergeCell ref="A2:H2"/>
    <mergeCell ref="A4:H4"/>
    <mergeCell ref="A5:H5"/>
    <mergeCell ref="A6:H6"/>
  </mergeCells>
  <hyperlinks>
    <hyperlink ref="F11" r:id="rId1" xr:uid="{B706F471-59D6-44EC-B74E-30ADDF6D94FA}"/>
  </hyperlinks>
  <pageMargins left="0.7" right="0.7" top="0.75" bottom="0.75" header="0" footer="0"/>
  <pageSetup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Z1000"/>
  <sheetViews>
    <sheetView workbookViewId="0">
      <selection activeCell="I13" sqref="I13"/>
    </sheetView>
  </sheetViews>
  <sheetFormatPr defaultColWidth="14.3984375" defaultRowHeight="15" customHeight="1"/>
  <cols>
    <col min="1" max="1" width="23.73046875" customWidth="1"/>
    <col min="2" max="2" width="17.3984375" customWidth="1"/>
    <col min="3" max="3" width="12.1328125" customWidth="1"/>
    <col min="4" max="5" width="14.73046875" customWidth="1"/>
    <col min="6" max="6" width="26.3984375" customWidth="1"/>
    <col min="7" max="7" width="19.265625" customWidth="1"/>
    <col min="8" max="8" width="8.86328125" customWidth="1"/>
    <col min="9" max="9" width="11.1328125" customWidth="1"/>
    <col min="10" max="26" width="8" customWidth="1"/>
  </cols>
  <sheetData>
    <row r="1" spans="1:26" ht="14.25">
      <c r="A1" s="1"/>
      <c r="B1" s="2"/>
      <c r="C1" s="2"/>
      <c r="D1" s="2"/>
      <c r="E1" s="2"/>
      <c r="F1" s="3"/>
      <c r="G1" s="3"/>
    </row>
    <row r="2" spans="1:26" ht="14.25">
      <c r="A2" s="1172" t="s">
        <v>261</v>
      </c>
      <c r="B2" s="1169"/>
      <c r="C2" s="1169"/>
      <c r="D2" s="1169"/>
      <c r="E2" s="1169"/>
      <c r="F2" s="1169"/>
      <c r="G2" s="1169"/>
      <c r="H2" s="1170"/>
      <c r="I2" s="19"/>
      <c r="J2" s="19"/>
      <c r="K2" s="19"/>
      <c r="L2" s="19"/>
      <c r="M2" s="19"/>
      <c r="N2" s="19"/>
      <c r="O2" s="19"/>
      <c r="P2" s="19"/>
      <c r="Q2" s="19"/>
      <c r="R2" s="19"/>
      <c r="S2" s="19"/>
      <c r="T2" s="19"/>
      <c r="U2" s="19"/>
      <c r="V2" s="19"/>
      <c r="W2" s="19"/>
      <c r="X2" s="19"/>
      <c r="Y2" s="19"/>
      <c r="Z2" s="19"/>
    </row>
    <row r="3" spans="1:26" ht="15.4">
      <c r="A3" s="5"/>
      <c r="B3" s="5"/>
      <c r="C3" s="5"/>
      <c r="D3" s="5"/>
      <c r="E3" s="5"/>
      <c r="F3" s="5"/>
      <c r="G3" s="31"/>
      <c r="H3" s="19"/>
      <c r="I3" s="19"/>
      <c r="J3" s="19"/>
      <c r="K3" s="19"/>
      <c r="L3" s="19"/>
      <c r="M3" s="19"/>
      <c r="N3" s="19"/>
      <c r="O3" s="19"/>
      <c r="P3" s="19"/>
      <c r="Q3" s="19"/>
      <c r="R3" s="19"/>
      <c r="S3" s="19"/>
      <c r="T3" s="19"/>
      <c r="U3" s="19"/>
      <c r="V3" s="19"/>
      <c r="W3" s="19"/>
      <c r="X3" s="19"/>
      <c r="Y3" s="19"/>
      <c r="Z3" s="19"/>
    </row>
    <row r="4" spans="1:26" ht="14.25">
      <c r="A4" s="1168" t="s">
        <v>262</v>
      </c>
      <c r="B4" s="1169"/>
      <c r="C4" s="1169"/>
      <c r="D4" s="1169"/>
      <c r="E4" s="1169"/>
      <c r="F4" s="1169"/>
      <c r="G4" s="1169"/>
      <c r="H4" s="1170"/>
      <c r="I4" s="19"/>
      <c r="J4" s="19"/>
      <c r="K4" s="19"/>
      <c r="L4" s="19"/>
      <c r="M4" s="19"/>
      <c r="N4" s="19"/>
      <c r="O4" s="19"/>
      <c r="P4" s="19"/>
      <c r="Q4" s="19"/>
      <c r="R4" s="19"/>
      <c r="S4" s="19"/>
      <c r="T4" s="19"/>
      <c r="U4" s="19"/>
      <c r="V4" s="19"/>
      <c r="W4" s="19"/>
      <c r="X4" s="19"/>
      <c r="Y4" s="19"/>
      <c r="Z4" s="19"/>
    </row>
    <row r="5" spans="1:26" ht="14.25">
      <c r="A5" s="1168" t="s">
        <v>263</v>
      </c>
      <c r="B5" s="1169"/>
      <c r="C5" s="1169"/>
      <c r="D5" s="1169"/>
      <c r="E5" s="1169"/>
      <c r="F5" s="1169"/>
      <c r="G5" s="1169"/>
      <c r="H5" s="1170"/>
      <c r="I5" s="19"/>
      <c r="J5" s="19"/>
      <c r="K5" s="19"/>
      <c r="L5" s="19"/>
      <c r="M5" s="19"/>
      <c r="N5" s="19"/>
      <c r="O5" s="19"/>
      <c r="P5" s="19"/>
      <c r="Q5" s="19"/>
      <c r="R5" s="19"/>
      <c r="S5" s="19"/>
      <c r="T5" s="19"/>
      <c r="U5" s="19"/>
      <c r="V5" s="19"/>
      <c r="W5" s="19"/>
      <c r="X5" s="19"/>
      <c r="Y5" s="19"/>
      <c r="Z5" s="19"/>
    </row>
    <row r="6" spans="1:26" ht="15.75" customHeight="1">
      <c r="A6" s="1168" t="s">
        <v>264</v>
      </c>
      <c r="B6" s="1169"/>
      <c r="C6" s="1169"/>
      <c r="D6" s="1169"/>
      <c r="E6" s="1169"/>
      <c r="F6" s="1169"/>
      <c r="G6" s="1169"/>
      <c r="H6" s="1170"/>
      <c r="I6" s="19"/>
      <c r="J6" s="19"/>
      <c r="K6" s="19"/>
      <c r="L6" s="19"/>
      <c r="M6" s="19"/>
      <c r="N6" s="19"/>
      <c r="O6" s="19"/>
      <c r="P6" s="19"/>
      <c r="Q6" s="19"/>
      <c r="R6" s="19"/>
      <c r="S6" s="19"/>
      <c r="T6" s="19"/>
      <c r="U6" s="19"/>
      <c r="V6" s="19"/>
      <c r="W6" s="19"/>
      <c r="X6" s="19"/>
      <c r="Y6" s="19"/>
      <c r="Z6" s="19"/>
    </row>
    <row r="7" spans="1:26" ht="15.75" customHeight="1">
      <c r="A7" s="1168" t="s">
        <v>265</v>
      </c>
      <c r="B7" s="1169"/>
      <c r="C7" s="1169"/>
      <c r="D7" s="1169"/>
      <c r="E7" s="1169"/>
      <c r="F7" s="1169"/>
      <c r="G7" s="1169"/>
      <c r="H7" s="1170"/>
      <c r="I7" s="19"/>
      <c r="J7" s="19"/>
      <c r="K7" s="19"/>
      <c r="L7" s="19"/>
      <c r="M7" s="19"/>
      <c r="N7" s="19"/>
      <c r="O7" s="19"/>
      <c r="P7" s="19"/>
      <c r="Q7" s="19"/>
      <c r="R7" s="19"/>
      <c r="S7" s="19"/>
      <c r="T7" s="19"/>
      <c r="U7" s="19"/>
      <c r="V7" s="19"/>
      <c r="W7" s="19"/>
      <c r="X7" s="19"/>
      <c r="Y7" s="19"/>
      <c r="Z7" s="19"/>
    </row>
    <row r="8" spans="1:26" ht="13.5" customHeight="1">
      <c r="A8" s="1168" t="s">
        <v>266</v>
      </c>
      <c r="B8" s="1169"/>
      <c r="C8" s="1169"/>
      <c r="D8" s="1169"/>
      <c r="E8" s="1169"/>
      <c r="F8" s="1169"/>
      <c r="G8" s="1169"/>
      <c r="H8" s="1170"/>
      <c r="I8" s="19"/>
      <c r="J8" s="19"/>
      <c r="K8" s="19"/>
      <c r="L8" s="19"/>
      <c r="M8" s="19"/>
      <c r="N8" s="19"/>
      <c r="O8" s="19"/>
      <c r="P8" s="19"/>
      <c r="Q8" s="19"/>
      <c r="R8" s="19"/>
      <c r="S8" s="19"/>
      <c r="T8" s="19"/>
      <c r="U8" s="19"/>
      <c r="V8" s="19"/>
      <c r="W8" s="19"/>
      <c r="X8" s="19"/>
      <c r="Y8" s="19"/>
      <c r="Z8" s="19"/>
    </row>
    <row r="9" spans="1:26" ht="13.5" customHeight="1">
      <c r="A9" s="1168" t="s">
        <v>267</v>
      </c>
      <c r="B9" s="1169"/>
      <c r="C9" s="1169"/>
      <c r="D9" s="1169"/>
      <c r="E9" s="1169"/>
      <c r="F9" s="1169"/>
      <c r="G9" s="1169"/>
      <c r="H9" s="1170"/>
      <c r="I9" s="19"/>
      <c r="J9" s="19"/>
      <c r="K9" s="19"/>
      <c r="L9" s="19"/>
      <c r="M9" s="19"/>
      <c r="N9" s="19"/>
      <c r="O9" s="19"/>
      <c r="P9" s="19"/>
      <c r="Q9" s="19"/>
      <c r="R9" s="19"/>
      <c r="S9" s="19"/>
      <c r="T9" s="19"/>
      <c r="U9" s="19"/>
      <c r="V9" s="19"/>
      <c r="W9" s="19"/>
      <c r="X9" s="19"/>
      <c r="Y9" s="19"/>
      <c r="Z9" s="19"/>
    </row>
    <row r="10" spans="1:26" ht="14.25" customHeight="1">
      <c r="A10" s="1168" t="s">
        <v>268</v>
      </c>
      <c r="B10" s="1169"/>
      <c r="C10" s="1169"/>
      <c r="D10" s="1169"/>
      <c r="E10" s="1169"/>
      <c r="F10" s="1169"/>
      <c r="G10" s="1169"/>
      <c r="H10" s="1170"/>
      <c r="I10" s="19"/>
      <c r="J10" s="19"/>
      <c r="K10" s="19"/>
      <c r="L10" s="19"/>
      <c r="M10" s="19"/>
      <c r="N10" s="19"/>
      <c r="O10" s="19"/>
      <c r="P10" s="19"/>
      <c r="Q10" s="19"/>
      <c r="R10" s="19"/>
      <c r="S10" s="19"/>
      <c r="T10" s="19"/>
      <c r="U10" s="19"/>
      <c r="V10" s="19"/>
      <c r="W10" s="19"/>
      <c r="X10" s="19"/>
      <c r="Y10" s="19"/>
      <c r="Z10" s="19"/>
    </row>
    <row r="11" spans="1:26" ht="33.75" customHeight="1">
      <c r="A11" s="1226" t="s">
        <v>269</v>
      </c>
      <c r="B11" s="1169"/>
      <c r="C11" s="1169"/>
      <c r="D11" s="1169"/>
      <c r="E11" s="1169"/>
      <c r="F11" s="1169"/>
      <c r="G11" s="1169"/>
      <c r="H11" s="1170"/>
      <c r="I11" s="19"/>
      <c r="J11" s="19"/>
      <c r="K11" s="19"/>
      <c r="L11" s="19"/>
      <c r="M11" s="19"/>
      <c r="N11" s="19"/>
      <c r="O11" s="19"/>
      <c r="P11" s="19"/>
      <c r="Q11" s="19"/>
      <c r="R11" s="19"/>
      <c r="S11" s="19"/>
      <c r="T11" s="19"/>
      <c r="U11" s="19"/>
      <c r="V11" s="19"/>
      <c r="W11" s="19"/>
      <c r="X11" s="19"/>
      <c r="Y11" s="19"/>
      <c r="Z11" s="19"/>
    </row>
    <row r="12" spans="1:26" ht="14.25">
      <c r="A12" s="7"/>
      <c r="B12" s="8"/>
      <c r="C12" s="8"/>
      <c r="D12" s="8"/>
      <c r="E12" s="8"/>
      <c r="F12" s="7"/>
      <c r="G12" s="31"/>
      <c r="H12" s="19"/>
      <c r="I12" s="19"/>
      <c r="J12" s="19"/>
      <c r="K12" s="19"/>
      <c r="L12" s="19"/>
      <c r="M12" s="19"/>
      <c r="N12" s="19"/>
      <c r="O12" s="19"/>
      <c r="P12" s="19"/>
      <c r="Q12" s="19"/>
      <c r="R12" s="19"/>
      <c r="S12" s="19"/>
      <c r="T12" s="19"/>
      <c r="U12" s="19"/>
      <c r="V12" s="19"/>
      <c r="W12" s="19"/>
      <c r="X12" s="19"/>
      <c r="Y12" s="19"/>
      <c r="Z12" s="19"/>
    </row>
    <row r="13" spans="1:26" ht="45" customHeight="1">
      <c r="A13" s="11" t="s">
        <v>80</v>
      </c>
      <c r="B13" s="10" t="s">
        <v>85</v>
      </c>
      <c r="C13" s="11" t="s">
        <v>270</v>
      </c>
      <c r="D13" s="32" t="s">
        <v>271</v>
      </c>
      <c r="E13" s="33" t="s">
        <v>272</v>
      </c>
      <c r="F13" s="11" t="s">
        <v>273</v>
      </c>
      <c r="G13" s="11" t="s">
        <v>202</v>
      </c>
      <c r="H13" s="11" t="s">
        <v>57</v>
      </c>
      <c r="I13" s="140" t="s">
        <v>393</v>
      </c>
    </row>
    <row r="14" spans="1:26" ht="14.25">
      <c r="A14" s="12"/>
      <c r="B14" s="21"/>
      <c r="C14" s="21"/>
      <c r="D14" s="13"/>
      <c r="E14" s="13"/>
      <c r="F14" s="13"/>
      <c r="G14" s="34"/>
      <c r="H14" s="25"/>
    </row>
    <row r="15" spans="1:26" ht="14.25">
      <c r="A15" s="27"/>
      <c r="B15" s="35"/>
      <c r="C15" s="36"/>
      <c r="D15" s="37"/>
      <c r="E15" s="37"/>
      <c r="F15" s="37"/>
      <c r="G15" s="38"/>
      <c r="H15" s="25"/>
    </row>
    <row r="16" spans="1:26" ht="14.25">
      <c r="A16" s="27"/>
      <c r="B16" s="35"/>
      <c r="C16" s="36"/>
      <c r="D16" s="13"/>
      <c r="E16" s="13"/>
      <c r="F16" s="13"/>
      <c r="G16" s="39"/>
      <c r="H16" s="25"/>
    </row>
    <row r="17" spans="1:8" ht="14.25">
      <c r="A17" s="27"/>
      <c r="B17" s="35"/>
      <c r="C17" s="36"/>
      <c r="D17" s="13"/>
      <c r="E17" s="13"/>
      <c r="F17" s="13"/>
      <c r="G17" s="39"/>
      <c r="H17" s="25"/>
    </row>
    <row r="18" spans="1:8" ht="14.25">
      <c r="A18" s="27"/>
      <c r="B18" s="35"/>
      <c r="C18" s="36"/>
      <c r="D18" s="36"/>
      <c r="E18" s="36"/>
      <c r="F18" s="36"/>
      <c r="G18" s="40"/>
      <c r="H18" s="25"/>
    </row>
    <row r="19" spans="1:8" ht="14.25">
      <c r="A19" s="27"/>
      <c r="B19" s="35"/>
      <c r="C19" s="36"/>
      <c r="D19" s="36"/>
      <c r="E19" s="36"/>
      <c r="F19" s="36"/>
      <c r="G19" s="40"/>
      <c r="H19" s="25"/>
    </row>
    <row r="20" spans="1:8" ht="14.25">
      <c r="A20" s="29" t="s">
        <v>58</v>
      </c>
      <c r="B20" s="2"/>
      <c r="C20" s="2"/>
      <c r="D20" s="2"/>
      <c r="E20" s="2"/>
      <c r="F20" s="2"/>
      <c r="H20" s="30">
        <f>SUM(H14:H19)</f>
        <v>0</v>
      </c>
    </row>
    <row r="21" spans="1:8" ht="15.75" customHeight="1">
      <c r="A21" s="1"/>
      <c r="B21" s="2"/>
      <c r="C21" s="2"/>
      <c r="D21" s="2"/>
      <c r="E21" s="2"/>
      <c r="F21" s="2"/>
      <c r="G21" s="2"/>
      <c r="H21" s="3"/>
    </row>
    <row r="22" spans="1:8" ht="15.75" customHeight="1">
      <c r="A22" s="1202" t="s">
        <v>59</v>
      </c>
      <c r="B22" s="1165"/>
      <c r="C22" s="1165"/>
      <c r="D22" s="1165"/>
      <c r="E22" s="1165"/>
      <c r="F22" s="1165"/>
      <c r="G22" s="1165"/>
      <c r="H22" s="1165"/>
    </row>
    <row r="23" spans="1:8" ht="15.75" customHeight="1">
      <c r="A23" s="1"/>
      <c r="B23" s="2"/>
      <c r="C23" s="2"/>
      <c r="D23" s="2"/>
      <c r="E23" s="2"/>
      <c r="F23" s="2"/>
      <c r="G23" s="2"/>
      <c r="H23" s="3"/>
    </row>
    <row r="24" spans="1:8" ht="15.75" customHeight="1">
      <c r="A24" s="1"/>
      <c r="B24" s="2"/>
      <c r="C24" s="2"/>
      <c r="D24" s="2"/>
      <c r="E24" s="2"/>
      <c r="F24" s="3"/>
      <c r="G24" s="3"/>
    </row>
    <row r="25" spans="1:8" ht="15.75" customHeight="1">
      <c r="A25" s="1"/>
      <c r="B25" s="2"/>
      <c r="C25" s="2"/>
      <c r="D25" s="2"/>
      <c r="E25" s="2"/>
      <c r="F25" s="3"/>
      <c r="G25" s="3"/>
    </row>
    <row r="26" spans="1:8" ht="15.75" customHeight="1">
      <c r="A26" s="1"/>
      <c r="B26" s="2"/>
      <c r="C26" s="2"/>
      <c r="D26" s="2"/>
      <c r="E26" s="2"/>
      <c r="F26" s="3"/>
      <c r="G26" s="3"/>
    </row>
    <row r="27" spans="1:8" ht="15.75" customHeight="1">
      <c r="A27" s="1"/>
      <c r="B27" s="2"/>
      <c r="C27" s="2"/>
      <c r="D27" s="2"/>
      <c r="E27" s="2"/>
      <c r="F27" s="3"/>
      <c r="G27" s="3"/>
    </row>
    <row r="28" spans="1:8" ht="15.75" customHeight="1">
      <c r="A28" s="1"/>
      <c r="B28" s="2"/>
      <c r="C28" s="2"/>
      <c r="D28" s="2"/>
      <c r="E28" s="2"/>
      <c r="F28" s="3"/>
      <c r="G28" s="3"/>
    </row>
    <row r="29" spans="1:8" ht="15.75" customHeight="1">
      <c r="A29" s="1"/>
      <c r="B29" s="2"/>
      <c r="C29" s="2"/>
      <c r="D29" s="2"/>
      <c r="E29" s="2"/>
      <c r="F29" s="3"/>
      <c r="G29" s="3"/>
    </row>
    <row r="30" spans="1:8" ht="15.75" customHeight="1">
      <c r="A30" s="1"/>
      <c r="B30" s="2"/>
      <c r="C30" s="2"/>
      <c r="D30" s="2"/>
      <c r="E30" s="2"/>
      <c r="F30" s="3"/>
      <c r="G30" s="3"/>
    </row>
    <row r="31" spans="1:8" ht="15.75" customHeight="1">
      <c r="A31" s="1"/>
      <c r="B31" s="2"/>
      <c r="C31" s="2"/>
      <c r="D31" s="2"/>
      <c r="E31" s="2"/>
      <c r="F31" s="3"/>
      <c r="G31" s="3"/>
    </row>
    <row r="32" spans="1:8" ht="15.75" customHeight="1">
      <c r="A32" s="1"/>
      <c r="B32" s="2"/>
      <c r="C32" s="2"/>
      <c r="D32" s="2"/>
      <c r="E32" s="2"/>
      <c r="F32" s="3"/>
      <c r="G32" s="3"/>
    </row>
    <row r="33" spans="1:7" ht="15.75" customHeight="1">
      <c r="A33" s="1"/>
      <c r="B33" s="2"/>
      <c r="C33" s="2"/>
      <c r="D33" s="2"/>
      <c r="E33" s="2"/>
      <c r="F33" s="3"/>
      <c r="G33" s="3"/>
    </row>
    <row r="34" spans="1:7" ht="15.75" customHeight="1">
      <c r="A34" s="1"/>
      <c r="B34" s="2"/>
      <c r="C34" s="2"/>
      <c r="D34" s="2"/>
      <c r="E34" s="2"/>
      <c r="F34" s="3"/>
      <c r="G34" s="3"/>
    </row>
    <row r="35" spans="1:7" ht="15.75" customHeight="1">
      <c r="A35" s="1"/>
      <c r="B35" s="2"/>
      <c r="C35" s="2"/>
      <c r="D35" s="2"/>
      <c r="E35" s="2"/>
      <c r="F35" s="3"/>
      <c r="G35" s="3"/>
    </row>
    <row r="36" spans="1:7" ht="15.75" customHeight="1">
      <c r="A36" s="1"/>
      <c r="B36" s="2"/>
      <c r="C36" s="2"/>
      <c r="D36" s="2"/>
      <c r="E36" s="2"/>
      <c r="F36" s="3"/>
      <c r="G36" s="3"/>
    </row>
    <row r="37" spans="1:7" ht="15.75" customHeight="1">
      <c r="A37" s="1"/>
      <c r="B37" s="2"/>
      <c r="C37" s="2"/>
      <c r="D37" s="2"/>
      <c r="E37" s="2"/>
      <c r="F37" s="3"/>
      <c r="G37" s="3"/>
    </row>
    <row r="38" spans="1:7" ht="15.75" customHeight="1">
      <c r="A38" s="1"/>
      <c r="B38" s="2"/>
      <c r="C38" s="2"/>
      <c r="D38" s="2"/>
      <c r="E38" s="2"/>
      <c r="F38" s="3"/>
      <c r="G38" s="3"/>
    </row>
    <row r="39" spans="1:7" ht="15.75" customHeight="1">
      <c r="A39" s="1"/>
      <c r="B39" s="2"/>
      <c r="C39" s="2"/>
      <c r="D39" s="2"/>
      <c r="E39" s="2"/>
      <c r="F39" s="3"/>
      <c r="G39" s="3"/>
    </row>
    <row r="40" spans="1:7" ht="15.75" customHeight="1">
      <c r="A40" s="1"/>
      <c r="B40" s="2"/>
      <c r="C40" s="2"/>
      <c r="D40" s="2"/>
      <c r="E40" s="2"/>
      <c r="F40" s="3"/>
      <c r="G40" s="3"/>
    </row>
    <row r="41" spans="1:7" ht="15.75" customHeight="1">
      <c r="A41" s="1"/>
      <c r="B41" s="2"/>
      <c r="C41" s="2"/>
      <c r="D41" s="2"/>
      <c r="E41" s="2"/>
      <c r="F41" s="3"/>
      <c r="G41" s="3"/>
    </row>
    <row r="42" spans="1:7" ht="15.75" customHeight="1">
      <c r="A42" s="1"/>
      <c r="B42" s="2"/>
      <c r="C42" s="2"/>
      <c r="D42" s="2"/>
      <c r="E42" s="2"/>
      <c r="F42" s="3"/>
      <c r="G42" s="3"/>
    </row>
    <row r="43" spans="1:7" ht="15.75" customHeight="1">
      <c r="A43" s="1"/>
      <c r="B43" s="2"/>
      <c r="C43" s="2"/>
      <c r="D43" s="2"/>
      <c r="E43" s="2"/>
      <c r="F43" s="3"/>
      <c r="G43" s="3"/>
    </row>
    <row r="44" spans="1:7" ht="15.75" customHeight="1">
      <c r="A44" s="1"/>
      <c r="B44" s="2"/>
      <c r="C44" s="2"/>
      <c r="D44" s="2"/>
      <c r="E44" s="2"/>
      <c r="F44" s="3"/>
      <c r="G44" s="3"/>
    </row>
    <row r="45" spans="1:7" ht="15.75" customHeight="1">
      <c r="A45" s="1"/>
      <c r="B45" s="2"/>
      <c r="C45" s="2"/>
      <c r="D45" s="2"/>
      <c r="E45" s="2"/>
      <c r="F45" s="3"/>
      <c r="G45" s="3"/>
    </row>
    <row r="46" spans="1:7" ht="15.75" customHeight="1">
      <c r="A46" s="1"/>
      <c r="B46" s="2"/>
      <c r="C46" s="2"/>
      <c r="D46" s="2"/>
      <c r="E46" s="2"/>
      <c r="F46" s="3"/>
      <c r="G46" s="3"/>
    </row>
    <row r="47" spans="1:7" ht="15.75" customHeight="1">
      <c r="A47" s="1"/>
      <c r="B47" s="2"/>
      <c r="C47" s="2"/>
      <c r="D47" s="2"/>
      <c r="E47" s="2"/>
      <c r="F47" s="3"/>
      <c r="G47" s="3"/>
    </row>
    <row r="48" spans="1:7" ht="15.75" customHeight="1">
      <c r="A48" s="1"/>
      <c r="B48" s="2"/>
      <c r="C48" s="2"/>
      <c r="D48" s="2"/>
      <c r="E48" s="2"/>
      <c r="F48" s="3"/>
      <c r="G48" s="3"/>
    </row>
    <row r="49" spans="1:7" ht="15.75" customHeight="1">
      <c r="A49" s="1"/>
      <c r="B49" s="2"/>
      <c r="C49" s="2"/>
      <c r="D49" s="2"/>
      <c r="E49" s="2"/>
      <c r="F49" s="3"/>
      <c r="G49" s="3"/>
    </row>
    <row r="50" spans="1:7" ht="15.75" customHeight="1">
      <c r="A50" s="1"/>
      <c r="B50" s="2"/>
      <c r="C50" s="2"/>
      <c r="D50" s="2"/>
      <c r="E50" s="2"/>
      <c r="F50" s="3"/>
      <c r="G50" s="3"/>
    </row>
    <row r="51" spans="1:7" ht="15.75" customHeight="1">
      <c r="A51" s="1"/>
      <c r="B51" s="2"/>
      <c r="C51" s="2"/>
      <c r="D51" s="2"/>
      <c r="E51" s="2"/>
      <c r="F51" s="3"/>
      <c r="G51" s="3"/>
    </row>
    <row r="52" spans="1:7" ht="15.75" customHeight="1">
      <c r="A52" s="1"/>
      <c r="B52" s="2"/>
      <c r="C52" s="2"/>
      <c r="D52" s="2"/>
      <c r="E52" s="2"/>
      <c r="F52" s="3"/>
      <c r="G52" s="3"/>
    </row>
    <row r="53" spans="1:7" ht="15.75" customHeight="1">
      <c r="A53" s="1"/>
      <c r="B53" s="2"/>
      <c r="C53" s="2"/>
      <c r="D53" s="2"/>
      <c r="E53" s="2"/>
      <c r="F53" s="3"/>
      <c r="G53" s="3"/>
    </row>
    <row r="54" spans="1:7" ht="15.75" customHeight="1">
      <c r="A54" s="1"/>
      <c r="B54" s="2"/>
      <c r="C54" s="2"/>
      <c r="D54" s="2"/>
      <c r="E54" s="2"/>
      <c r="F54" s="3"/>
      <c r="G54" s="3"/>
    </row>
    <row r="55" spans="1:7" ht="15.75" customHeight="1">
      <c r="A55" s="1"/>
      <c r="B55" s="2"/>
      <c r="C55" s="2"/>
      <c r="D55" s="2"/>
      <c r="E55" s="2"/>
      <c r="F55" s="3"/>
      <c r="G55" s="3"/>
    </row>
    <row r="56" spans="1:7" ht="15.75" customHeight="1">
      <c r="A56" s="1"/>
      <c r="B56" s="2"/>
      <c r="C56" s="2"/>
      <c r="D56" s="2"/>
      <c r="E56" s="2"/>
      <c r="F56" s="3"/>
      <c r="G56" s="3"/>
    </row>
    <row r="57" spans="1:7" ht="15.75" customHeight="1">
      <c r="A57" s="1"/>
      <c r="B57" s="2"/>
      <c r="C57" s="2"/>
      <c r="D57" s="2"/>
      <c r="E57" s="2"/>
      <c r="F57" s="3"/>
      <c r="G57" s="3"/>
    </row>
    <row r="58" spans="1:7" ht="15.75" customHeight="1">
      <c r="A58" s="1"/>
      <c r="B58" s="2"/>
      <c r="C58" s="2"/>
      <c r="D58" s="2"/>
      <c r="E58" s="2"/>
      <c r="F58" s="3"/>
      <c r="G58" s="3"/>
    </row>
    <row r="59" spans="1:7" ht="15.75" customHeight="1">
      <c r="A59" s="1"/>
      <c r="B59" s="2"/>
      <c r="C59" s="2"/>
      <c r="D59" s="2"/>
      <c r="E59" s="2"/>
      <c r="F59" s="3"/>
      <c r="G59" s="3"/>
    </row>
    <row r="60" spans="1:7" ht="15.75" customHeight="1">
      <c r="A60" s="1"/>
      <c r="B60" s="2"/>
      <c r="C60" s="2"/>
      <c r="D60" s="2"/>
      <c r="E60" s="2"/>
      <c r="F60" s="3"/>
      <c r="G60" s="3"/>
    </row>
    <row r="61" spans="1:7" ht="15.75" customHeight="1">
      <c r="A61" s="1"/>
      <c r="B61" s="2"/>
      <c r="C61" s="2"/>
      <c r="D61" s="2"/>
      <c r="E61" s="2"/>
      <c r="F61" s="3"/>
      <c r="G61" s="3"/>
    </row>
    <row r="62" spans="1:7" ht="15.75" customHeight="1">
      <c r="A62" s="1"/>
      <c r="B62" s="2"/>
      <c r="C62" s="2"/>
      <c r="D62" s="2"/>
      <c r="E62" s="2"/>
      <c r="F62" s="3"/>
      <c r="G62" s="3"/>
    </row>
    <row r="63" spans="1:7" ht="15.75" customHeight="1">
      <c r="A63" s="1"/>
      <c r="B63" s="2"/>
      <c r="C63" s="2"/>
      <c r="D63" s="2"/>
      <c r="E63" s="2"/>
      <c r="F63" s="3"/>
      <c r="G63" s="3"/>
    </row>
    <row r="64" spans="1:7" ht="15.75" customHeight="1">
      <c r="A64" s="1"/>
      <c r="B64" s="2"/>
      <c r="C64" s="2"/>
      <c r="D64" s="2"/>
      <c r="E64" s="2"/>
      <c r="F64" s="3"/>
      <c r="G64" s="3"/>
    </row>
    <row r="65" spans="1:7" ht="15.75" customHeight="1">
      <c r="A65" s="1"/>
      <c r="B65" s="2"/>
      <c r="C65" s="2"/>
      <c r="D65" s="2"/>
      <c r="E65" s="2"/>
      <c r="F65" s="3"/>
      <c r="G65" s="3"/>
    </row>
    <row r="66" spans="1:7" ht="15.75" customHeight="1">
      <c r="A66" s="1"/>
      <c r="B66" s="2"/>
      <c r="C66" s="2"/>
      <c r="D66" s="2"/>
      <c r="E66" s="2"/>
      <c r="F66" s="3"/>
      <c r="G66" s="3"/>
    </row>
    <row r="67" spans="1:7" ht="15.75" customHeight="1">
      <c r="A67" s="1"/>
      <c r="B67" s="2"/>
      <c r="C67" s="2"/>
      <c r="D67" s="2"/>
      <c r="E67" s="2"/>
      <c r="F67" s="3"/>
      <c r="G67" s="3"/>
    </row>
    <row r="68" spans="1:7" ht="15.75" customHeight="1">
      <c r="A68" s="1"/>
      <c r="B68" s="2"/>
      <c r="C68" s="2"/>
      <c r="D68" s="2"/>
      <c r="E68" s="2"/>
      <c r="F68" s="3"/>
      <c r="G68" s="3"/>
    </row>
    <row r="69" spans="1:7" ht="15.75" customHeight="1">
      <c r="A69" s="1"/>
      <c r="B69" s="2"/>
      <c r="C69" s="2"/>
      <c r="D69" s="2"/>
      <c r="E69" s="2"/>
      <c r="F69" s="3"/>
      <c r="G69" s="3"/>
    </row>
    <row r="70" spans="1:7" ht="15.75" customHeight="1">
      <c r="A70" s="1"/>
      <c r="B70" s="2"/>
      <c r="C70" s="2"/>
      <c r="D70" s="2"/>
      <c r="E70" s="2"/>
      <c r="F70" s="3"/>
      <c r="G70" s="3"/>
    </row>
    <row r="71" spans="1:7" ht="15.75" customHeight="1">
      <c r="A71" s="1"/>
      <c r="B71" s="2"/>
      <c r="C71" s="2"/>
      <c r="D71" s="2"/>
      <c r="E71" s="2"/>
      <c r="F71" s="3"/>
      <c r="G71" s="3"/>
    </row>
    <row r="72" spans="1:7" ht="15.75" customHeight="1">
      <c r="A72" s="1"/>
      <c r="B72" s="2"/>
      <c r="C72" s="2"/>
      <c r="D72" s="2"/>
      <c r="E72" s="2"/>
      <c r="F72" s="3"/>
      <c r="G72" s="3"/>
    </row>
    <row r="73" spans="1:7" ht="15.75" customHeight="1">
      <c r="A73" s="1"/>
      <c r="B73" s="2"/>
      <c r="C73" s="2"/>
      <c r="D73" s="2"/>
      <c r="E73" s="2"/>
      <c r="F73" s="3"/>
      <c r="G73" s="3"/>
    </row>
    <row r="74" spans="1:7" ht="15.75" customHeight="1">
      <c r="A74" s="1"/>
      <c r="B74" s="2"/>
      <c r="C74" s="2"/>
      <c r="D74" s="2"/>
      <c r="E74" s="2"/>
      <c r="F74" s="3"/>
      <c r="G74" s="3"/>
    </row>
    <row r="75" spans="1:7" ht="15.75" customHeight="1">
      <c r="A75" s="1"/>
      <c r="B75" s="2"/>
      <c r="C75" s="2"/>
      <c r="D75" s="2"/>
      <c r="E75" s="2"/>
      <c r="F75" s="3"/>
      <c r="G75" s="3"/>
    </row>
    <row r="76" spans="1:7" ht="15.75" customHeight="1">
      <c r="A76" s="1"/>
      <c r="B76" s="2"/>
      <c r="C76" s="2"/>
      <c r="D76" s="2"/>
      <c r="E76" s="2"/>
      <c r="F76" s="3"/>
      <c r="G76" s="3"/>
    </row>
    <row r="77" spans="1:7" ht="15.75" customHeight="1">
      <c r="A77" s="1"/>
      <c r="B77" s="2"/>
      <c r="C77" s="2"/>
      <c r="D77" s="2"/>
      <c r="E77" s="2"/>
      <c r="F77" s="3"/>
      <c r="G77" s="3"/>
    </row>
    <row r="78" spans="1:7" ht="15.75" customHeight="1">
      <c r="A78" s="1"/>
      <c r="B78" s="2"/>
      <c r="C78" s="2"/>
      <c r="D78" s="2"/>
      <c r="E78" s="2"/>
      <c r="F78" s="3"/>
      <c r="G78" s="3"/>
    </row>
    <row r="79" spans="1:7" ht="15.75" customHeight="1">
      <c r="A79" s="1"/>
      <c r="B79" s="2"/>
      <c r="C79" s="2"/>
      <c r="D79" s="2"/>
      <c r="E79" s="2"/>
      <c r="F79" s="3"/>
      <c r="G79" s="3"/>
    </row>
    <row r="80" spans="1:7" ht="15.75" customHeight="1">
      <c r="A80" s="1"/>
      <c r="B80" s="2"/>
      <c r="C80" s="2"/>
      <c r="D80" s="2"/>
      <c r="E80" s="2"/>
      <c r="F80" s="3"/>
      <c r="G80" s="3"/>
    </row>
    <row r="81" spans="1:7" ht="15.75" customHeight="1">
      <c r="A81" s="1"/>
      <c r="B81" s="2"/>
      <c r="C81" s="2"/>
      <c r="D81" s="2"/>
      <c r="E81" s="2"/>
      <c r="F81" s="3"/>
      <c r="G81" s="3"/>
    </row>
    <row r="82" spans="1:7" ht="15.75" customHeight="1">
      <c r="A82" s="1"/>
      <c r="B82" s="2"/>
      <c r="C82" s="2"/>
      <c r="D82" s="2"/>
      <c r="E82" s="2"/>
      <c r="F82" s="3"/>
      <c r="G82" s="3"/>
    </row>
    <row r="83" spans="1:7" ht="15.75" customHeight="1">
      <c r="A83" s="1"/>
      <c r="B83" s="2"/>
      <c r="C83" s="2"/>
      <c r="D83" s="2"/>
      <c r="E83" s="2"/>
      <c r="F83" s="3"/>
      <c r="G83" s="3"/>
    </row>
    <row r="84" spans="1:7" ht="15.75" customHeight="1">
      <c r="A84" s="1"/>
      <c r="B84" s="2"/>
      <c r="C84" s="2"/>
      <c r="D84" s="2"/>
      <c r="E84" s="2"/>
      <c r="F84" s="3"/>
      <c r="G84" s="3"/>
    </row>
    <row r="85" spans="1:7" ht="15.75" customHeight="1">
      <c r="A85" s="1"/>
      <c r="B85" s="2"/>
      <c r="C85" s="2"/>
      <c r="D85" s="2"/>
      <c r="E85" s="2"/>
      <c r="F85" s="3"/>
      <c r="G85" s="3"/>
    </row>
    <row r="86" spans="1:7" ht="15.75" customHeight="1">
      <c r="A86" s="1"/>
      <c r="B86" s="2"/>
      <c r="C86" s="2"/>
      <c r="D86" s="2"/>
      <c r="E86" s="2"/>
      <c r="F86" s="3"/>
      <c r="G86" s="3"/>
    </row>
    <row r="87" spans="1:7" ht="15.75" customHeight="1">
      <c r="A87" s="1"/>
      <c r="B87" s="2"/>
      <c r="C87" s="2"/>
      <c r="D87" s="2"/>
      <c r="E87" s="2"/>
      <c r="F87" s="3"/>
      <c r="G87" s="3"/>
    </row>
    <row r="88" spans="1:7" ht="15.75" customHeight="1">
      <c r="A88" s="1"/>
      <c r="B88" s="2"/>
      <c r="C88" s="2"/>
      <c r="D88" s="2"/>
      <c r="E88" s="2"/>
      <c r="F88" s="3"/>
      <c r="G88" s="3"/>
    </row>
    <row r="89" spans="1:7" ht="15.75" customHeight="1">
      <c r="A89" s="1"/>
      <c r="B89" s="2"/>
      <c r="C89" s="2"/>
      <c r="D89" s="2"/>
      <c r="E89" s="2"/>
      <c r="F89" s="3"/>
      <c r="G89" s="3"/>
    </row>
    <row r="90" spans="1:7" ht="15.75" customHeight="1">
      <c r="A90" s="1"/>
      <c r="B90" s="2"/>
      <c r="C90" s="2"/>
      <c r="D90" s="2"/>
      <c r="E90" s="2"/>
      <c r="F90" s="3"/>
      <c r="G90" s="3"/>
    </row>
    <row r="91" spans="1:7" ht="15.75" customHeight="1">
      <c r="A91" s="1"/>
      <c r="B91" s="2"/>
      <c r="C91" s="2"/>
      <c r="D91" s="2"/>
      <c r="E91" s="2"/>
      <c r="F91" s="3"/>
      <c r="G91" s="3"/>
    </row>
    <row r="92" spans="1:7" ht="15.75" customHeight="1">
      <c r="A92" s="1"/>
      <c r="B92" s="2"/>
      <c r="C92" s="2"/>
      <c r="D92" s="2"/>
      <c r="E92" s="2"/>
      <c r="F92" s="3"/>
      <c r="G92" s="3"/>
    </row>
    <row r="93" spans="1:7" ht="15.75" customHeight="1">
      <c r="A93" s="1"/>
      <c r="B93" s="2"/>
      <c r="C93" s="2"/>
      <c r="D93" s="2"/>
      <c r="E93" s="2"/>
      <c r="F93" s="3"/>
      <c r="G93" s="3"/>
    </row>
    <row r="94" spans="1:7" ht="15.75" customHeight="1">
      <c r="A94" s="1"/>
      <c r="B94" s="2"/>
      <c r="C94" s="2"/>
      <c r="D94" s="2"/>
      <c r="E94" s="2"/>
      <c r="F94" s="3"/>
      <c r="G94" s="3"/>
    </row>
    <row r="95" spans="1:7" ht="15.75" customHeight="1">
      <c r="A95" s="1"/>
      <c r="B95" s="2"/>
      <c r="C95" s="2"/>
      <c r="D95" s="2"/>
      <c r="E95" s="2"/>
      <c r="F95" s="3"/>
      <c r="G95" s="3"/>
    </row>
    <row r="96" spans="1:7" ht="15.75" customHeight="1">
      <c r="A96" s="1"/>
      <c r="B96" s="2"/>
      <c r="C96" s="2"/>
      <c r="D96" s="2"/>
      <c r="E96" s="2"/>
      <c r="F96" s="3"/>
      <c r="G96" s="3"/>
    </row>
    <row r="97" spans="1:7" ht="15.75" customHeight="1">
      <c r="A97" s="1"/>
      <c r="B97" s="2"/>
      <c r="C97" s="2"/>
      <c r="D97" s="2"/>
      <c r="E97" s="2"/>
      <c r="F97" s="3"/>
      <c r="G97" s="3"/>
    </row>
    <row r="98" spans="1:7" ht="15.75" customHeight="1">
      <c r="A98" s="1"/>
      <c r="B98" s="2"/>
      <c r="C98" s="2"/>
      <c r="D98" s="2"/>
      <c r="E98" s="2"/>
      <c r="F98" s="3"/>
      <c r="G98" s="3"/>
    </row>
    <row r="99" spans="1:7" ht="15.75" customHeight="1">
      <c r="A99" s="1"/>
      <c r="B99" s="2"/>
      <c r="C99" s="2"/>
      <c r="D99" s="2"/>
      <c r="E99" s="2"/>
      <c r="F99" s="3"/>
      <c r="G99" s="3"/>
    </row>
    <row r="100" spans="1:7" ht="15.75" customHeight="1">
      <c r="A100" s="1"/>
      <c r="B100" s="2"/>
      <c r="C100" s="2"/>
      <c r="D100" s="2"/>
      <c r="E100" s="2"/>
      <c r="F100" s="3"/>
      <c r="G100" s="3"/>
    </row>
    <row r="101" spans="1:7" ht="15.75" customHeight="1">
      <c r="A101" s="1"/>
      <c r="B101" s="2"/>
      <c r="C101" s="2"/>
      <c r="D101" s="2"/>
      <c r="E101" s="2"/>
      <c r="F101" s="3"/>
      <c r="G101" s="3"/>
    </row>
    <row r="102" spans="1:7" ht="15.75" customHeight="1">
      <c r="A102" s="1"/>
      <c r="B102" s="2"/>
      <c r="C102" s="2"/>
      <c r="D102" s="2"/>
      <c r="E102" s="2"/>
      <c r="F102" s="3"/>
      <c r="G102" s="3"/>
    </row>
    <row r="103" spans="1:7" ht="15.75" customHeight="1">
      <c r="A103" s="1"/>
      <c r="B103" s="2"/>
      <c r="C103" s="2"/>
      <c r="D103" s="2"/>
      <c r="E103" s="2"/>
      <c r="F103" s="3"/>
      <c r="G103" s="3"/>
    </row>
    <row r="104" spans="1:7" ht="15.75" customHeight="1">
      <c r="A104" s="1"/>
      <c r="B104" s="2"/>
      <c r="C104" s="2"/>
      <c r="D104" s="2"/>
      <c r="E104" s="2"/>
      <c r="F104" s="3"/>
      <c r="G104" s="3"/>
    </row>
    <row r="105" spans="1:7" ht="15.75" customHeight="1">
      <c r="A105" s="1"/>
      <c r="B105" s="2"/>
      <c r="C105" s="2"/>
      <c r="D105" s="2"/>
      <c r="E105" s="2"/>
      <c r="F105" s="3"/>
      <c r="G105" s="3"/>
    </row>
    <row r="106" spans="1:7" ht="15.75" customHeight="1">
      <c r="A106" s="1"/>
      <c r="B106" s="2"/>
      <c r="C106" s="2"/>
      <c r="D106" s="2"/>
      <c r="E106" s="2"/>
      <c r="F106" s="3"/>
      <c r="G106" s="3"/>
    </row>
    <row r="107" spans="1:7" ht="15.75" customHeight="1">
      <c r="A107" s="1"/>
      <c r="B107" s="2"/>
      <c r="C107" s="2"/>
      <c r="D107" s="2"/>
      <c r="E107" s="2"/>
      <c r="F107" s="3"/>
      <c r="G107" s="3"/>
    </row>
    <row r="108" spans="1:7" ht="15.75" customHeight="1">
      <c r="A108" s="1"/>
      <c r="B108" s="2"/>
      <c r="C108" s="2"/>
      <c r="D108" s="2"/>
      <c r="E108" s="2"/>
      <c r="F108" s="3"/>
      <c r="G108" s="3"/>
    </row>
    <row r="109" spans="1:7" ht="15.75" customHeight="1">
      <c r="A109" s="1"/>
      <c r="B109" s="2"/>
      <c r="C109" s="2"/>
      <c r="D109" s="2"/>
      <c r="E109" s="2"/>
      <c r="F109" s="3"/>
      <c r="G109" s="3"/>
    </row>
    <row r="110" spans="1:7" ht="15.75" customHeight="1">
      <c r="A110" s="1"/>
      <c r="B110" s="2"/>
      <c r="C110" s="2"/>
      <c r="D110" s="2"/>
      <c r="E110" s="2"/>
      <c r="F110" s="3"/>
      <c r="G110" s="3"/>
    </row>
    <row r="111" spans="1:7" ht="15.75" customHeight="1">
      <c r="A111" s="1"/>
      <c r="B111" s="2"/>
      <c r="C111" s="2"/>
      <c r="D111" s="2"/>
      <c r="E111" s="2"/>
      <c r="F111" s="3"/>
      <c r="G111" s="3"/>
    </row>
    <row r="112" spans="1:7" ht="15.75" customHeight="1">
      <c r="A112" s="1"/>
      <c r="B112" s="2"/>
      <c r="C112" s="2"/>
      <c r="D112" s="2"/>
      <c r="E112" s="2"/>
      <c r="F112" s="3"/>
      <c r="G112" s="3"/>
    </row>
    <row r="113" spans="1:7" ht="15.75" customHeight="1">
      <c r="A113" s="1"/>
      <c r="B113" s="2"/>
      <c r="C113" s="2"/>
      <c r="D113" s="2"/>
      <c r="E113" s="2"/>
      <c r="F113" s="3"/>
      <c r="G113" s="3"/>
    </row>
    <row r="114" spans="1:7" ht="15.75" customHeight="1">
      <c r="A114" s="1"/>
      <c r="B114" s="2"/>
      <c r="C114" s="2"/>
      <c r="D114" s="2"/>
      <c r="E114" s="2"/>
      <c r="F114" s="3"/>
      <c r="G114" s="3"/>
    </row>
    <row r="115" spans="1:7" ht="15.75" customHeight="1">
      <c r="A115" s="1"/>
      <c r="B115" s="2"/>
      <c r="C115" s="2"/>
      <c r="D115" s="2"/>
      <c r="E115" s="2"/>
      <c r="F115" s="3"/>
      <c r="G115" s="3"/>
    </row>
    <row r="116" spans="1:7" ht="15.75" customHeight="1">
      <c r="A116" s="1"/>
      <c r="B116" s="2"/>
      <c r="C116" s="2"/>
      <c r="D116" s="2"/>
      <c r="E116" s="2"/>
      <c r="F116" s="3"/>
      <c r="G116" s="3"/>
    </row>
    <row r="117" spans="1:7" ht="15.75" customHeight="1">
      <c r="A117" s="1"/>
      <c r="B117" s="2"/>
      <c r="C117" s="2"/>
      <c r="D117" s="2"/>
      <c r="E117" s="2"/>
      <c r="F117" s="3"/>
      <c r="G117" s="3"/>
    </row>
    <row r="118" spans="1:7" ht="15.75" customHeight="1">
      <c r="A118" s="1"/>
      <c r="B118" s="2"/>
      <c r="C118" s="2"/>
      <c r="D118" s="2"/>
      <c r="E118" s="2"/>
      <c r="F118" s="3"/>
      <c r="G118" s="3"/>
    </row>
    <row r="119" spans="1:7" ht="15.75" customHeight="1">
      <c r="A119" s="1"/>
      <c r="B119" s="2"/>
      <c r="C119" s="2"/>
      <c r="D119" s="2"/>
      <c r="E119" s="2"/>
      <c r="F119" s="3"/>
      <c r="G119" s="3"/>
    </row>
    <row r="120" spans="1:7" ht="15.75" customHeight="1">
      <c r="A120" s="1"/>
      <c r="B120" s="2"/>
      <c r="C120" s="2"/>
      <c r="D120" s="2"/>
      <c r="E120" s="2"/>
      <c r="F120" s="3"/>
      <c r="G120" s="3"/>
    </row>
    <row r="121" spans="1:7" ht="15.75" customHeight="1">
      <c r="A121" s="1"/>
      <c r="B121" s="2"/>
      <c r="C121" s="2"/>
      <c r="D121" s="2"/>
      <c r="E121" s="2"/>
      <c r="F121" s="3"/>
      <c r="G121" s="3"/>
    </row>
    <row r="122" spans="1:7" ht="15.75" customHeight="1">
      <c r="A122" s="1"/>
      <c r="B122" s="2"/>
      <c r="C122" s="2"/>
      <c r="D122" s="2"/>
      <c r="E122" s="2"/>
      <c r="F122" s="3"/>
      <c r="G122" s="3"/>
    </row>
    <row r="123" spans="1:7" ht="15.75" customHeight="1">
      <c r="A123" s="1"/>
      <c r="B123" s="2"/>
      <c r="C123" s="2"/>
      <c r="D123" s="2"/>
      <c r="E123" s="2"/>
      <c r="F123" s="3"/>
      <c r="G123" s="3"/>
    </row>
    <row r="124" spans="1:7" ht="15.75" customHeight="1">
      <c r="A124" s="1"/>
      <c r="B124" s="2"/>
      <c r="C124" s="2"/>
      <c r="D124" s="2"/>
      <c r="E124" s="2"/>
      <c r="F124" s="3"/>
      <c r="G124" s="3"/>
    </row>
    <row r="125" spans="1:7" ht="15.75" customHeight="1">
      <c r="A125" s="1"/>
      <c r="B125" s="2"/>
      <c r="C125" s="2"/>
      <c r="D125" s="2"/>
      <c r="E125" s="2"/>
      <c r="F125" s="3"/>
      <c r="G125" s="3"/>
    </row>
    <row r="126" spans="1:7" ht="15.75" customHeight="1">
      <c r="A126" s="1"/>
      <c r="B126" s="2"/>
      <c r="C126" s="2"/>
      <c r="D126" s="2"/>
      <c r="E126" s="2"/>
      <c r="F126" s="3"/>
      <c r="G126" s="3"/>
    </row>
    <row r="127" spans="1:7" ht="15.75" customHeight="1">
      <c r="A127" s="1"/>
      <c r="B127" s="2"/>
      <c r="C127" s="2"/>
      <c r="D127" s="2"/>
      <c r="E127" s="2"/>
      <c r="F127" s="3"/>
      <c r="G127" s="3"/>
    </row>
    <row r="128" spans="1:7" ht="15.75" customHeight="1">
      <c r="A128" s="1"/>
      <c r="B128" s="2"/>
      <c r="C128" s="2"/>
      <c r="D128" s="2"/>
      <c r="E128" s="2"/>
      <c r="F128" s="3"/>
      <c r="G128" s="3"/>
    </row>
    <row r="129" spans="1:7" ht="15.75" customHeight="1">
      <c r="A129" s="1"/>
      <c r="B129" s="2"/>
      <c r="C129" s="2"/>
      <c r="D129" s="2"/>
      <c r="E129" s="2"/>
      <c r="F129" s="3"/>
      <c r="G129" s="3"/>
    </row>
    <row r="130" spans="1:7" ht="15.75" customHeight="1">
      <c r="A130" s="1"/>
      <c r="B130" s="2"/>
      <c r="C130" s="2"/>
      <c r="D130" s="2"/>
      <c r="E130" s="2"/>
      <c r="F130" s="3"/>
      <c r="G130" s="3"/>
    </row>
    <row r="131" spans="1:7" ht="15.75" customHeight="1">
      <c r="A131" s="1"/>
      <c r="B131" s="2"/>
      <c r="C131" s="2"/>
      <c r="D131" s="2"/>
      <c r="E131" s="2"/>
      <c r="F131" s="3"/>
      <c r="G131" s="3"/>
    </row>
    <row r="132" spans="1:7" ht="15.75" customHeight="1">
      <c r="A132" s="1"/>
      <c r="B132" s="2"/>
      <c r="C132" s="2"/>
      <c r="D132" s="2"/>
      <c r="E132" s="2"/>
      <c r="F132" s="3"/>
      <c r="G132" s="3"/>
    </row>
    <row r="133" spans="1:7" ht="15.75" customHeight="1">
      <c r="A133" s="1"/>
      <c r="B133" s="2"/>
      <c r="C133" s="2"/>
      <c r="D133" s="2"/>
      <c r="E133" s="2"/>
      <c r="F133" s="3"/>
      <c r="G133" s="3"/>
    </row>
    <row r="134" spans="1:7" ht="15.75" customHeight="1">
      <c r="A134" s="1"/>
      <c r="B134" s="2"/>
      <c r="C134" s="2"/>
      <c r="D134" s="2"/>
      <c r="E134" s="2"/>
      <c r="F134" s="3"/>
      <c r="G134" s="3"/>
    </row>
    <row r="135" spans="1:7" ht="15.75" customHeight="1">
      <c r="A135" s="1"/>
      <c r="B135" s="2"/>
      <c r="C135" s="2"/>
      <c r="D135" s="2"/>
      <c r="E135" s="2"/>
      <c r="F135" s="3"/>
      <c r="G135" s="3"/>
    </row>
    <row r="136" spans="1:7" ht="15.75" customHeight="1">
      <c r="A136" s="1"/>
      <c r="B136" s="2"/>
      <c r="C136" s="2"/>
      <c r="D136" s="2"/>
      <c r="E136" s="2"/>
      <c r="F136" s="3"/>
      <c r="G136" s="3"/>
    </row>
    <row r="137" spans="1:7" ht="15.75" customHeight="1">
      <c r="A137" s="1"/>
      <c r="B137" s="2"/>
      <c r="C137" s="2"/>
      <c r="D137" s="2"/>
      <c r="E137" s="2"/>
      <c r="F137" s="3"/>
      <c r="G137" s="3"/>
    </row>
    <row r="138" spans="1:7" ht="15.75" customHeight="1">
      <c r="A138" s="1"/>
      <c r="B138" s="2"/>
      <c r="C138" s="2"/>
      <c r="D138" s="2"/>
      <c r="E138" s="2"/>
      <c r="F138" s="3"/>
      <c r="G138" s="3"/>
    </row>
    <row r="139" spans="1:7" ht="15.75" customHeight="1">
      <c r="A139" s="1"/>
      <c r="B139" s="2"/>
      <c r="C139" s="2"/>
      <c r="D139" s="2"/>
      <c r="E139" s="2"/>
      <c r="F139" s="3"/>
      <c r="G139" s="3"/>
    </row>
    <row r="140" spans="1:7" ht="15.75" customHeight="1">
      <c r="A140" s="1"/>
      <c r="B140" s="2"/>
      <c r="C140" s="2"/>
      <c r="D140" s="2"/>
      <c r="E140" s="2"/>
      <c r="F140" s="3"/>
      <c r="G140" s="3"/>
    </row>
    <row r="141" spans="1:7" ht="15.75" customHeight="1">
      <c r="A141" s="1"/>
      <c r="B141" s="2"/>
      <c r="C141" s="2"/>
      <c r="D141" s="2"/>
      <c r="E141" s="2"/>
      <c r="F141" s="3"/>
      <c r="G141" s="3"/>
    </row>
    <row r="142" spans="1:7" ht="15.75" customHeight="1">
      <c r="A142" s="1"/>
      <c r="B142" s="2"/>
      <c r="C142" s="2"/>
      <c r="D142" s="2"/>
      <c r="E142" s="2"/>
      <c r="F142" s="3"/>
      <c r="G142" s="3"/>
    </row>
    <row r="143" spans="1:7" ht="15.75" customHeight="1">
      <c r="A143" s="1"/>
      <c r="B143" s="2"/>
      <c r="C143" s="2"/>
      <c r="D143" s="2"/>
      <c r="E143" s="2"/>
      <c r="F143" s="3"/>
      <c r="G143" s="3"/>
    </row>
    <row r="144" spans="1:7" ht="15.75" customHeight="1">
      <c r="A144" s="1"/>
      <c r="B144" s="2"/>
      <c r="C144" s="2"/>
      <c r="D144" s="2"/>
      <c r="E144" s="2"/>
      <c r="F144" s="3"/>
      <c r="G144" s="3"/>
    </row>
    <row r="145" spans="1:7" ht="15.75" customHeight="1">
      <c r="A145" s="1"/>
      <c r="B145" s="2"/>
      <c r="C145" s="2"/>
      <c r="D145" s="2"/>
      <c r="E145" s="2"/>
      <c r="F145" s="3"/>
      <c r="G145" s="3"/>
    </row>
    <row r="146" spans="1:7" ht="15.75" customHeight="1">
      <c r="A146" s="1"/>
      <c r="B146" s="2"/>
      <c r="C146" s="2"/>
      <c r="D146" s="2"/>
      <c r="E146" s="2"/>
      <c r="F146" s="3"/>
      <c r="G146" s="3"/>
    </row>
    <row r="147" spans="1:7" ht="15.75" customHeight="1">
      <c r="A147" s="1"/>
      <c r="B147" s="2"/>
      <c r="C147" s="2"/>
      <c r="D147" s="2"/>
      <c r="E147" s="2"/>
      <c r="F147" s="3"/>
      <c r="G147" s="3"/>
    </row>
    <row r="148" spans="1:7" ht="15.75" customHeight="1">
      <c r="A148" s="1"/>
      <c r="B148" s="2"/>
      <c r="C148" s="2"/>
      <c r="D148" s="2"/>
      <c r="E148" s="2"/>
      <c r="F148" s="3"/>
      <c r="G148" s="3"/>
    </row>
    <row r="149" spans="1:7" ht="15.75" customHeight="1">
      <c r="A149" s="1"/>
      <c r="B149" s="2"/>
      <c r="C149" s="2"/>
      <c r="D149" s="2"/>
      <c r="E149" s="2"/>
      <c r="F149" s="3"/>
      <c r="G149" s="3"/>
    </row>
    <row r="150" spans="1:7" ht="15.75" customHeight="1">
      <c r="A150" s="1"/>
      <c r="B150" s="2"/>
      <c r="C150" s="2"/>
      <c r="D150" s="2"/>
      <c r="E150" s="2"/>
      <c r="F150" s="3"/>
      <c r="G150" s="3"/>
    </row>
    <row r="151" spans="1:7" ht="15.75" customHeight="1">
      <c r="A151" s="1"/>
      <c r="B151" s="2"/>
      <c r="C151" s="2"/>
      <c r="D151" s="2"/>
      <c r="E151" s="2"/>
      <c r="F151" s="3"/>
      <c r="G151" s="3"/>
    </row>
    <row r="152" spans="1:7" ht="15.75" customHeight="1">
      <c r="A152" s="1"/>
      <c r="B152" s="2"/>
      <c r="C152" s="2"/>
      <c r="D152" s="2"/>
      <c r="E152" s="2"/>
      <c r="F152" s="3"/>
      <c r="G152" s="3"/>
    </row>
    <row r="153" spans="1:7" ht="15.75" customHeight="1">
      <c r="A153" s="1"/>
      <c r="B153" s="2"/>
      <c r="C153" s="2"/>
      <c r="D153" s="2"/>
      <c r="E153" s="2"/>
      <c r="F153" s="3"/>
      <c r="G153" s="3"/>
    </row>
    <row r="154" spans="1:7" ht="15.75" customHeight="1">
      <c r="A154" s="1"/>
      <c r="B154" s="2"/>
      <c r="C154" s="2"/>
      <c r="D154" s="2"/>
      <c r="E154" s="2"/>
      <c r="F154" s="3"/>
      <c r="G154" s="3"/>
    </row>
    <row r="155" spans="1:7" ht="15.75" customHeight="1">
      <c r="A155" s="1"/>
      <c r="B155" s="2"/>
      <c r="C155" s="2"/>
      <c r="D155" s="2"/>
      <c r="E155" s="2"/>
      <c r="F155" s="3"/>
      <c r="G155" s="3"/>
    </row>
    <row r="156" spans="1:7" ht="15.75" customHeight="1">
      <c r="A156" s="1"/>
      <c r="B156" s="2"/>
      <c r="C156" s="2"/>
      <c r="D156" s="2"/>
      <c r="E156" s="2"/>
      <c r="F156" s="3"/>
      <c r="G156" s="3"/>
    </row>
    <row r="157" spans="1:7" ht="15.75" customHeight="1">
      <c r="A157" s="1"/>
      <c r="B157" s="2"/>
      <c r="C157" s="2"/>
      <c r="D157" s="2"/>
      <c r="E157" s="2"/>
      <c r="F157" s="3"/>
      <c r="G157" s="3"/>
    </row>
    <row r="158" spans="1:7" ht="15.75" customHeight="1">
      <c r="A158" s="1"/>
      <c r="B158" s="2"/>
      <c r="C158" s="2"/>
      <c r="D158" s="2"/>
      <c r="E158" s="2"/>
      <c r="F158" s="3"/>
      <c r="G158" s="3"/>
    </row>
    <row r="159" spans="1:7" ht="15.75" customHeight="1">
      <c r="A159" s="1"/>
      <c r="B159" s="2"/>
      <c r="C159" s="2"/>
      <c r="D159" s="2"/>
      <c r="E159" s="2"/>
      <c r="F159" s="3"/>
      <c r="G159" s="3"/>
    </row>
    <row r="160" spans="1:7" ht="15.75" customHeight="1">
      <c r="A160" s="1"/>
      <c r="B160" s="2"/>
      <c r="C160" s="2"/>
      <c r="D160" s="2"/>
      <c r="E160" s="2"/>
      <c r="F160" s="3"/>
      <c r="G160" s="3"/>
    </row>
    <row r="161" spans="1:7" ht="15.75" customHeight="1">
      <c r="A161" s="1"/>
      <c r="B161" s="2"/>
      <c r="C161" s="2"/>
      <c r="D161" s="2"/>
      <c r="E161" s="2"/>
      <c r="F161" s="3"/>
      <c r="G161" s="3"/>
    </row>
    <row r="162" spans="1:7" ht="15.75" customHeight="1">
      <c r="A162" s="1"/>
      <c r="B162" s="2"/>
      <c r="C162" s="2"/>
      <c r="D162" s="2"/>
      <c r="E162" s="2"/>
      <c r="F162" s="3"/>
      <c r="G162" s="3"/>
    </row>
    <row r="163" spans="1:7" ht="15.75" customHeight="1">
      <c r="A163" s="1"/>
      <c r="B163" s="2"/>
      <c r="C163" s="2"/>
      <c r="D163" s="2"/>
      <c r="E163" s="2"/>
      <c r="F163" s="3"/>
      <c r="G163" s="3"/>
    </row>
    <row r="164" spans="1:7" ht="15.75" customHeight="1">
      <c r="A164" s="1"/>
      <c r="B164" s="2"/>
      <c r="C164" s="2"/>
      <c r="D164" s="2"/>
      <c r="E164" s="2"/>
      <c r="F164" s="3"/>
      <c r="G164" s="3"/>
    </row>
    <row r="165" spans="1:7" ht="15.75" customHeight="1">
      <c r="A165" s="1"/>
      <c r="B165" s="2"/>
      <c r="C165" s="2"/>
      <c r="D165" s="2"/>
      <c r="E165" s="2"/>
      <c r="F165" s="3"/>
      <c r="G165" s="3"/>
    </row>
    <row r="166" spans="1:7" ht="15.75" customHeight="1">
      <c r="A166" s="1"/>
      <c r="B166" s="2"/>
      <c r="C166" s="2"/>
      <c r="D166" s="2"/>
      <c r="E166" s="2"/>
      <c r="F166" s="3"/>
      <c r="G166" s="3"/>
    </row>
    <row r="167" spans="1:7" ht="15.75" customHeight="1">
      <c r="A167" s="1"/>
      <c r="B167" s="2"/>
      <c r="C167" s="2"/>
      <c r="D167" s="2"/>
      <c r="E167" s="2"/>
      <c r="F167" s="3"/>
      <c r="G167" s="3"/>
    </row>
    <row r="168" spans="1:7" ht="15.75" customHeight="1">
      <c r="A168" s="1"/>
      <c r="B168" s="2"/>
      <c r="C168" s="2"/>
      <c r="D168" s="2"/>
      <c r="E168" s="2"/>
      <c r="F168" s="3"/>
      <c r="G168" s="3"/>
    </row>
    <row r="169" spans="1:7" ht="15.75" customHeight="1">
      <c r="A169" s="1"/>
      <c r="B169" s="2"/>
      <c r="C169" s="2"/>
      <c r="D169" s="2"/>
      <c r="E169" s="2"/>
      <c r="F169" s="3"/>
      <c r="G169" s="3"/>
    </row>
    <row r="170" spans="1:7" ht="15.75" customHeight="1">
      <c r="A170" s="1"/>
      <c r="B170" s="2"/>
      <c r="C170" s="2"/>
      <c r="D170" s="2"/>
      <c r="E170" s="2"/>
      <c r="F170" s="3"/>
      <c r="G170" s="3"/>
    </row>
    <row r="171" spans="1:7" ht="15.75" customHeight="1">
      <c r="A171" s="1"/>
      <c r="B171" s="2"/>
      <c r="C171" s="2"/>
      <c r="D171" s="2"/>
      <c r="E171" s="2"/>
      <c r="F171" s="3"/>
      <c r="G171" s="3"/>
    </row>
    <row r="172" spans="1:7" ht="15.75" customHeight="1">
      <c r="A172" s="1"/>
      <c r="B172" s="2"/>
      <c r="C172" s="2"/>
      <c r="D172" s="2"/>
      <c r="E172" s="2"/>
      <c r="F172" s="3"/>
      <c r="G172" s="3"/>
    </row>
    <row r="173" spans="1:7" ht="15.75" customHeight="1">
      <c r="A173" s="1"/>
      <c r="B173" s="2"/>
      <c r="C173" s="2"/>
      <c r="D173" s="2"/>
      <c r="E173" s="2"/>
      <c r="F173" s="3"/>
      <c r="G173" s="3"/>
    </row>
    <row r="174" spans="1:7" ht="15.75" customHeight="1">
      <c r="A174" s="1"/>
      <c r="B174" s="2"/>
      <c r="C174" s="2"/>
      <c r="D174" s="2"/>
      <c r="E174" s="2"/>
      <c r="F174" s="3"/>
      <c r="G174" s="3"/>
    </row>
    <row r="175" spans="1:7" ht="15.75" customHeight="1">
      <c r="A175" s="1"/>
      <c r="B175" s="2"/>
      <c r="C175" s="2"/>
      <c r="D175" s="2"/>
      <c r="E175" s="2"/>
      <c r="F175" s="3"/>
      <c r="G175" s="3"/>
    </row>
    <row r="176" spans="1:7" ht="15.75" customHeight="1">
      <c r="A176" s="1"/>
      <c r="B176" s="2"/>
      <c r="C176" s="2"/>
      <c r="D176" s="2"/>
      <c r="E176" s="2"/>
      <c r="F176" s="3"/>
      <c r="G176" s="3"/>
    </row>
    <row r="177" spans="1:7" ht="15.75" customHeight="1">
      <c r="A177" s="1"/>
      <c r="B177" s="2"/>
      <c r="C177" s="2"/>
      <c r="D177" s="2"/>
      <c r="E177" s="2"/>
      <c r="F177" s="3"/>
      <c r="G177" s="3"/>
    </row>
    <row r="178" spans="1:7" ht="15.75" customHeight="1">
      <c r="A178" s="1"/>
      <c r="B178" s="2"/>
      <c r="C178" s="2"/>
      <c r="D178" s="2"/>
      <c r="E178" s="2"/>
      <c r="F178" s="3"/>
      <c r="G178" s="3"/>
    </row>
    <row r="179" spans="1:7" ht="15.75" customHeight="1">
      <c r="A179" s="1"/>
      <c r="B179" s="2"/>
      <c r="C179" s="2"/>
      <c r="D179" s="2"/>
      <c r="E179" s="2"/>
      <c r="F179" s="3"/>
      <c r="G179" s="3"/>
    </row>
    <row r="180" spans="1:7" ht="15.75" customHeight="1">
      <c r="A180" s="1"/>
      <c r="B180" s="2"/>
      <c r="C180" s="2"/>
      <c r="D180" s="2"/>
      <c r="E180" s="2"/>
      <c r="F180" s="3"/>
      <c r="G180" s="3"/>
    </row>
    <row r="181" spans="1:7" ht="15.75" customHeight="1">
      <c r="A181" s="1"/>
      <c r="B181" s="2"/>
      <c r="C181" s="2"/>
      <c r="D181" s="2"/>
      <c r="E181" s="2"/>
      <c r="F181" s="3"/>
      <c r="G181" s="3"/>
    </row>
    <row r="182" spans="1:7" ht="15.75" customHeight="1">
      <c r="A182" s="1"/>
      <c r="B182" s="2"/>
      <c r="C182" s="2"/>
      <c r="D182" s="2"/>
      <c r="E182" s="2"/>
      <c r="F182" s="3"/>
      <c r="G182" s="3"/>
    </row>
    <row r="183" spans="1:7" ht="15.75" customHeight="1">
      <c r="A183" s="1"/>
      <c r="B183" s="2"/>
      <c r="C183" s="2"/>
      <c r="D183" s="2"/>
      <c r="E183" s="2"/>
      <c r="F183" s="3"/>
      <c r="G183" s="3"/>
    </row>
    <row r="184" spans="1:7" ht="15.75" customHeight="1">
      <c r="A184" s="1"/>
      <c r="B184" s="2"/>
      <c r="C184" s="2"/>
      <c r="D184" s="2"/>
      <c r="E184" s="2"/>
      <c r="F184" s="3"/>
      <c r="G184" s="3"/>
    </row>
    <row r="185" spans="1:7" ht="15.75" customHeight="1">
      <c r="A185" s="1"/>
      <c r="B185" s="2"/>
      <c r="C185" s="2"/>
      <c r="D185" s="2"/>
      <c r="E185" s="2"/>
      <c r="F185" s="3"/>
      <c r="G185" s="3"/>
    </row>
    <row r="186" spans="1:7" ht="15.75" customHeight="1">
      <c r="A186" s="1"/>
      <c r="B186" s="2"/>
      <c r="C186" s="2"/>
      <c r="D186" s="2"/>
      <c r="E186" s="2"/>
      <c r="F186" s="3"/>
      <c r="G186" s="3"/>
    </row>
    <row r="187" spans="1:7" ht="15.75" customHeight="1">
      <c r="A187" s="1"/>
      <c r="B187" s="2"/>
      <c r="C187" s="2"/>
      <c r="D187" s="2"/>
      <c r="E187" s="2"/>
      <c r="F187" s="3"/>
      <c r="G187" s="3"/>
    </row>
    <row r="188" spans="1:7" ht="15.75" customHeight="1">
      <c r="A188" s="1"/>
      <c r="B188" s="2"/>
      <c r="C188" s="2"/>
      <c r="D188" s="2"/>
      <c r="E188" s="2"/>
      <c r="F188" s="3"/>
      <c r="G188" s="3"/>
    </row>
    <row r="189" spans="1:7" ht="15.75" customHeight="1">
      <c r="A189" s="1"/>
      <c r="B189" s="2"/>
      <c r="C189" s="2"/>
      <c r="D189" s="2"/>
      <c r="E189" s="2"/>
      <c r="F189" s="3"/>
      <c r="G189" s="3"/>
    </row>
    <row r="190" spans="1:7" ht="15.75" customHeight="1">
      <c r="A190" s="1"/>
      <c r="B190" s="2"/>
      <c r="C190" s="2"/>
      <c r="D190" s="2"/>
      <c r="E190" s="2"/>
      <c r="F190" s="3"/>
      <c r="G190" s="3"/>
    </row>
    <row r="191" spans="1:7" ht="15.75" customHeight="1">
      <c r="A191" s="1"/>
      <c r="B191" s="2"/>
      <c r="C191" s="2"/>
      <c r="D191" s="2"/>
      <c r="E191" s="2"/>
      <c r="F191" s="3"/>
      <c r="G191" s="3"/>
    </row>
    <row r="192" spans="1:7" ht="15.75" customHeight="1">
      <c r="A192" s="1"/>
      <c r="B192" s="2"/>
      <c r="C192" s="2"/>
      <c r="D192" s="2"/>
      <c r="E192" s="2"/>
      <c r="F192" s="3"/>
      <c r="G192" s="3"/>
    </row>
    <row r="193" spans="1:7" ht="15.75" customHeight="1">
      <c r="A193" s="1"/>
      <c r="B193" s="2"/>
      <c r="C193" s="2"/>
      <c r="D193" s="2"/>
      <c r="E193" s="2"/>
      <c r="F193" s="3"/>
      <c r="G193" s="3"/>
    </row>
    <row r="194" spans="1:7" ht="15.75" customHeight="1">
      <c r="A194" s="1"/>
      <c r="B194" s="2"/>
      <c r="C194" s="2"/>
      <c r="D194" s="2"/>
      <c r="E194" s="2"/>
      <c r="F194" s="3"/>
      <c r="G194" s="3"/>
    </row>
    <row r="195" spans="1:7" ht="15.75" customHeight="1">
      <c r="A195" s="1"/>
      <c r="B195" s="2"/>
      <c r="C195" s="2"/>
      <c r="D195" s="2"/>
      <c r="E195" s="2"/>
      <c r="F195" s="3"/>
      <c r="G195" s="3"/>
    </row>
    <row r="196" spans="1:7" ht="15.75" customHeight="1">
      <c r="A196" s="1"/>
      <c r="B196" s="2"/>
      <c r="C196" s="2"/>
      <c r="D196" s="2"/>
      <c r="E196" s="2"/>
      <c r="F196" s="3"/>
      <c r="G196" s="3"/>
    </row>
    <row r="197" spans="1:7" ht="15.75" customHeight="1">
      <c r="A197" s="1"/>
      <c r="B197" s="2"/>
      <c r="C197" s="2"/>
      <c r="D197" s="2"/>
      <c r="E197" s="2"/>
      <c r="F197" s="3"/>
      <c r="G197" s="3"/>
    </row>
    <row r="198" spans="1:7" ht="15.75" customHeight="1">
      <c r="A198" s="1"/>
      <c r="B198" s="2"/>
      <c r="C198" s="2"/>
      <c r="D198" s="2"/>
      <c r="E198" s="2"/>
      <c r="F198" s="3"/>
      <c r="G198" s="3"/>
    </row>
    <row r="199" spans="1:7" ht="15.75" customHeight="1">
      <c r="A199" s="1"/>
      <c r="B199" s="2"/>
      <c r="C199" s="2"/>
      <c r="D199" s="2"/>
      <c r="E199" s="2"/>
      <c r="F199" s="3"/>
      <c r="G199" s="3"/>
    </row>
    <row r="200" spans="1:7" ht="15.75" customHeight="1">
      <c r="A200" s="1"/>
      <c r="B200" s="2"/>
      <c r="C200" s="2"/>
      <c r="D200" s="2"/>
      <c r="E200" s="2"/>
      <c r="F200" s="3"/>
      <c r="G200" s="3"/>
    </row>
    <row r="201" spans="1:7" ht="15.75" customHeight="1">
      <c r="A201" s="1"/>
      <c r="B201" s="2"/>
      <c r="C201" s="2"/>
      <c r="D201" s="2"/>
      <c r="E201" s="2"/>
      <c r="F201" s="3"/>
      <c r="G201" s="3"/>
    </row>
    <row r="202" spans="1:7" ht="15.75" customHeight="1">
      <c r="A202" s="1"/>
      <c r="B202" s="2"/>
      <c r="C202" s="2"/>
      <c r="D202" s="2"/>
      <c r="E202" s="2"/>
      <c r="F202" s="3"/>
      <c r="G202" s="3"/>
    </row>
    <row r="203" spans="1:7" ht="15.75" customHeight="1">
      <c r="A203" s="1"/>
      <c r="B203" s="2"/>
      <c r="C203" s="2"/>
      <c r="D203" s="2"/>
      <c r="E203" s="2"/>
      <c r="F203" s="3"/>
      <c r="G203" s="3"/>
    </row>
    <row r="204" spans="1:7" ht="15.75" customHeight="1">
      <c r="A204" s="1"/>
      <c r="B204" s="2"/>
      <c r="C204" s="2"/>
      <c r="D204" s="2"/>
      <c r="E204" s="2"/>
      <c r="F204" s="3"/>
      <c r="G204" s="3"/>
    </row>
    <row r="205" spans="1:7" ht="15.75" customHeight="1">
      <c r="A205" s="1"/>
      <c r="B205" s="2"/>
      <c r="C205" s="2"/>
      <c r="D205" s="2"/>
      <c r="E205" s="2"/>
      <c r="F205" s="3"/>
      <c r="G205" s="3"/>
    </row>
    <row r="206" spans="1:7" ht="15.75" customHeight="1">
      <c r="A206" s="1"/>
      <c r="B206" s="2"/>
      <c r="C206" s="2"/>
      <c r="D206" s="2"/>
      <c r="E206" s="2"/>
      <c r="F206" s="3"/>
      <c r="G206" s="3"/>
    </row>
    <row r="207" spans="1:7" ht="15.75" customHeight="1">
      <c r="A207" s="1"/>
      <c r="B207" s="2"/>
      <c r="C207" s="2"/>
      <c r="D207" s="2"/>
      <c r="E207" s="2"/>
      <c r="F207" s="3"/>
      <c r="G207" s="3"/>
    </row>
    <row r="208" spans="1:7" ht="15.75" customHeight="1">
      <c r="A208" s="1"/>
      <c r="B208" s="2"/>
      <c r="C208" s="2"/>
      <c r="D208" s="2"/>
      <c r="E208" s="2"/>
      <c r="F208" s="3"/>
      <c r="G208" s="3"/>
    </row>
    <row r="209" spans="1:7" ht="15.75" customHeight="1">
      <c r="A209" s="1"/>
      <c r="B209" s="2"/>
      <c r="C209" s="2"/>
      <c r="D209" s="2"/>
      <c r="E209" s="2"/>
      <c r="F209" s="3"/>
      <c r="G209" s="3"/>
    </row>
    <row r="210" spans="1:7" ht="15.75" customHeight="1">
      <c r="A210" s="1"/>
      <c r="B210" s="2"/>
      <c r="C210" s="2"/>
      <c r="D210" s="2"/>
      <c r="E210" s="2"/>
      <c r="F210" s="3"/>
      <c r="G210" s="3"/>
    </row>
    <row r="211" spans="1:7" ht="15.75" customHeight="1">
      <c r="A211" s="1"/>
      <c r="B211" s="2"/>
      <c r="C211" s="2"/>
      <c r="D211" s="2"/>
      <c r="E211" s="2"/>
      <c r="F211" s="3"/>
      <c r="G211" s="3"/>
    </row>
    <row r="212" spans="1:7" ht="15.75" customHeight="1">
      <c r="A212" s="1"/>
      <c r="B212" s="2"/>
      <c r="C212" s="2"/>
      <c r="D212" s="2"/>
      <c r="E212" s="2"/>
      <c r="F212" s="3"/>
      <c r="G212" s="3"/>
    </row>
    <row r="213" spans="1:7" ht="15.75" customHeight="1">
      <c r="A213" s="1"/>
      <c r="B213" s="2"/>
      <c r="C213" s="2"/>
      <c r="D213" s="2"/>
      <c r="E213" s="2"/>
      <c r="F213" s="3"/>
      <c r="G213" s="3"/>
    </row>
    <row r="214" spans="1:7" ht="15.75" customHeight="1">
      <c r="A214" s="1"/>
      <c r="B214" s="2"/>
      <c r="C214" s="2"/>
      <c r="D214" s="2"/>
      <c r="E214" s="2"/>
      <c r="F214" s="3"/>
      <c r="G214" s="3"/>
    </row>
    <row r="215" spans="1:7" ht="15.75" customHeight="1">
      <c r="A215" s="1"/>
      <c r="B215" s="2"/>
      <c r="C215" s="2"/>
      <c r="D215" s="2"/>
      <c r="E215" s="2"/>
      <c r="F215" s="3"/>
      <c r="G215" s="3"/>
    </row>
    <row r="216" spans="1:7" ht="15.75" customHeight="1">
      <c r="A216" s="1"/>
      <c r="B216" s="2"/>
      <c r="C216" s="2"/>
      <c r="D216" s="2"/>
      <c r="E216" s="2"/>
      <c r="F216" s="3"/>
      <c r="G216" s="3"/>
    </row>
    <row r="217" spans="1:7" ht="15.75" customHeight="1">
      <c r="A217" s="1"/>
      <c r="B217" s="2"/>
      <c r="C217" s="2"/>
      <c r="D217" s="2"/>
      <c r="E217" s="2"/>
      <c r="F217" s="3"/>
      <c r="G217" s="3"/>
    </row>
    <row r="218" spans="1:7" ht="15.75" customHeight="1">
      <c r="A218" s="1"/>
      <c r="B218" s="2"/>
      <c r="C218" s="2"/>
      <c r="D218" s="2"/>
      <c r="E218" s="2"/>
      <c r="F218" s="3"/>
      <c r="G218" s="3"/>
    </row>
    <row r="219" spans="1:7" ht="15.75" customHeight="1">
      <c r="A219" s="1"/>
      <c r="B219" s="2"/>
      <c r="C219" s="2"/>
      <c r="D219" s="2"/>
      <c r="E219" s="2"/>
      <c r="F219" s="3"/>
      <c r="G219" s="3"/>
    </row>
    <row r="220" spans="1:7" ht="15.75" customHeight="1">
      <c r="A220" s="1"/>
      <c r="B220" s="2"/>
      <c r="C220" s="2"/>
      <c r="D220" s="2"/>
      <c r="E220" s="2"/>
      <c r="F220" s="3"/>
      <c r="G220" s="3"/>
    </row>
    <row r="221" spans="1:7" ht="15.75" customHeight="1">
      <c r="A221" s="1"/>
      <c r="B221" s="2"/>
      <c r="C221" s="2"/>
      <c r="D221" s="2"/>
      <c r="E221" s="2"/>
      <c r="F221" s="3"/>
      <c r="G221" s="3"/>
    </row>
    <row r="222" spans="1:7" ht="15.75" customHeight="1">
      <c r="A222" s="1"/>
      <c r="B222" s="2"/>
      <c r="C222" s="2"/>
      <c r="D222" s="2"/>
      <c r="E222" s="2"/>
      <c r="F222" s="3"/>
      <c r="G222" s="3"/>
    </row>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8:H8"/>
    <mergeCell ref="A9:H9"/>
    <mergeCell ref="A10:H10"/>
    <mergeCell ref="A11:H11"/>
    <mergeCell ref="A22:H22"/>
    <mergeCell ref="A2:H2"/>
    <mergeCell ref="A4:H4"/>
    <mergeCell ref="A5:H5"/>
    <mergeCell ref="A6:H6"/>
    <mergeCell ref="A7:H7"/>
  </mergeCells>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G1000"/>
  <sheetViews>
    <sheetView topLeftCell="A5" workbookViewId="0">
      <selection activeCell="G15" sqref="G15"/>
    </sheetView>
  </sheetViews>
  <sheetFormatPr defaultColWidth="14.3984375" defaultRowHeight="15" customHeight="1"/>
  <cols>
    <col min="1" max="1" width="23.73046875" customWidth="1"/>
    <col min="2" max="2" width="11.73046875" customWidth="1"/>
    <col min="3" max="3" width="22.3984375" customWidth="1"/>
    <col min="4" max="6" width="23.86328125" customWidth="1"/>
  </cols>
  <sheetData>
    <row r="1" spans="1:7" ht="14.25">
      <c r="A1" s="1"/>
      <c r="B1" s="2"/>
      <c r="C1" s="2"/>
      <c r="D1" s="2"/>
      <c r="E1" s="2"/>
      <c r="F1" s="2"/>
    </row>
    <row r="2" spans="1:7" ht="28.5" customHeight="1">
      <c r="A2" s="1172" t="s">
        <v>274</v>
      </c>
      <c r="B2" s="1169"/>
      <c r="C2" s="1169"/>
      <c r="D2" s="1169"/>
      <c r="E2" s="1169"/>
      <c r="F2" s="1170"/>
    </row>
    <row r="3" spans="1:7" ht="14.25">
      <c r="A3" s="22"/>
      <c r="B3" s="22"/>
      <c r="C3" s="22"/>
      <c r="D3" s="22"/>
      <c r="E3" s="22"/>
      <c r="F3" s="23"/>
    </row>
    <row r="4" spans="1:7" ht="30.75" customHeight="1">
      <c r="A4" s="1168" t="s">
        <v>275</v>
      </c>
      <c r="B4" s="1169"/>
      <c r="C4" s="1169"/>
      <c r="D4" s="1169"/>
      <c r="E4" s="1169"/>
      <c r="F4" s="1170"/>
    </row>
    <row r="5" spans="1:7" ht="18" customHeight="1">
      <c r="A5" s="1168" t="s">
        <v>276</v>
      </c>
      <c r="B5" s="1169"/>
      <c r="C5" s="1169"/>
      <c r="D5" s="1169"/>
      <c r="E5" s="1169"/>
      <c r="F5" s="1170"/>
    </row>
    <row r="6" spans="1:7" ht="17.25" customHeight="1">
      <c r="A6" s="1177" t="s">
        <v>277</v>
      </c>
      <c r="B6" s="1169"/>
      <c r="C6" s="1169"/>
      <c r="D6" s="1169"/>
      <c r="E6" s="1169"/>
      <c r="F6" s="1170"/>
    </row>
    <row r="7" spans="1:7" ht="16.5" customHeight="1">
      <c r="A7" s="1177" t="s">
        <v>278</v>
      </c>
      <c r="B7" s="1169"/>
      <c r="C7" s="1169"/>
      <c r="D7" s="1169"/>
      <c r="E7" s="1169"/>
      <c r="F7" s="1170"/>
    </row>
    <row r="8" spans="1:7" ht="26.25" customHeight="1">
      <c r="A8" s="1177" t="s">
        <v>279</v>
      </c>
      <c r="B8" s="1169"/>
      <c r="C8" s="1169"/>
      <c r="D8" s="1169"/>
      <c r="E8" s="1169"/>
      <c r="F8" s="1170"/>
    </row>
    <row r="9" spans="1:7" ht="39.75" customHeight="1">
      <c r="A9" s="1194" t="s">
        <v>280</v>
      </c>
      <c r="B9" s="1169"/>
      <c r="C9" s="1169"/>
      <c r="D9" s="1169"/>
      <c r="E9" s="1169"/>
      <c r="F9" s="1170"/>
    </row>
    <row r="10" spans="1:7" ht="14.25">
      <c r="A10" s="7"/>
      <c r="B10" s="8"/>
      <c r="C10" s="8"/>
      <c r="D10" s="8"/>
      <c r="E10" s="8"/>
      <c r="F10" s="8"/>
    </row>
    <row r="11" spans="1:7" ht="61.5" customHeight="1">
      <c r="A11" s="9" t="s">
        <v>80</v>
      </c>
      <c r="B11" s="10" t="s">
        <v>85</v>
      </c>
      <c r="C11" s="9" t="s">
        <v>281</v>
      </c>
      <c r="D11" s="9" t="s">
        <v>282</v>
      </c>
      <c r="E11" s="9" t="s">
        <v>71</v>
      </c>
      <c r="F11" s="9" t="s">
        <v>57</v>
      </c>
      <c r="G11" s="140" t="s">
        <v>393</v>
      </c>
    </row>
    <row r="12" spans="1:7" ht="28.5">
      <c r="A12" s="205" t="s">
        <v>858</v>
      </c>
      <c r="B12" s="205" t="s">
        <v>886</v>
      </c>
      <c r="C12" s="205" t="s">
        <v>956</v>
      </c>
      <c r="D12" s="376" t="s">
        <v>957</v>
      </c>
      <c r="E12" s="367">
        <v>100</v>
      </c>
      <c r="F12" s="367">
        <v>100</v>
      </c>
      <c r="G12" t="s">
        <v>858</v>
      </c>
    </row>
    <row r="13" spans="1:7" ht="28.5">
      <c r="A13" s="205" t="s">
        <v>858</v>
      </c>
      <c r="B13" s="205" t="s">
        <v>886</v>
      </c>
      <c r="C13" s="205" t="s">
        <v>958</v>
      </c>
      <c r="D13" s="376" t="s">
        <v>959</v>
      </c>
      <c r="E13" s="367">
        <v>100</v>
      </c>
      <c r="F13" s="367">
        <v>100</v>
      </c>
      <c r="G13" t="s">
        <v>858</v>
      </c>
    </row>
    <row r="14" spans="1:7" ht="14.25">
      <c r="A14" s="205" t="s">
        <v>2848</v>
      </c>
      <c r="B14" s="205" t="s">
        <v>420</v>
      </c>
      <c r="C14" s="205" t="s">
        <v>2895</v>
      </c>
      <c r="D14" s="253"/>
      <c r="E14" s="367"/>
      <c r="F14" s="367">
        <v>500</v>
      </c>
      <c r="G14" t="s">
        <v>2820</v>
      </c>
    </row>
    <row r="15" spans="1:7" ht="14.25">
      <c r="A15" s="12"/>
      <c r="B15" s="12"/>
      <c r="C15" s="12"/>
      <c r="D15" s="24"/>
      <c r="E15" s="25"/>
      <c r="F15" s="25"/>
    </row>
    <row r="16" spans="1:7" ht="14.25">
      <c r="A16" s="12"/>
      <c r="B16" s="21"/>
      <c r="C16" s="12"/>
      <c r="D16" s="28"/>
      <c r="E16" s="25"/>
      <c r="F16" s="25"/>
    </row>
    <row r="17" spans="1:6" ht="14.25">
      <c r="A17" s="12"/>
      <c r="B17" s="21"/>
      <c r="C17" s="12"/>
      <c r="D17" s="28"/>
      <c r="E17" s="25"/>
      <c r="F17" s="25"/>
    </row>
    <row r="18" spans="1:6" ht="14.25">
      <c r="A18" s="29" t="s">
        <v>58</v>
      </c>
      <c r="B18" s="2"/>
      <c r="C18" s="2"/>
      <c r="D18" s="2"/>
      <c r="F18" s="30">
        <f>SUM(F12:F17)</f>
        <v>700</v>
      </c>
    </row>
    <row r="19" spans="1:6" ht="14.25">
      <c r="A19" s="1"/>
      <c r="B19" s="2"/>
      <c r="C19" s="2"/>
      <c r="D19" s="2"/>
      <c r="E19" s="2"/>
      <c r="F19" s="2"/>
    </row>
    <row r="20" spans="1:6" ht="14.25">
      <c r="A20" s="1202" t="s">
        <v>59</v>
      </c>
      <c r="B20" s="1165"/>
      <c r="C20" s="1165"/>
      <c r="D20" s="1165"/>
      <c r="E20" s="1165"/>
      <c r="F20" s="1165"/>
    </row>
    <row r="21" spans="1:6" ht="15.75" customHeight="1">
      <c r="A21" s="1"/>
      <c r="B21" s="2"/>
      <c r="C21" s="2"/>
      <c r="D21" s="2"/>
      <c r="E21" s="2"/>
      <c r="F21" s="2"/>
    </row>
    <row r="22" spans="1:6" ht="15.75" customHeight="1">
      <c r="A22" s="1"/>
      <c r="B22" s="2"/>
      <c r="C22" s="2"/>
      <c r="D22" s="2"/>
      <c r="E22" s="2"/>
      <c r="F22" s="2"/>
    </row>
    <row r="23" spans="1:6" ht="15.75" customHeight="1">
      <c r="A23" s="1"/>
      <c r="B23" s="2"/>
      <c r="C23" s="2"/>
      <c r="D23" s="2"/>
      <c r="E23" s="2"/>
      <c r="F23" s="2"/>
    </row>
    <row r="24" spans="1:6" ht="15.75" customHeight="1">
      <c r="A24" s="1"/>
      <c r="B24" s="2"/>
      <c r="C24" s="2"/>
      <c r="D24" s="2"/>
      <c r="E24" s="2"/>
      <c r="F24" s="2"/>
    </row>
    <row r="25" spans="1:6" ht="15.75" customHeight="1">
      <c r="A25" s="1"/>
      <c r="B25" s="2"/>
      <c r="C25" s="2"/>
      <c r="D25" s="2"/>
      <c r="E25" s="2"/>
      <c r="F25" s="2"/>
    </row>
    <row r="26" spans="1:6" ht="15.75" customHeight="1">
      <c r="A26" s="1"/>
      <c r="B26" s="2"/>
      <c r="C26" s="2"/>
      <c r="D26" s="2"/>
      <c r="E26" s="2"/>
      <c r="F26" s="2"/>
    </row>
    <row r="27" spans="1:6" ht="15.75" customHeight="1">
      <c r="A27" s="1"/>
      <c r="B27" s="2"/>
      <c r="C27" s="2"/>
      <c r="D27" s="2"/>
      <c r="E27" s="2"/>
      <c r="F27" s="2"/>
    </row>
    <row r="28" spans="1:6" ht="15.75" customHeight="1">
      <c r="A28" s="1"/>
      <c r="B28" s="2"/>
      <c r="C28" s="2"/>
      <c r="D28" s="2"/>
      <c r="E28" s="2"/>
      <c r="F28" s="2"/>
    </row>
    <row r="29" spans="1:6" ht="15.75" customHeight="1">
      <c r="A29" s="1"/>
      <c r="B29" s="2"/>
      <c r="C29" s="2"/>
      <c r="D29" s="2"/>
      <c r="E29" s="2"/>
      <c r="F29" s="2"/>
    </row>
    <row r="30" spans="1:6" ht="15.75" customHeight="1">
      <c r="A30" s="1"/>
      <c r="B30" s="2"/>
      <c r="C30" s="2"/>
      <c r="D30" s="2"/>
      <c r="E30" s="2"/>
      <c r="F30" s="2"/>
    </row>
    <row r="31" spans="1:6" ht="15.75" customHeight="1">
      <c r="A31" s="1"/>
      <c r="B31" s="2"/>
      <c r="C31" s="2"/>
      <c r="D31" s="2"/>
      <c r="E31" s="2"/>
      <c r="F31" s="2"/>
    </row>
    <row r="32" spans="1:6" ht="15.75" customHeight="1">
      <c r="A32" s="1"/>
      <c r="B32" s="2"/>
      <c r="C32" s="2"/>
      <c r="D32" s="2"/>
      <c r="E32" s="2"/>
      <c r="F32" s="2"/>
    </row>
    <row r="33" spans="1:6" ht="15.75" customHeight="1">
      <c r="A33" s="1"/>
      <c r="B33" s="2"/>
      <c r="C33" s="2"/>
      <c r="D33" s="2"/>
      <c r="E33" s="2"/>
      <c r="F33" s="2"/>
    </row>
    <row r="34" spans="1:6" ht="15.75" customHeight="1">
      <c r="A34" s="1"/>
      <c r="B34" s="2"/>
      <c r="C34" s="2"/>
      <c r="D34" s="2"/>
      <c r="E34" s="2"/>
      <c r="F34" s="2"/>
    </row>
    <row r="35" spans="1:6" ht="15.75" customHeight="1">
      <c r="A35" s="1"/>
      <c r="B35" s="2"/>
      <c r="C35" s="2"/>
      <c r="D35" s="2"/>
      <c r="E35" s="2"/>
      <c r="F35" s="2"/>
    </row>
    <row r="36" spans="1:6" ht="15.75" customHeight="1">
      <c r="A36" s="1"/>
      <c r="B36" s="2"/>
      <c r="C36" s="2"/>
      <c r="D36" s="2"/>
      <c r="E36" s="2"/>
      <c r="F36" s="2"/>
    </row>
    <row r="37" spans="1:6" ht="15.75" customHeight="1">
      <c r="A37" s="1"/>
      <c r="B37" s="2"/>
      <c r="C37" s="2"/>
      <c r="D37" s="2"/>
      <c r="E37" s="2"/>
      <c r="F37" s="2"/>
    </row>
    <row r="38" spans="1:6" ht="15.75" customHeight="1">
      <c r="A38" s="1"/>
      <c r="B38" s="2"/>
      <c r="C38" s="2"/>
      <c r="D38" s="2"/>
      <c r="E38" s="2"/>
      <c r="F38" s="2"/>
    </row>
    <row r="39" spans="1:6" ht="15.75" customHeight="1">
      <c r="A39" s="1"/>
      <c r="B39" s="2"/>
      <c r="C39" s="2"/>
      <c r="D39" s="2"/>
      <c r="E39" s="2"/>
      <c r="F39" s="2"/>
    </row>
    <row r="40" spans="1:6" ht="15.75" customHeight="1">
      <c r="A40" s="1"/>
      <c r="B40" s="2"/>
      <c r="C40" s="2"/>
      <c r="D40" s="2"/>
      <c r="E40" s="2"/>
      <c r="F40" s="2"/>
    </row>
    <row r="41" spans="1:6" ht="15.75" customHeight="1">
      <c r="A41" s="1"/>
      <c r="B41" s="2"/>
      <c r="C41" s="2"/>
      <c r="D41" s="2"/>
      <c r="E41" s="2"/>
      <c r="F41" s="2"/>
    </row>
    <row r="42" spans="1:6" ht="15.75" customHeight="1">
      <c r="A42" s="1"/>
      <c r="B42" s="2"/>
      <c r="C42" s="2"/>
      <c r="D42" s="2"/>
      <c r="E42" s="2"/>
      <c r="F42" s="2"/>
    </row>
    <row r="43" spans="1:6" ht="15.75" customHeight="1">
      <c r="A43" s="1"/>
      <c r="B43" s="2"/>
      <c r="C43" s="2"/>
      <c r="D43" s="2"/>
      <c r="E43" s="2"/>
      <c r="F43" s="2"/>
    </row>
    <row r="44" spans="1:6" ht="15.75" customHeight="1">
      <c r="A44" s="1"/>
      <c r="B44" s="2"/>
      <c r="C44" s="2"/>
      <c r="D44" s="2"/>
      <c r="E44" s="2"/>
      <c r="F44" s="2"/>
    </row>
    <row r="45" spans="1:6" ht="15.75" customHeight="1">
      <c r="A45" s="1"/>
      <c r="B45" s="2"/>
      <c r="C45" s="2"/>
      <c r="D45" s="2"/>
      <c r="E45" s="2"/>
      <c r="F45" s="2"/>
    </row>
    <row r="46" spans="1:6" ht="15.75" customHeight="1">
      <c r="A46" s="1"/>
      <c r="B46" s="2"/>
      <c r="C46" s="2"/>
      <c r="D46" s="2"/>
      <c r="E46" s="2"/>
      <c r="F46" s="2"/>
    </row>
    <row r="47" spans="1:6" ht="15.75" customHeight="1">
      <c r="A47" s="1"/>
      <c r="B47" s="2"/>
      <c r="C47" s="2"/>
      <c r="D47" s="2"/>
      <c r="E47" s="2"/>
      <c r="F47" s="2"/>
    </row>
    <row r="48" spans="1:6" ht="15.75" customHeight="1">
      <c r="A48" s="1"/>
      <c r="B48" s="2"/>
      <c r="C48" s="2"/>
      <c r="D48" s="2"/>
      <c r="E48" s="2"/>
      <c r="F48" s="2"/>
    </row>
    <row r="49" spans="1:6" ht="15.75" customHeight="1">
      <c r="A49" s="1"/>
      <c r="B49" s="2"/>
      <c r="C49" s="2"/>
      <c r="D49" s="2"/>
      <c r="E49" s="2"/>
      <c r="F49" s="2"/>
    </row>
    <row r="50" spans="1:6" ht="15.75" customHeight="1">
      <c r="A50" s="1"/>
      <c r="B50" s="2"/>
      <c r="C50" s="2"/>
      <c r="D50" s="2"/>
      <c r="E50" s="2"/>
      <c r="F50" s="2"/>
    </row>
    <row r="51" spans="1:6" ht="15.75" customHeight="1">
      <c r="A51" s="1"/>
      <c r="B51" s="2"/>
      <c r="C51" s="2"/>
      <c r="D51" s="2"/>
      <c r="E51" s="2"/>
      <c r="F51" s="2"/>
    </row>
    <row r="52" spans="1:6" ht="15.75" customHeight="1">
      <c r="A52" s="1"/>
      <c r="B52" s="2"/>
      <c r="C52" s="2"/>
      <c r="D52" s="2"/>
      <c r="E52" s="2"/>
      <c r="F52" s="2"/>
    </row>
    <row r="53" spans="1:6" ht="15.75" customHeight="1">
      <c r="A53" s="1"/>
      <c r="B53" s="2"/>
      <c r="C53" s="2"/>
      <c r="D53" s="2"/>
      <c r="E53" s="2"/>
      <c r="F53" s="2"/>
    </row>
    <row r="54" spans="1:6" ht="15.75" customHeight="1">
      <c r="A54" s="1"/>
      <c r="B54" s="2"/>
      <c r="C54" s="2"/>
      <c r="D54" s="2"/>
      <c r="E54" s="2"/>
      <c r="F54" s="2"/>
    </row>
    <row r="55" spans="1:6" ht="15.75" customHeight="1">
      <c r="A55" s="1"/>
      <c r="B55" s="2"/>
      <c r="C55" s="2"/>
      <c r="D55" s="2"/>
      <c r="E55" s="2"/>
      <c r="F55" s="2"/>
    </row>
    <row r="56" spans="1:6" ht="15.75" customHeight="1">
      <c r="A56" s="1"/>
      <c r="B56" s="2"/>
      <c r="C56" s="2"/>
      <c r="D56" s="2"/>
      <c r="E56" s="2"/>
      <c r="F56" s="2"/>
    </row>
    <row r="57" spans="1:6" ht="15.75" customHeight="1">
      <c r="A57" s="1"/>
      <c r="B57" s="2"/>
      <c r="C57" s="2"/>
      <c r="D57" s="2"/>
      <c r="E57" s="2"/>
      <c r="F57" s="2"/>
    </row>
    <row r="58" spans="1:6" ht="15.75" customHeight="1">
      <c r="A58" s="1"/>
      <c r="B58" s="2"/>
      <c r="C58" s="2"/>
      <c r="D58" s="2"/>
      <c r="E58" s="2"/>
      <c r="F58" s="2"/>
    </row>
    <row r="59" spans="1:6" ht="15.75" customHeight="1">
      <c r="A59" s="1"/>
      <c r="B59" s="2"/>
      <c r="C59" s="2"/>
      <c r="D59" s="2"/>
      <c r="E59" s="2"/>
      <c r="F59" s="2"/>
    </row>
    <row r="60" spans="1:6" ht="15.75" customHeight="1">
      <c r="A60" s="1"/>
      <c r="B60" s="2"/>
      <c r="C60" s="2"/>
      <c r="D60" s="2"/>
      <c r="E60" s="2"/>
      <c r="F60" s="2"/>
    </row>
    <row r="61" spans="1:6" ht="15.75" customHeight="1">
      <c r="A61" s="1"/>
      <c r="B61" s="2"/>
      <c r="C61" s="2"/>
      <c r="D61" s="2"/>
      <c r="E61" s="2"/>
      <c r="F61" s="2"/>
    </row>
    <row r="62" spans="1:6" ht="15.75" customHeight="1">
      <c r="A62" s="1"/>
      <c r="B62" s="2"/>
      <c r="C62" s="2"/>
      <c r="D62" s="2"/>
      <c r="E62" s="2"/>
      <c r="F62" s="2"/>
    </row>
    <row r="63" spans="1:6" ht="15.75" customHeight="1">
      <c r="A63" s="1"/>
      <c r="B63" s="2"/>
      <c r="C63" s="2"/>
      <c r="D63" s="2"/>
      <c r="E63" s="2"/>
      <c r="F63" s="2"/>
    </row>
    <row r="64" spans="1:6" ht="15.75" customHeight="1">
      <c r="A64" s="1"/>
      <c r="B64" s="2"/>
      <c r="C64" s="2"/>
      <c r="D64" s="2"/>
      <c r="E64" s="2"/>
      <c r="F64" s="2"/>
    </row>
    <row r="65" spans="1:6" ht="15.75" customHeight="1">
      <c r="A65" s="1"/>
      <c r="B65" s="2"/>
      <c r="C65" s="2"/>
      <c r="D65" s="2"/>
      <c r="E65" s="2"/>
      <c r="F65" s="2"/>
    </row>
    <row r="66" spans="1:6" ht="15.75" customHeight="1">
      <c r="A66" s="1"/>
      <c r="B66" s="2"/>
      <c r="C66" s="2"/>
      <c r="D66" s="2"/>
      <c r="E66" s="2"/>
      <c r="F66" s="2"/>
    </row>
    <row r="67" spans="1:6" ht="15.75" customHeight="1">
      <c r="A67" s="1"/>
      <c r="B67" s="2"/>
      <c r="C67" s="2"/>
      <c r="D67" s="2"/>
      <c r="E67" s="2"/>
      <c r="F67" s="2"/>
    </row>
    <row r="68" spans="1:6" ht="15.75" customHeight="1">
      <c r="A68" s="1"/>
      <c r="B68" s="2"/>
      <c r="C68" s="2"/>
      <c r="D68" s="2"/>
      <c r="E68" s="2"/>
      <c r="F68" s="2"/>
    </row>
    <row r="69" spans="1:6" ht="15.75" customHeight="1">
      <c r="A69" s="1"/>
      <c r="B69" s="2"/>
      <c r="C69" s="2"/>
      <c r="D69" s="2"/>
      <c r="E69" s="2"/>
      <c r="F69" s="2"/>
    </row>
    <row r="70" spans="1:6" ht="15.75" customHeight="1">
      <c r="A70" s="1"/>
      <c r="B70" s="2"/>
      <c r="C70" s="2"/>
      <c r="D70" s="2"/>
      <c r="E70" s="2"/>
      <c r="F70" s="2"/>
    </row>
    <row r="71" spans="1:6" ht="15.75" customHeight="1">
      <c r="A71" s="1"/>
      <c r="B71" s="2"/>
      <c r="C71" s="2"/>
      <c r="D71" s="2"/>
      <c r="E71" s="2"/>
      <c r="F71" s="2"/>
    </row>
    <row r="72" spans="1:6" ht="15.75" customHeight="1">
      <c r="A72" s="1"/>
      <c r="B72" s="2"/>
      <c r="C72" s="2"/>
      <c r="D72" s="2"/>
      <c r="E72" s="2"/>
      <c r="F72" s="2"/>
    </row>
    <row r="73" spans="1:6" ht="15.75" customHeight="1">
      <c r="A73" s="1"/>
      <c r="B73" s="2"/>
      <c r="C73" s="2"/>
      <c r="D73" s="2"/>
      <c r="E73" s="2"/>
      <c r="F73" s="2"/>
    </row>
    <row r="74" spans="1:6" ht="15.75" customHeight="1">
      <c r="A74" s="1"/>
      <c r="B74" s="2"/>
      <c r="C74" s="2"/>
      <c r="D74" s="2"/>
      <c r="E74" s="2"/>
      <c r="F74" s="2"/>
    </row>
    <row r="75" spans="1:6" ht="15.75" customHeight="1">
      <c r="A75" s="1"/>
      <c r="B75" s="2"/>
      <c r="C75" s="2"/>
      <c r="D75" s="2"/>
      <c r="E75" s="2"/>
      <c r="F75" s="2"/>
    </row>
    <row r="76" spans="1:6" ht="15.75" customHeight="1">
      <c r="A76" s="1"/>
      <c r="B76" s="2"/>
      <c r="C76" s="2"/>
      <c r="D76" s="2"/>
      <c r="E76" s="2"/>
      <c r="F76" s="2"/>
    </row>
    <row r="77" spans="1:6" ht="15.75" customHeight="1">
      <c r="A77" s="1"/>
      <c r="B77" s="2"/>
      <c r="C77" s="2"/>
      <c r="D77" s="2"/>
      <c r="E77" s="2"/>
      <c r="F77" s="2"/>
    </row>
    <row r="78" spans="1:6" ht="15.75" customHeight="1">
      <c r="A78" s="1"/>
      <c r="B78" s="2"/>
      <c r="C78" s="2"/>
      <c r="D78" s="2"/>
      <c r="E78" s="2"/>
      <c r="F78" s="2"/>
    </row>
    <row r="79" spans="1:6" ht="15.75" customHeight="1">
      <c r="A79" s="1"/>
      <c r="B79" s="2"/>
      <c r="C79" s="2"/>
      <c r="D79" s="2"/>
      <c r="E79" s="2"/>
      <c r="F79" s="2"/>
    </row>
    <row r="80" spans="1:6" ht="15.75" customHeight="1">
      <c r="A80" s="1"/>
      <c r="B80" s="2"/>
      <c r="C80" s="2"/>
      <c r="D80" s="2"/>
      <c r="E80" s="2"/>
      <c r="F80" s="2"/>
    </row>
    <row r="81" spans="1:6" ht="15.75" customHeight="1">
      <c r="A81" s="1"/>
      <c r="B81" s="2"/>
      <c r="C81" s="2"/>
      <c r="D81" s="2"/>
      <c r="E81" s="2"/>
      <c r="F81" s="2"/>
    </row>
    <row r="82" spans="1:6" ht="15.75" customHeight="1">
      <c r="A82" s="1"/>
      <c r="B82" s="2"/>
      <c r="C82" s="2"/>
      <c r="D82" s="2"/>
      <c r="E82" s="2"/>
      <c r="F82" s="2"/>
    </row>
    <row r="83" spans="1:6" ht="15.75" customHeight="1">
      <c r="A83" s="1"/>
      <c r="B83" s="2"/>
      <c r="C83" s="2"/>
      <c r="D83" s="2"/>
      <c r="E83" s="2"/>
      <c r="F83" s="2"/>
    </row>
    <row r="84" spans="1:6" ht="15.75" customHeight="1">
      <c r="A84" s="1"/>
      <c r="B84" s="2"/>
      <c r="C84" s="2"/>
      <c r="D84" s="2"/>
      <c r="E84" s="2"/>
      <c r="F84" s="2"/>
    </row>
    <row r="85" spans="1:6" ht="15.75" customHeight="1">
      <c r="A85" s="1"/>
      <c r="B85" s="2"/>
      <c r="C85" s="2"/>
      <c r="D85" s="2"/>
      <c r="E85" s="2"/>
      <c r="F85" s="2"/>
    </row>
    <row r="86" spans="1:6" ht="15.75" customHeight="1">
      <c r="A86" s="1"/>
      <c r="B86" s="2"/>
      <c r="C86" s="2"/>
      <c r="D86" s="2"/>
      <c r="E86" s="2"/>
      <c r="F86" s="2"/>
    </row>
    <row r="87" spans="1:6" ht="15.75" customHeight="1">
      <c r="A87" s="1"/>
      <c r="B87" s="2"/>
      <c r="C87" s="2"/>
      <c r="D87" s="2"/>
      <c r="E87" s="2"/>
      <c r="F87" s="2"/>
    </row>
    <row r="88" spans="1:6" ht="15.75" customHeight="1">
      <c r="A88" s="1"/>
      <c r="B88" s="2"/>
      <c r="C88" s="2"/>
      <c r="D88" s="2"/>
      <c r="E88" s="2"/>
      <c r="F88" s="2"/>
    </row>
    <row r="89" spans="1:6" ht="15.75" customHeight="1">
      <c r="A89" s="1"/>
      <c r="B89" s="2"/>
      <c r="C89" s="2"/>
      <c r="D89" s="2"/>
      <c r="E89" s="2"/>
      <c r="F89" s="2"/>
    </row>
    <row r="90" spans="1:6" ht="15.75" customHeight="1">
      <c r="A90" s="1"/>
      <c r="B90" s="2"/>
      <c r="C90" s="2"/>
      <c r="D90" s="2"/>
      <c r="E90" s="2"/>
      <c r="F90" s="2"/>
    </row>
    <row r="91" spans="1:6" ht="15.75" customHeight="1">
      <c r="A91" s="1"/>
      <c r="B91" s="2"/>
      <c r="C91" s="2"/>
      <c r="D91" s="2"/>
      <c r="E91" s="2"/>
      <c r="F91" s="2"/>
    </row>
    <row r="92" spans="1:6" ht="15.75" customHeight="1">
      <c r="A92" s="1"/>
      <c r="B92" s="2"/>
      <c r="C92" s="2"/>
      <c r="D92" s="2"/>
      <c r="E92" s="2"/>
      <c r="F92" s="2"/>
    </row>
    <row r="93" spans="1:6" ht="15.75" customHeight="1">
      <c r="A93" s="1"/>
      <c r="B93" s="2"/>
      <c r="C93" s="2"/>
      <c r="D93" s="2"/>
      <c r="E93" s="2"/>
      <c r="F93" s="2"/>
    </row>
    <row r="94" spans="1:6" ht="15.75" customHeight="1">
      <c r="A94" s="1"/>
      <c r="B94" s="2"/>
      <c r="C94" s="2"/>
      <c r="D94" s="2"/>
      <c r="E94" s="2"/>
      <c r="F94" s="2"/>
    </row>
    <row r="95" spans="1:6" ht="15.75" customHeight="1">
      <c r="A95" s="1"/>
      <c r="B95" s="2"/>
      <c r="C95" s="2"/>
      <c r="D95" s="2"/>
      <c r="E95" s="2"/>
      <c r="F95" s="2"/>
    </row>
    <row r="96" spans="1:6" ht="15.75" customHeight="1">
      <c r="A96" s="1"/>
      <c r="B96" s="2"/>
      <c r="C96" s="2"/>
      <c r="D96" s="2"/>
      <c r="E96" s="2"/>
      <c r="F96" s="2"/>
    </row>
    <row r="97" spans="1:6" ht="15.75" customHeight="1">
      <c r="A97" s="1"/>
      <c r="B97" s="2"/>
      <c r="C97" s="2"/>
      <c r="D97" s="2"/>
      <c r="E97" s="2"/>
      <c r="F97" s="2"/>
    </row>
    <row r="98" spans="1:6" ht="15.75" customHeight="1">
      <c r="A98" s="1"/>
      <c r="B98" s="2"/>
      <c r="C98" s="2"/>
      <c r="D98" s="2"/>
      <c r="E98" s="2"/>
      <c r="F98" s="2"/>
    </row>
    <row r="99" spans="1:6" ht="15.75" customHeight="1">
      <c r="A99" s="1"/>
      <c r="B99" s="2"/>
      <c r="C99" s="2"/>
      <c r="D99" s="2"/>
      <c r="E99" s="2"/>
      <c r="F99" s="2"/>
    </row>
    <row r="100" spans="1:6" ht="15.75" customHeight="1">
      <c r="A100" s="1"/>
      <c r="B100" s="2"/>
      <c r="C100" s="2"/>
      <c r="D100" s="2"/>
      <c r="E100" s="2"/>
      <c r="F100" s="2"/>
    </row>
    <row r="101" spans="1:6" ht="15.75" customHeight="1">
      <c r="A101" s="1"/>
      <c r="B101" s="2"/>
      <c r="C101" s="2"/>
      <c r="D101" s="2"/>
      <c r="E101" s="2"/>
      <c r="F101" s="2"/>
    </row>
    <row r="102" spans="1:6" ht="15.75" customHeight="1">
      <c r="A102" s="1"/>
      <c r="B102" s="2"/>
      <c r="C102" s="2"/>
      <c r="D102" s="2"/>
      <c r="E102" s="2"/>
      <c r="F102" s="2"/>
    </row>
    <row r="103" spans="1:6" ht="15.75" customHeight="1">
      <c r="A103" s="1"/>
      <c r="B103" s="2"/>
      <c r="C103" s="2"/>
      <c r="D103" s="2"/>
      <c r="E103" s="2"/>
      <c r="F103" s="2"/>
    </row>
    <row r="104" spans="1:6" ht="15.75" customHeight="1">
      <c r="A104" s="1"/>
      <c r="B104" s="2"/>
      <c r="C104" s="2"/>
      <c r="D104" s="2"/>
      <c r="E104" s="2"/>
      <c r="F104" s="2"/>
    </row>
    <row r="105" spans="1:6" ht="15.75" customHeight="1">
      <c r="A105" s="1"/>
      <c r="B105" s="2"/>
      <c r="C105" s="2"/>
      <c r="D105" s="2"/>
      <c r="E105" s="2"/>
      <c r="F105" s="2"/>
    </row>
    <row r="106" spans="1:6" ht="15.75" customHeight="1">
      <c r="A106" s="1"/>
      <c r="B106" s="2"/>
      <c r="C106" s="2"/>
      <c r="D106" s="2"/>
      <c r="E106" s="2"/>
      <c r="F106" s="2"/>
    </row>
    <row r="107" spans="1:6" ht="15.75" customHeight="1">
      <c r="A107" s="1"/>
      <c r="B107" s="2"/>
      <c r="C107" s="2"/>
      <c r="D107" s="2"/>
      <c r="E107" s="2"/>
      <c r="F107" s="2"/>
    </row>
    <row r="108" spans="1:6" ht="15.75" customHeight="1">
      <c r="A108" s="1"/>
      <c r="B108" s="2"/>
      <c r="C108" s="2"/>
      <c r="D108" s="2"/>
      <c r="E108" s="2"/>
      <c r="F108" s="2"/>
    </row>
    <row r="109" spans="1:6" ht="15.75" customHeight="1">
      <c r="A109" s="1"/>
      <c r="B109" s="2"/>
      <c r="C109" s="2"/>
      <c r="D109" s="2"/>
      <c r="E109" s="2"/>
      <c r="F109" s="2"/>
    </row>
    <row r="110" spans="1:6" ht="15.75" customHeight="1">
      <c r="A110" s="1"/>
      <c r="B110" s="2"/>
      <c r="C110" s="2"/>
      <c r="D110" s="2"/>
      <c r="E110" s="2"/>
      <c r="F110" s="2"/>
    </row>
    <row r="111" spans="1:6" ht="15.75" customHeight="1">
      <c r="A111" s="1"/>
      <c r="B111" s="2"/>
      <c r="C111" s="2"/>
      <c r="D111" s="2"/>
      <c r="E111" s="2"/>
      <c r="F111" s="2"/>
    </row>
    <row r="112" spans="1:6" ht="15.75" customHeight="1">
      <c r="A112" s="1"/>
      <c r="B112" s="2"/>
      <c r="C112" s="2"/>
      <c r="D112" s="2"/>
      <c r="E112" s="2"/>
      <c r="F112" s="2"/>
    </row>
    <row r="113" spans="1:6" ht="15.75" customHeight="1">
      <c r="A113" s="1"/>
      <c r="B113" s="2"/>
      <c r="C113" s="2"/>
      <c r="D113" s="2"/>
      <c r="E113" s="2"/>
      <c r="F113" s="2"/>
    </row>
    <row r="114" spans="1:6" ht="15.75" customHeight="1">
      <c r="A114" s="1"/>
      <c r="B114" s="2"/>
      <c r="C114" s="2"/>
      <c r="D114" s="2"/>
      <c r="E114" s="2"/>
      <c r="F114" s="2"/>
    </row>
    <row r="115" spans="1:6" ht="15.75" customHeight="1">
      <c r="A115" s="1"/>
      <c r="B115" s="2"/>
      <c r="C115" s="2"/>
      <c r="D115" s="2"/>
      <c r="E115" s="2"/>
      <c r="F115" s="2"/>
    </row>
    <row r="116" spans="1:6" ht="15.75" customHeight="1">
      <c r="A116" s="1"/>
      <c r="B116" s="2"/>
      <c r="C116" s="2"/>
      <c r="D116" s="2"/>
      <c r="E116" s="2"/>
      <c r="F116" s="2"/>
    </row>
    <row r="117" spans="1:6" ht="15.75" customHeight="1">
      <c r="A117" s="1"/>
      <c r="B117" s="2"/>
      <c r="C117" s="2"/>
      <c r="D117" s="2"/>
      <c r="E117" s="2"/>
      <c r="F117" s="2"/>
    </row>
    <row r="118" spans="1:6" ht="15.75" customHeight="1">
      <c r="A118" s="1"/>
      <c r="B118" s="2"/>
      <c r="C118" s="2"/>
      <c r="D118" s="2"/>
      <c r="E118" s="2"/>
      <c r="F118" s="2"/>
    </row>
    <row r="119" spans="1:6" ht="15.75" customHeight="1">
      <c r="A119" s="1"/>
      <c r="B119" s="2"/>
      <c r="C119" s="2"/>
      <c r="D119" s="2"/>
      <c r="E119" s="2"/>
      <c r="F119" s="2"/>
    </row>
    <row r="120" spans="1:6" ht="15.75" customHeight="1">
      <c r="A120" s="1"/>
      <c r="B120" s="2"/>
      <c r="C120" s="2"/>
      <c r="D120" s="2"/>
      <c r="E120" s="2"/>
      <c r="F120" s="2"/>
    </row>
    <row r="121" spans="1:6" ht="15.75" customHeight="1">
      <c r="A121" s="1"/>
      <c r="B121" s="2"/>
      <c r="C121" s="2"/>
      <c r="D121" s="2"/>
      <c r="E121" s="2"/>
      <c r="F121" s="2"/>
    </row>
    <row r="122" spans="1:6" ht="15.75" customHeight="1">
      <c r="A122" s="1"/>
      <c r="B122" s="2"/>
      <c r="C122" s="2"/>
      <c r="D122" s="2"/>
      <c r="E122" s="2"/>
      <c r="F122" s="2"/>
    </row>
    <row r="123" spans="1:6" ht="15.75" customHeight="1">
      <c r="A123" s="1"/>
      <c r="B123" s="2"/>
      <c r="C123" s="2"/>
      <c r="D123" s="2"/>
      <c r="E123" s="2"/>
      <c r="F123" s="2"/>
    </row>
    <row r="124" spans="1:6" ht="15.75" customHeight="1">
      <c r="A124" s="1"/>
      <c r="B124" s="2"/>
      <c r="C124" s="2"/>
      <c r="D124" s="2"/>
      <c r="E124" s="2"/>
      <c r="F124" s="2"/>
    </row>
    <row r="125" spans="1:6" ht="15.75" customHeight="1">
      <c r="A125" s="1"/>
      <c r="B125" s="2"/>
      <c r="C125" s="2"/>
      <c r="D125" s="2"/>
      <c r="E125" s="2"/>
      <c r="F125" s="2"/>
    </row>
    <row r="126" spans="1:6" ht="15.75" customHeight="1">
      <c r="A126" s="1"/>
      <c r="B126" s="2"/>
      <c r="C126" s="2"/>
      <c r="D126" s="2"/>
      <c r="E126" s="2"/>
      <c r="F126" s="2"/>
    </row>
    <row r="127" spans="1:6" ht="15.75" customHeight="1">
      <c r="A127" s="1"/>
      <c r="B127" s="2"/>
      <c r="C127" s="2"/>
      <c r="D127" s="2"/>
      <c r="E127" s="2"/>
      <c r="F127" s="2"/>
    </row>
    <row r="128" spans="1:6" ht="15.75" customHeight="1">
      <c r="A128" s="1"/>
      <c r="B128" s="2"/>
      <c r="C128" s="2"/>
      <c r="D128" s="2"/>
      <c r="E128" s="2"/>
      <c r="F128" s="2"/>
    </row>
    <row r="129" spans="1:6" ht="15.75" customHeight="1">
      <c r="A129" s="1"/>
      <c r="B129" s="2"/>
      <c r="C129" s="2"/>
      <c r="D129" s="2"/>
      <c r="E129" s="2"/>
      <c r="F129" s="2"/>
    </row>
    <row r="130" spans="1:6" ht="15.75" customHeight="1">
      <c r="A130" s="1"/>
      <c r="B130" s="2"/>
      <c r="C130" s="2"/>
      <c r="D130" s="2"/>
      <c r="E130" s="2"/>
      <c r="F130" s="2"/>
    </row>
    <row r="131" spans="1:6" ht="15.75" customHeight="1">
      <c r="A131" s="1"/>
      <c r="B131" s="2"/>
      <c r="C131" s="2"/>
      <c r="D131" s="2"/>
      <c r="E131" s="2"/>
      <c r="F131" s="2"/>
    </row>
    <row r="132" spans="1:6" ht="15.75" customHeight="1">
      <c r="A132" s="1"/>
      <c r="B132" s="2"/>
      <c r="C132" s="2"/>
      <c r="D132" s="2"/>
      <c r="E132" s="2"/>
      <c r="F132" s="2"/>
    </row>
    <row r="133" spans="1:6" ht="15.75" customHeight="1">
      <c r="A133" s="1"/>
      <c r="B133" s="2"/>
      <c r="C133" s="2"/>
      <c r="D133" s="2"/>
      <c r="E133" s="2"/>
      <c r="F133" s="2"/>
    </row>
    <row r="134" spans="1:6" ht="15.75" customHeight="1">
      <c r="A134" s="1"/>
      <c r="B134" s="2"/>
      <c r="C134" s="2"/>
      <c r="D134" s="2"/>
      <c r="E134" s="2"/>
      <c r="F134" s="2"/>
    </row>
    <row r="135" spans="1:6" ht="15.75" customHeight="1">
      <c r="A135" s="1"/>
      <c r="B135" s="2"/>
      <c r="C135" s="2"/>
      <c r="D135" s="2"/>
      <c r="E135" s="2"/>
      <c r="F135" s="2"/>
    </row>
    <row r="136" spans="1:6" ht="15.75" customHeight="1">
      <c r="A136" s="1"/>
      <c r="B136" s="2"/>
      <c r="C136" s="2"/>
      <c r="D136" s="2"/>
      <c r="E136" s="2"/>
      <c r="F136" s="2"/>
    </row>
    <row r="137" spans="1:6" ht="15.75" customHeight="1">
      <c r="A137" s="1"/>
      <c r="B137" s="2"/>
      <c r="C137" s="2"/>
      <c r="D137" s="2"/>
      <c r="E137" s="2"/>
      <c r="F137" s="2"/>
    </row>
    <row r="138" spans="1:6" ht="15.75" customHeight="1">
      <c r="A138" s="1"/>
      <c r="B138" s="2"/>
      <c r="C138" s="2"/>
      <c r="D138" s="2"/>
      <c r="E138" s="2"/>
      <c r="F138" s="2"/>
    </row>
    <row r="139" spans="1:6" ht="15.75" customHeight="1">
      <c r="A139" s="1"/>
      <c r="B139" s="2"/>
      <c r="C139" s="2"/>
      <c r="D139" s="2"/>
      <c r="E139" s="2"/>
      <c r="F139" s="2"/>
    </row>
    <row r="140" spans="1:6" ht="15.75" customHeight="1">
      <c r="A140" s="1"/>
      <c r="B140" s="2"/>
      <c r="C140" s="2"/>
      <c r="D140" s="2"/>
      <c r="E140" s="2"/>
      <c r="F140" s="2"/>
    </row>
    <row r="141" spans="1:6" ht="15.75" customHeight="1">
      <c r="A141" s="1"/>
      <c r="B141" s="2"/>
      <c r="C141" s="2"/>
      <c r="D141" s="2"/>
      <c r="E141" s="2"/>
      <c r="F141" s="2"/>
    </row>
    <row r="142" spans="1:6" ht="15.75" customHeight="1">
      <c r="A142" s="1"/>
      <c r="B142" s="2"/>
      <c r="C142" s="2"/>
      <c r="D142" s="2"/>
      <c r="E142" s="2"/>
      <c r="F142" s="2"/>
    </row>
    <row r="143" spans="1:6" ht="15.75" customHeight="1">
      <c r="A143" s="1"/>
      <c r="B143" s="2"/>
      <c r="C143" s="2"/>
      <c r="D143" s="2"/>
      <c r="E143" s="2"/>
      <c r="F143" s="2"/>
    </row>
    <row r="144" spans="1:6" ht="15.75" customHeight="1">
      <c r="A144" s="1"/>
      <c r="B144" s="2"/>
      <c r="C144" s="2"/>
      <c r="D144" s="2"/>
      <c r="E144" s="2"/>
      <c r="F144" s="2"/>
    </row>
    <row r="145" spans="1:6" ht="15.75" customHeight="1">
      <c r="A145" s="1"/>
      <c r="B145" s="2"/>
      <c r="C145" s="2"/>
      <c r="D145" s="2"/>
      <c r="E145" s="2"/>
      <c r="F145" s="2"/>
    </row>
    <row r="146" spans="1:6" ht="15.75" customHeight="1">
      <c r="A146" s="1"/>
      <c r="B146" s="2"/>
      <c r="C146" s="2"/>
      <c r="D146" s="2"/>
      <c r="E146" s="2"/>
      <c r="F146" s="2"/>
    </row>
    <row r="147" spans="1:6" ht="15.75" customHeight="1">
      <c r="A147" s="1"/>
      <c r="B147" s="2"/>
      <c r="C147" s="2"/>
      <c r="D147" s="2"/>
      <c r="E147" s="2"/>
      <c r="F147" s="2"/>
    </row>
    <row r="148" spans="1:6" ht="15.75" customHeight="1">
      <c r="A148" s="1"/>
      <c r="B148" s="2"/>
      <c r="C148" s="2"/>
      <c r="D148" s="2"/>
      <c r="E148" s="2"/>
      <c r="F148" s="2"/>
    </row>
    <row r="149" spans="1:6" ht="15.75" customHeight="1">
      <c r="A149" s="1"/>
      <c r="B149" s="2"/>
      <c r="C149" s="2"/>
      <c r="D149" s="2"/>
      <c r="E149" s="2"/>
      <c r="F149" s="2"/>
    </row>
    <row r="150" spans="1:6" ht="15.75" customHeight="1">
      <c r="A150" s="1"/>
      <c r="B150" s="2"/>
      <c r="C150" s="2"/>
      <c r="D150" s="2"/>
      <c r="E150" s="2"/>
      <c r="F150" s="2"/>
    </row>
    <row r="151" spans="1:6" ht="15.75" customHeight="1">
      <c r="A151" s="1"/>
      <c r="B151" s="2"/>
      <c r="C151" s="2"/>
      <c r="D151" s="2"/>
      <c r="E151" s="2"/>
      <c r="F151" s="2"/>
    </row>
    <row r="152" spans="1:6" ht="15.75" customHeight="1">
      <c r="A152" s="1"/>
      <c r="B152" s="2"/>
      <c r="C152" s="2"/>
      <c r="D152" s="2"/>
      <c r="E152" s="2"/>
      <c r="F152" s="2"/>
    </row>
    <row r="153" spans="1:6" ht="15.75" customHeight="1">
      <c r="A153" s="1"/>
      <c r="B153" s="2"/>
      <c r="C153" s="2"/>
      <c r="D153" s="2"/>
      <c r="E153" s="2"/>
      <c r="F153" s="2"/>
    </row>
    <row r="154" spans="1:6" ht="15.75" customHeight="1">
      <c r="A154" s="1"/>
      <c r="B154" s="2"/>
      <c r="C154" s="2"/>
      <c r="D154" s="2"/>
      <c r="E154" s="2"/>
      <c r="F154" s="2"/>
    </row>
    <row r="155" spans="1:6" ht="15.75" customHeight="1">
      <c r="A155" s="1"/>
      <c r="B155" s="2"/>
      <c r="C155" s="2"/>
      <c r="D155" s="2"/>
      <c r="E155" s="2"/>
      <c r="F155" s="2"/>
    </row>
    <row r="156" spans="1:6" ht="15.75" customHeight="1">
      <c r="A156" s="1"/>
      <c r="B156" s="2"/>
      <c r="C156" s="2"/>
      <c r="D156" s="2"/>
      <c r="E156" s="2"/>
      <c r="F156" s="2"/>
    </row>
    <row r="157" spans="1:6" ht="15.75" customHeight="1">
      <c r="A157" s="1"/>
      <c r="B157" s="2"/>
      <c r="C157" s="2"/>
      <c r="D157" s="2"/>
      <c r="E157" s="2"/>
      <c r="F157" s="2"/>
    </row>
    <row r="158" spans="1:6" ht="15.75" customHeight="1">
      <c r="A158" s="1"/>
      <c r="B158" s="2"/>
      <c r="C158" s="2"/>
      <c r="D158" s="2"/>
      <c r="E158" s="2"/>
      <c r="F158" s="2"/>
    </row>
    <row r="159" spans="1:6" ht="15.75" customHeight="1">
      <c r="A159" s="1"/>
      <c r="B159" s="2"/>
      <c r="C159" s="2"/>
      <c r="D159" s="2"/>
      <c r="E159" s="2"/>
      <c r="F159" s="2"/>
    </row>
    <row r="160" spans="1:6" ht="15.75" customHeight="1">
      <c r="A160" s="1"/>
      <c r="B160" s="2"/>
      <c r="C160" s="2"/>
      <c r="D160" s="2"/>
      <c r="E160" s="2"/>
      <c r="F160" s="2"/>
    </row>
    <row r="161" spans="1:6" ht="15.75" customHeight="1">
      <c r="A161" s="1"/>
      <c r="B161" s="2"/>
      <c r="C161" s="2"/>
      <c r="D161" s="2"/>
      <c r="E161" s="2"/>
      <c r="F161" s="2"/>
    </row>
    <row r="162" spans="1:6" ht="15.75" customHeight="1">
      <c r="A162" s="1"/>
      <c r="B162" s="2"/>
      <c r="C162" s="2"/>
      <c r="D162" s="2"/>
      <c r="E162" s="2"/>
      <c r="F162" s="2"/>
    </row>
    <row r="163" spans="1:6" ht="15.75" customHeight="1">
      <c r="A163" s="1"/>
      <c r="B163" s="2"/>
      <c r="C163" s="2"/>
      <c r="D163" s="2"/>
      <c r="E163" s="2"/>
      <c r="F163" s="2"/>
    </row>
    <row r="164" spans="1:6" ht="15.75" customHeight="1">
      <c r="A164" s="1"/>
      <c r="B164" s="2"/>
      <c r="C164" s="2"/>
      <c r="D164" s="2"/>
      <c r="E164" s="2"/>
      <c r="F164" s="2"/>
    </row>
    <row r="165" spans="1:6" ht="15.75" customHeight="1">
      <c r="A165" s="1"/>
      <c r="B165" s="2"/>
      <c r="C165" s="2"/>
      <c r="D165" s="2"/>
      <c r="E165" s="2"/>
      <c r="F165" s="2"/>
    </row>
    <row r="166" spans="1:6" ht="15.75" customHeight="1">
      <c r="A166" s="1"/>
      <c r="B166" s="2"/>
      <c r="C166" s="2"/>
      <c r="D166" s="2"/>
      <c r="E166" s="2"/>
      <c r="F166" s="2"/>
    </row>
    <row r="167" spans="1:6" ht="15.75" customHeight="1">
      <c r="A167" s="1"/>
      <c r="B167" s="2"/>
      <c r="C167" s="2"/>
      <c r="D167" s="2"/>
      <c r="E167" s="2"/>
      <c r="F167" s="2"/>
    </row>
    <row r="168" spans="1:6" ht="15.75" customHeight="1">
      <c r="A168" s="1"/>
      <c r="B168" s="2"/>
      <c r="C168" s="2"/>
      <c r="D168" s="2"/>
      <c r="E168" s="2"/>
      <c r="F168" s="2"/>
    </row>
    <row r="169" spans="1:6" ht="15.75" customHeight="1">
      <c r="A169" s="1"/>
      <c r="B169" s="2"/>
      <c r="C169" s="2"/>
      <c r="D169" s="2"/>
      <c r="E169" s="2"/>
      <c r="F169" s="2"/>
    </row>
    <row r="170" spans="1:6" ht="15.75" customHeight="1">
      <c r="A170" s="1"/>
      <c r="B170" s="2"/>
      <c r="C170" s="2"/>
      <c r="D170" s="2"/>
      <c r="E170" s="2"/>
      <c r="F170" s="2"/>
    </row>
    <row r="171" spans="1:6" ht="15.75" customHeight="1">
      <c r="A171" s="1"/>
      <c r="B171" s="2"/>
      <c r="C171" s="2"/>
      <c r="D171" s="2"/>
      <c r="E171" s="2"/>
      <c r="F171" s="2"/>
    </row>
    <row r="172" spans="1:6" ht="15.75" customHeight="1">
      <c r="A172" s="1"/>
      <c r="B172" s="2"/>
      <c r="C172" s="2"/>
      <c r="D172" s="2"/>
      <c r="E172" s="2"/>
      <c r="F172" s="2"/>
    </row>
    <row r="173" spans="1:6" ht="15.75" customHeight="1">
      <c r="A173" s="1"/>
      <c r="B173" s="2"/>
      <c r="C173" s="2"/>
      <c r="D173" s="2"/>
      <c r="E173" s="2"/>
      <c r="F173" s="2"/>
    </row>
    <row r="174" spans="1:6" ht="15.75" customHeight="1">
      <c r="A174" s="1"/>
      <c r="B174" s="2"/>
      <c r="C174" s="2"/>
      <c r="D174" s="2"/>
      <c r="E174" s="2"/>
      <c r="F174" s="2"/>
    </row>
    <row r="175" spans="1:6" ht="15.75" customHeight="1">
      <c r="A175" s="1"/>
      <c r="B175" s="2"/>
      <c r="C175" s="2"/>
      <c r="D175" s="2"/>
      <c r="E175" s="2"/>
      <c r="F175" s="2"/>
    </row>
    <row r="176" spans="1:6" ht="15.75" customHeight="1">
      <c r="A176" s="1"/>
      <c r="B176" s="2"/>
      <c r="C176" s="2"/>
      <c r="D176" s="2"/>
      <c r="E176" s="2"/>
      <c r="F176" s="2"/>
    </row>
    <row r="177" spans="1:6" ht="15.75" customHeight="1">
      <c r="A177" s="1"/>
      <c r="B177" s="2"/>
      <c r="C177" s="2"/>
      <c r="D177" s="2"/>
      <c r="E177" s="2"/>
      <c r="F177" s="2"/>
    </row>
    <row r="178" spans="1:6" ht="15.75" customHeight="1">
      <c r="A178" s="1"/>
      <c r="B178" s="2"/>
      <c r="C178" s="2"/>
      <c r="D178" s="2"/>
      <c r="E178" s="2"/>
      <c r="F178" s="2"/>
    </row>
    <row r="179" spans="1:6" ht="15.75" customHeight="1">
      <c r="A179" s="1"/>
      <c r="B179" s="2"/>
      <c r="C179" s="2"/>
      <c r="D179" s="2"/>
      <c r="E179" s="2"/>
      <c r="F179" s="2"/>
    </row>
    <row r="180" spans="1:6" ht="15.75" customHeight="1">
      <c r="A180" s="1"/>
      <c r="B180" s="2"/>
      <c r="C180" s="2"/>
      <c r="D180" s="2"/>
      <c r="E180" s="2"/>
      <c r="F180" s="2"/>
    </row>
    <row r="181" spans="1:6" ht="15.75" customHeight="1">
      <c r="A181" s="1"/>
      <c r="B181" s="2"/>
      <c r="C181" s="2"/>
      <c r="D181" s="2"/>
      <c r="E181" s="2"/>
      <c r="F181" s="2"/>
    </row>
    <row r="182" spans="1:6" ht="15.75" customHeight="1">
      <c r="A182" s="1"/>
      <c r="B182" s="2"/>
      <c r="C182" s="2"/>
      <c r="D182" s="2"/>
      <c r="E182" s="2"/>
      <c r="F182" s="2"/>
    </row>
    <row r="183" spans="1:6" ht="15.75" customHeight="1">
      <c r="A183" s="1"/>
      <c r="B183" s="2"/>
      <c r="C183" s="2"/>
      <c r="D183" s="2"/>
      <c r="E183" s="2"/>
      <c r="F183" s="2"/>
    </row>
    <row r="184" spans="1:6" ht="15.75" customHeight="1">
      <c r="A184" s="1"/>
      <c r="B184" s="2"/>
      <c r="C184" s="2"/>
      <c r="D184" s="2"/>
      <c r="E184" s="2"/>
      <c r="F184" s="2"/>
    </row>
    <row r="185" spans="1:6" ht="15.75" customHeight="1">
      <c r="A185" s="1"/>
      <c r="B185" s="2"/>
      <c r="C185" s="2"/>
      <c r="D185" s="2"/>
      <c r="E185" s="2"/>
      <c r="F185" s="2"/>
    </row>
    <row r="186" spans="1:6" ht="15.75" customHeight="1">
      <c r="A186" s="1"/>
      <c r="B186" s="2"/>
      <c r="C186" s="2"/>
      <c r="D186" s="2"/>
      <c r="E186" s="2"/>
      <c r="F186" s="2"/>
    </row>
    <row r="187" spans="1:6" ht="15.75" customHeight="1">
      <c r="A187" s="1"/>
      <c r="B187" s="2"/>
      <c r="C187" s="2"/>
      <c r="D187" s="2"/>
      <c r="E187" s="2"/>
      <c r="F187" s="2"/>
    </row>
    <row r="188" spans="1:6" ht="15.75" customHeight="1">
      <c r="A188" s="1"/>
      <c r="B188" s="2"/>
      <c r="C188" s="2"/>
      <c r="D188" s="2"/>
      <c r="E188" s="2"/>
      <c r="F188" s="2"/>
    </row>
    <row r="189" spans="1:6" ht="15.75" customHeight="1">
      <c r="A189" s="1"/>
      <c r="B189" s="2"/>
      <c r="C189" s="2"/>
      <c r="D189" s="2"/>
      <c r="E189" s="2"/>
      <c r="F189" s="2"/>
    </row>
    <row r="190" spans="1:6" ht="15.75" customHeight="1">
      <c r="A190" s="1"/>
      <c r="B190" s="2"/>
      <c r="C190" s="2"/>
      <c r="D190" s="2"/>
      <c r="E190" s="2"/>
      <c r="F190" s="2"/>
    </row>
    <row r="191" spans="1:6" ht="15.75" customHeight="1">
      <c r="A191" s="1"/>
      <c r="B191" s="2"/>
      <c r="C191" s="2"/>
      <c r="D191" s="2"/>
      <c r="E191" s="2"/>
      <c r="F191" s="2"/>
    </row>
    <row r="192" spans="1:6" ht="15.75" customHeight="1">
      <c r="A192" s="1"/>
      <c r="B192" s="2"/>
      <c r="C192" s="2"/>
      <c r="D192" s="2"/>
      <c r="E192" s="2"/>
      <c r="F192" s="2"/>
    </row>
    <row r="193" spans="1:6" ht="15.75" customHeight="1">
      <c r="A193" s="1"/>
      <c r="B193" s="2"/>
      <c r="C193" s="2"/>
      <c r="D193" s="2"/>
      <c r="E193" s="2"/>
      <c r="F193" s="2"/>
    </row>
    <row r="194" spans="1:6" ht="15.75" customHeight="1">
      <c r="A194" s="1"/>
      <c r="B194" s="2"/>
      <c r="C194" s="2"/>
      <c r="D194" s="2"/>
      <c r="E194" s="2"/>
      <c r="F194" s="2"/>
    </row>
    <row r="195" spans="1:6" ht="15.75" customHeight="1">
      <c r="A195" s="1"/>
      <c r="B195" s="2"/>
      <c r="C195" s="2"/>
      <c r="D195" s="2"/>
      <c r="E195" s="2"/>
      <c r="F195" s="2"/>
    </row>
    <row r="196" spans="1:6" ht="15.75" customHeight="1">
      <c r="A196" s="1"/>
      <c r="B196" s="2"/>
      <c r="C196" s="2"/>
      <c r="D196" s="2"/>
      <c r="E196" s="2"/>
      <c r="F196" s="2"/>
    </row>
    <row r="197" spans="1:6" ht="15.75" customHeight="1">
      <c r="A197" s="1"/>
      <c r="B197" s="2"/>
      <c r="C197" s="2"/>
      <c r="D197" s="2"/>
      <c r="E197" s="2"/>
      <c r="F197" s="2"/>
    </row>
    <row r="198" spans="1:6" ht="15.75" customHeight="1">
      <c r="A198" s="1"/>
      <c r="B198" s="2"/>
      <c r="C198" s="2"/>
      <c r="D198" s="2"/>
      <c r="E198" s="2"/>
      <c r="F198" s="2"/>
    </row>
    <row r="199" spans="1:6" ht="15.75" customHeight="1">
      <c r="A199" s="1"/>
      <c r="B199" s="2"/>
      <c r="C199" s="2"/>
      <c r="D199" s="2"/>
      <c r="E199" s="2"/>
      <c r="F199" s="2"/>
    </row>
    <row r="200" spans="1:6" ht="15.75" customHeight="1">
      <c r="A200" s="1"/>
      <c r="B200" s="2"/>
      <c r="C200" s="2"/>
      <c r="D200" s="2"/>
      <c r="E200" s="2"/>
      <c r="F200" s="2"/>
    </row>
    <row r="201" spans="1:6" ht="15.75" customHeight="1">
      <c r="A201" s="1"/>
      <c r="B201" s="2"/>
      <c r="C201" s="2"/>
      <c r="D201" s="2"/>
      <c r="E201" s="2"/>
      <c r="F201" s="2"/>
    </row>
    <row r="202" spans="1:6" ht="15.75" customHeight="1">
      <c r="A202" s="1"/>
      <c r="B202" s="2"/>
      <c r="C202" s="2"/>
      <c r="D202" s="2"/>
      <c r="E202" s="2"/>
      <c r="F202" s="2"/>
    </row>
    <row r="203" spans="1:6" ht="15.75" customHeight="1">
      <c r="A203" s="1"/>
      <c r="B203" s="2"/>
      <c r="C203" s="2"/>
      <c r="D203" s="2"/>
      <c r="E203" s="2"/>
      <c r="F203" s="2"/>
    </row>
    <row r="204" spans="1:6" ht="15.75" customHeight="1">
      <c r="A204" s="1"/>
      <c r="B204" s="2"/>
      <c r="C204" s="2"/>
      <c r="D204" s="2"/>
      <c r="E204" s="2"/>
      <c r="F204" s="2"/>
    </row>
    <row r="205" spans="1:6" ht="15.75" customHeight="1">
      <c r="A205" s="1"/>
      <c r="B205" s="2"/>
      <c r="C205" s="2"/>
      <c r="D205" s="2"/>
      <c r="E205" s="2"/>
      <c r="F205" s="2"/>
    </row>
    <row r="206" spans="1:6" ht="15.75" customHeight="1">
      <c r="A206" s="1"/>
      <c r="B206" s="2"/>
      <c r="C206" s="2"/>
      <c r="D206" s="2"/>
      <c r="E206" s="2"/>
      <c r="F206" s="2"/>
    </row>
    <row r="207" spans="1:6" ht="15.75" customHeight="1">
      <c r="A207" s="1"/>
      <c r="B207" s="2"/>
      <c r="C207" s="2"/>
      <c r="D207" s="2"/>
      <c r="E207" s="2"/>
      <c r="F207" s="2"/>
    </row>
    <row r="208" spans="1:6" ht="15.75" customHeight="1">
      <c r="A208" s="1"/>
      <c r="B208" s="2"/>
      <c r="C208" s="2"/>
      <c r="D208" s="2"/>
      <c r="E208" s="2"/>
      <c r="F208" s="2"/>
    </row>
    <row r="209" spans="1:6" ht="15.75" customHeight="1">
      <c r="A209" s="1"/>
      <c r="B209" s="2"/>
      <c r="C209" s="2"/>
      <c r="D209" s="2"/>
      <c r="E209" s="2"/>
      <c r="F209" s="2"/>
    </row>
    <row r="210" spans="1:6" ht="15.75" customHeight="1">
      <c r="A210" s="1"/>
      <c r="B210" s="2"/>
      <c r="C210" s="2"/>
      <c r="D210" s="2"/>
      <c r="E210" s="2"/>
      <c r="F210" s="2"/>
    </row>
    <row r="211" spans="1:6" ht="15.75" customHeight="1">
      <c r="A211" s="1"/>
      <c r="B211" s="2"/>
      <c r="C211" s="2"/>
      <c r="D211" s="2"/>
      <c r="E211" s="2"/>
      <c r="F211" s="2"/>
    </row>
    <row r="212" spans="1:6" ht="15.75" customHeight="1">
      <c r="A212" s="1"/>
      <c r="B212" s="2"/>
      <c r="C212" s="2"/>
      <c r="D212" s="2"/>
      <c r="E212" s="2"/>
      <c r="F212" s="2"/>
    </row>
    <row r="213" spans="1:6" ht="15.75" customHeight="1">
      <c r="A213" s="1"/>
      <c r="B213" s="2"/>
      <c r="C213" s="2"/>
      <c r="D213" s="2"/>
      <c r="E213" s="2"/>
      <c r="F213" s="2"/>
    </row>
    <row r="214" spans="1:6" ht="15.75" customHeight="1">
      <c r="A214" s="1"/>
      <c r="B214" s="2"/>
      <c r="C214" s="2"/>
      <c r="D214" s="2"/>
      <c r="E214" s="2"/>
      <c r="F214" s="2"/>
    </row>
    <row r="215" spans="1:6" ht="15.75" customHeight="1">
      <c r="A215" s="1"/>
      <c r="B215" s="2"/>
      <c r="C215" s="2"/>
      <c r="D215" s="2"/>
      <c r="E215" s="2"/>
      <c r="F215" s="2"/>
    </row>
    <row r="216" spans="1:6" ht="15.75" customHeight="1">
      <c r="A216" s="1"/>
      <c r="B216" s="2"/>
      <c r="C216" s="2"/>
      <c r="D216" s="2"/>
      <c r="E216" s="2"/>
      <c r="F216" s="2"/>
    </row>
    <row r="217" spans="1:6" ht="15.75" customHeight="1">
      <c r="A217" s="1"/>
      <c r="B217" s="2"/>
      <c r="C217" s="2"/>
      <c r="D217" s="2"/>
      <c r="E217" s="2"/>
      <c r="F217" s="2"/>
    </row>
    <row r="218" spans="1:6" ht="15.75" customHeight="1">
      <c r="A218" s="1"/>
      <c r="B218" s="2"/>
      <c r="C218" s="2"/>
      <c r="D218" s="2"/>
      <c r="E218" s="2"/>
      <c r="F218" s="2"/>
    </row>
    <row r="219" spans="1:6" ht="15.75" customHeight="1">
      <c r="A219" s="1"/>
      <c r="B219" s="2"/>
      <c r="C219" s="2"/>
      <c r="D219" s="2"/>
      <c r="E219" s="2"/>
      <c r="F219" s="2"/>
    </row>
    <row r="220" spans="1:6" ht="15.75" customHeight="1">
      <c r="A220" s="1"/>
      <c r="B220" s="2"/>
      <c r="C220" s="2"/>
      <c r="D220" s="2"/>
      <c r="E220" s="2"/>
      <c r="F220" s="2"/>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F20"/>
    <mergeCell ref="A2:F2"/>
    <mergeCell ref="A4:F4"/>
    <mergeCell ref="A5:F5"/>
    <mergeCell ref="A6:F6"/>
    <mergeCell ref="A7:F7"/>
  </mergeCells>
  <hyperlinks>
    <hyperlink ref="D12" r:id="rId1" xr:uid="{AF33CEBA-BB9B-4E6E-9F62-229A74751331}"/>
    <hyperlink ref="D13" r:id="rId2" xr:uid="{32DB2647-3927-430F-AD99-1AA71FB7E14A}"/>
  </hyperlinks>
  <pageMargins left="0.7" right="0.7" top="0.75" bottom="0.75" header="0" footer="0"/>
  <pageSetup orientation="landscap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Z1000"/>
  <sheetViews>
    <sheetView workbookViewId="0">
      <selection activeCell="G13" sqref="G13"/>
    </sheetView>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26" width="8" customWidth="1"/>
  </cols>
  <sheetData>
    <row r="1" spans="1:26" ht="14.25">
      <c r="A1" s="1"/>
      <c r="B1" s="1"/>
      <c r="C1" s="2"/>
      <c r="D1" s="2"/>
      <c r="E1" s="2"/>
      <c r="F1" s="2"/>
      <c r="G1" s="3"/>
      <c r="H1" s="3"/>
      <c r="I1" s="3"/>
    </row>
    <row r="2" spans="1:26" ht="15.75" customHeight="1">
      <c r="A2" s="1172" t="s">
        <v>283</v>
      </c>
      <c r="B2" s="1169"/>
      <c r="C2" s="1169"/>
      <c r="D2" s="1169"/>
      <c r="E2" s="1169"/>
      <c r="F2" s="1170"/>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4.25" customHeight="1">
      <c r="A4" s="1177" t="s">
        <v>284</v>
      </c>
      <c r="B4" s="1227"/>
      <c r="C4" s="1227"/>
      <c r="D4" s="1227"/>
      <c r="E4" s="1227"/>
      <c r="F4" s="1228"/>
      <c r="G4" s="4"/>
      <c r="H4" s="4"/>
      <c r="I4" s="4"/>
      <c r="J4" s="19"/>
      <c r="K4" s="19"/>
      <c r="L4" s="19"/>
      <c r="M4" s="19"/>
      <c r="N4" s="19"/>
      <c r="O4" s="19"/>
      <c r="P4" s="19"/>
      <c r="Q4" s="19"/>
      <c r="R4" s="19"/>
      <c r="S4" s="19"/>
      <c r="T4" s="19"/>
      <c r="U4" s="19"/>
      <c r="V4" s="19"/>
      <c r="W4" s="19"/>
      <c r="X4" s="19"/>
      <c r="Y4" s="19"/>
      <c r="Z4" s="19"/>
    </row>
    <row r="5" spans="1:26" ht="16.5" customHeight="1">
      <c r="A5" s="1194" t="s">
        <v>285</v>
      </c>
      <c r="B5" s="1227"/>
      <c r="C5" s="1227"/>
      <c r="D5" s="1227"/>
      <c r="E5" s="1227"/>
      <c r="F5" s="1228"/>
      <c r="G5" s="4"/>
      <c r="H5" s="4"/>
      <c r="I5" s="4"/>
      <c r="J5" s="19"/>
      <c r="K5" s="19"/>
      <c r="L5" s="19"/>
      <c r="M5" s="19"/>
      <c r="N5" s="19"/>
      <c r="O5" s="19"/>
      <c r="P5" s="19"/>
      <c r="Q5" s="19"/>
      <c r="R5" s="19"/>
      <c r="S5" s="19"/>
      <c r="T5" s="19"/>
      <c r="U5" s="19"/>
      <c r="V5" s="19"/>
      <c r="W5" s="19"/>
      <c r="X5" s="19"/>
      <c r="Y5" s="19"/>
      <c r="Z5" s="19"/>
    </row>
    <row r="6" spans="1:26" ht="16.5" customHeight="1">
      <c r="A6" s="1194" t="s">
        <v>286</v>
      </c>
      <c r="B6" s="1227"/>
      <c r="C6" s="1227"/>
      <c r="D6" s="1227"/>
      <c r="E6" s="1227"/>
      <c r="F6" s="1228"/>
      <c r="G6" s="4"/>
      <c r="H6" s="4"/>
      <c r="I6" s="4"/>
      <c r="J6" s="19"/>
      <c r="K6" s="19"/>
      <c r="L6" s="19"/>
      <c r="M6" s="19"/>
      <c r="N6" s="19"/>
      <c r="O6" s="19"/>
      <c r="P6" s="19"/>
      <c r="Q6" s="19"/>
      <c r="R6" s="19"/>
      <c r="S6" s="19"/>
      <c r="T6" s="19"/>
      <c r="U6" s="19"/>
      <c r="V6" s="19"/>
      <c r="W6" s="19"/>
      <c r="X6" s="19"/>
      <c r="Y6" s="19"/>
      <c r="Z6" s="19"/>
    </row>
    <row r="7" spans="1:26" ht="17.25" customHeight="1">
      <c r="A7" s="1194" t="s">
        <v>287</v>
      </c>
      <c r="B7" s="1227"/>
      <c r="C7" s="1227"/>
      <c r="D7" s="1227"/>
      <c r="E7" s="1227"/>
      <c r="F7" s="1228"/>
      <c r="G7" s="4"/>
      <c r="H7" s="4"/>
      <c r="I7" s="4"/>
      <c r="J7" s="19"/>
      <c r="K7" s="19"/>
      <c r="L7" s="19"/>
      <c r="M7" s="19"/>
      <c r="N7" s="19"/>
      <c r="O7" s="19"/>
      <c r="P7" s="19"/>
      <c r="Q7" s="19"/>
      <c r="R7" s="19"/>
      <c r="S7" s="19"/>
      <c r="T7" s="19"/>
      <c r="U7" s="19"/>
      <c r="V7" s="19"/>
      <c r="W7" s="19"/>
      <c r="X7" s="19"/>
      <c r="Y7" s="19"/>
      <c r="Z7" s="19"/>
    </row>
    <row r="8" spans="1:26" ht="30" customHeight="1">
      <c r="A8" s="1194" t="s">
        <v>288</v>
      </c>
      <c r="B8" s="1227"/>
      <c r="C8" s="1227"/>
      <c r="D8" s="1227"/>
      <c r="E8" s="1227"/>
      <c r="F8" s="1228"/>
      <c r="G8" s="4"/>
      <c r="H8" s="4"/>
      <c r="I8" s="4"/>
      <c r="J8" s="19"/>
      <c r="K8" s="19"/>
      <c r="L8" s="19"/>
      <c r="M8" s="19"/>
      <c r="N8" s="19"/>
      <c r="O8" s="19"/>
      <c r="P8" s="19"/>
      <c r="Q8" s="19"/>
      <c r="R8" s="19"/>
      <c r="S8" s="19"/>
      <c r="T8" s="19"/>
      <c r="U8" s="19"/>
      <c r="V8" s="19"/>
      <c r="W8" s="19"/>
      <c r="X8" s="19"/>
      <c r="Y8" s="19"/>
      <c r="Z8" s="19"/>
    </row>
    <row r="9" spans="1:26" ht="57" customHeight="1">
      <c r="A9" s="1194" t="s">
        <v>289</v>
      </c>
      <c r="B9" s="1227"/>
      <c r="C9" s="1227"/>
      <c r="D9" s="1227"/>
      <c r="E9" s="1227"/>
      <c r="F9" s="1228"/>
      <c r="G9" s="4"/>
      <c r="H9" s="4"/>
      <c r="I9" s="4"/>
      <c r="J9" s="19"/>
      <c r="K9" s="19"/>
      <c r="L9" s="19"/>
      <c r="M9" s="19"/>
      <c r="N9" s="19"/>
      <c r="O9" s="19"/>
      <c r="P9" s="19"/>
      <c r="Q9" s="19"/>
      <c r="R9" s="19"/>
      <c r="S9" s="19"/>
      <c r="T9" s="19"/>
      <c r="U9" s="19"/>
      <c r="V9" s="19"/>
      <c r="W9" s="19"/>
      <c r="X9" s="19"/>
      <c r="Y9" s="19"/>
      <c r="Z9" s="19"/>
    </row>
    <row r="10" spans="1:26" ht="14.25">
      <c r="A10" s="7"/>
      <c r="B10" s="7"/>
      <c r="C10" s="8"/>
      <c r="D10" s="8"/>
      <c r="E10" s="8"/>
      <c r="F10" s="8"/>
      <c r="G10" s="7"/>
      <c r="H10" s="7"/>
      <c r="I10" s="7"/>
      <c r="J10" s="19"/>
      <c r="K10" s="19"/>
      <c r="L10" s="19"/>
      <c r="M10" s="19"/>
      <c r="N10" s="19"/>
      <c r="O10" s="19"/>
      <c r="P10" s="19"/>
      <c r="Q10" s="19"/>
      <c r="R10" s="19"/>
      <c r="S10" s="19"/>
      <c r="T10" s="19"/>
      <c r="U10" s="19"/>
      <c r="V10" s="19"/>
      <c r="W10" s="19"/>
      <c r="X10" s="19"/>
      <c r="Y10" s="19"/>
      <c r="Z10" s="19"/>
    </row>
    <row r="11" spans="1:26" ht="61.5" customHeight="1">
      <c r="A11" s="9" t="s">
        <v>135</v>
      </c>
      <c r="B11" s="10" t="s">
        <v>85</v>
      </c>
      <c r="C11" s="9" t="s">
        <v>290</v>
      </c>
      <c r="D11" s="20" t="s">
        <v>291</v>
      </c>
      <c r="E11" s="11" t="s">
        <v>71</v>
      </c>
      <c r="F11" s="11" t="s">
        <v>57</v>
      </c>
      <c r="G11" s="140" t="s">
        <v>393</v>
      </c>
      <c r="J11" s="19"/>
      <c r="K11" s="19"/>
      <c r="L11" s="19"/>
      <c r="M11" s="19"/>
      <c r="N11" s="19"/>
      <c r="O11" s="19"/>
      <c r="P11" s="19"/>
      <c r="Q11" s="19"/>
      <c r="R11" s="19"/>
      <c r="S11" s="19"/>
      <c r="T11" s="19"/>
      <c r="U11" s="19"/>
      <c r="V11" s="19"/>
      <c r="W11" s="19"/>
      <c r="X11" s="19"/>
      <c r="Y11" s="19"/>
      <c r="Z11" s="19"/>
    </row>
    <row r="12" spans="1:26" ht="14.25">
      <c r="A12" s="205" t="s">
        <v>2848</v>
      </c>
      <c r="B12" s="237" t="s">
        <v>420</v>
      </c>
      <c r="C12" s="237" t="s">
        <v>2896</v>
      </c>
      <c r="D12" s="207" t="s">
        <v>2897</v>
      </c>
      <c r="E12" s="238">
        <v>30</v>
      </c>
      <c r="F12" s="264">
        <v>30</v>
      </c>
      <c r="G12" t="s">
        <v>2820</v>
      </c>
    </row>
    <row r="13" spans="1:26" ht="14.25">
      <c r="A13" s="12"/>
      <c r="B13" s="13"/>
      <c r="C13" s="13"/>
      <c r="D13" s="21"/>
      <c r="E13" s="16"/>
      <c r="F13" s="15"/>
    </row>
    <row r="14" spans="1:26" ht="14.25">
      <c r="A14" s="12"/>
      <c r="B14" s="13"/>
      <c r="C14" s="13"/>
      <c r="D14" s="21"/>
      <c r="E14" s="14"/>
      <c r="F14" s="15"/>
    </row>
    <row r="15" spans="1:26" ht="14.25">
      <c r="A15" s="12"/>
      <c r="B15" s="13"/>
      <c r="C15" s="13"/>
      <c r="D15" s="21"/>
      <c r="E15" s="16"/>
      <c r="F15" s="15"/>
    </row>
    <row r="16" spans="1:26" ht="14.25">
      <c r="A16" s="12"/>
      <c r="B16" s="13"/>
      <c r="C16" s="13"/>
      <c r="D16" s="21"/>
      <c r="E16" s="16"/>
      <c r="F16" s="15"/>
    </row>
    <row r="17" spans="1:26" ht="14.25">
      <c r="A17" s="12"/>
      <c r="B17" s="13"/>
      <c r="C17" s="13"/>
      <c r="D17" s="21"/>
      <c r="E17" s="16"/>
      <c r="F17" s="15"/>
    </row>
    <row r="18" spans="1:26" ht="14.25">
      <c r="A18" s="8"/>
      <c r="B18" s="17"/>
      <c r="C18" s="17"/>
      <c r="D18" s="17"/>
      <c r="E18" s="18"/>
      <c r="F18" s="18">
        <f>SUM(F12:F17)</f>
        <v>30</v>
      </c>
    </row>
    <row r="19" spans="1:26" ht="14.25">
      <c r="A19" s="1"/>
      <c r="B19" s="1"/>
      <c r="C19" s="2"/>
      <c r="D19" s="2"/>
      <c r="E19" s="2"/>
      <c r="F19" s="2"/>
      <c r="G19" s="3"/>
      <c r="H19" s="3"/>
      <c r="I19" s="3"/>
    </row>
    <row r="20" spans="1:26" ht="14.25">
      <c r="A20" s="1164" t="s">
        <v>59</v>
      </c>
      <c r="B20" s="1165"/>
      <c r="C20" s="1165"/>
      <c r="D20" s="1165"/>
      <c r="E20" s="1165"/>
      <c r="F20" s="1165"/>
      <c r="G20" s="1165"/>
      <c r="H20" s="1165"/>
      <c r="I20" s="1165"/>
      <c r="J20" s="1"/>
      <c r="K20" s="1"/>
      <c r="L20" s="1"/>
      <c r="M20" s="1"/>
      <c r="N20" s="1"/>
      <c r="O20" s="1"/>
      <c r="P20" s="1"/>
      <c r="Q20" s="1"/>
      <c r="R20" s="1"/>
      <c r="S20" s="1"/>
      <c r="T20" s="1"/>
      <c r="U20" s="1"/>
      <c r="V20" s="1"/>
      <c r="W20" s="1"/>
      <c r="X20" s="1"/>
      <c r="Y20" s="1"/>
      <c r="Z20" s="1"/>
    </row>
    <row r="21" spans="1:26" ht="15.75" customHeight="1">
      <c r="A21" s="1"/>
      <c r="B21" s="1"/>
      <c r="C21" s="2"/>
      <c r="D21" s="2"/>
      <c r="E21" s="2"/>
      <c r="F21" s="3"/>
      <c r="G21" s="3"/>
      <c r="H21" s="3"/>
      <c r="I21" s="3"/>
    </row>
    <row r="22" spans="1:26" ht="15.75" customHeight="1">
      <c r="A22" s="1"/>
      <c r="B22" s="1"/>
      <c r="C22" s="2"/>
      <c r="D22" s="2"/>
      <c r="E22" s="2"/>
      <c r="F22" s="2"/>
      <c r="G22" s="3"/>
      <c r="H22" s="3"/>
      <c r="I22" s="3"/>
    </row>
    <row r="23" spans="1:26" ht="15.75" customHeight="1">
      <c r="A23" s="1"/>
      <c r="B23" s="1"/>
      <c r="C23" s="2"/>
      <c r="D23" s="2"/>
      <c r="E23" s="2"/>
      <c r="F23" s="3"/>
      <c r="G23" s="3"/>
      <c r="H23" s="3"/>
      <c r="I23" s="3"/>
    </row>
    <row r="24" spans="1:26" ht="15.75" customHeight="1">
      <c r="A24" s="1"/>
      <c r="B24" s="1"/>
      <c r="C24" s="2"/>
      <c r="D24" s="2"/>
      <c r="E24" s="2"/>
      <c r="F24" s="2"/>
      <c r="G24" s="3"/>
      <c r="H24" s="3"/>
      <c r="I24" s="3"/>
    </row>
    <row r="25" spans="1:26" ht="15.75" customHeight="1">
      <c r="A25" s="1"/>
      <c r="B25" s="1"/>
      <c r="C25" s="2"/>
      <c r="D25" s="2"/>
      <c r="E25" s="2"/>
      <c r="F25" s="2"/>
      <c r="G25" s="3"/>
      <c r="H25" s="3"/>
      <c r="I25" s="3"/>
    </row>
    <row r="26" spans="1:26" ht="15.75" customHeight="1">
      <c r="A26" s="1"/>
      <c r="B26" s="1"/>
      <c r="C26" s="2"/>
      <c r="D26" s="2"/>
      <c r="E26" s="2"/>
      <c r="F26" s="2"/>
      <c r="G26" s="3"/>
      <c r="H26" s="3"/>
      <c r="I26" s="3"/>
    </row>
    <row r="27" spans="1:26" ht="15.75" customHeight="1">
      <c r="A27" s="1"/>
      <c r="B27" s="1"/>
      <c r="C27" s="2"/>
      <c r="D27" s="2"/>
      <c r="E27" s="2"/>
      <c r="F27" s="2"/>
      <c r="G27" s="3"/>
      <c r="H27" s="3"/>
      <c r="I27" s="3"/>
    </row>
    <row r="28" spans="1:26" ht="15.75" customHeight="1">
      <c r="A28" s="1"/>
      <c r="B28" s="1"/>
      <c r="C28" s="2"/>
      <c r="D28" s="2"/>
      <c r="E28" s="2"/>
      <c r="F28" s="2"/>
      <c r="G28" s="3"/>
      <c r="H28" s="3"/>
      <c r="I28" s="3"/>
    </row>
    <row r="29" spans="1:26" ht="15.75" customHeight="1">
      <c r="A29" s="1"/>
      <c r="B29" s="1"/>
      <c r="C29" s="2"/>
      <c r="D29" s="2"/>
      <c r="E29" s="2"/>
      <c r="F29" s="2"/>
      <c r="G29" s="3"/>
      <c r="H29" s="3"/>
      <c r="I29" s="3"/>
    </row>
    <row r="30" spans="1:26" ht="15.75" customHeight="1">
      <c r="A30" s="1"/>
      <c r="B30" s="1"/>
      <c r="C30" s="2"/>
      <c r="D30" s="2"/>
      <c r="E30" s="2"/>
      <c r="F30" s="2"/>
      <c r="G30" s="3"/>
      <c r="H30" s="3"/>
      <c r="I30" s="3"/>
    </row>
    <row r="31" spans="1:26" ht="15.75" customHeight="1">
      <c r="A31" s="1"/>
      <c r="B31" s="1"/>
      <c r="C31" s="2"/>
      <c r="D31" s="2"/>
      <c r="E31" s="2"/>
      <c r="F31" s="2"/>
      <c r="G31" s="3"/>
      <c r="H31" s="3"/>
      <c r="I31" s="3"/>
    </row>
    <row r="32" spans="1:26" ht="15.75" customHeight="1">
      <c r="A32" s="1"/>
      <c r="B32" s="1"/>
      <c r="C32" s="2"/>
      <c r="D32" s="2"/>
      <c r="E32" s="2"/>
      <c r="F32" s="2"/>
      <c r="G32" s="3"/>
      <c r="H32" s="3"/>
      <c r="I32" s="3"/>
    </row>
    <row r="33" spans="1:9" ht="15.75" customHeight="1">
      <c r="A33" s="1"/>
      <c r="B33" s="1"/>
      <c r="C33" s="2"/>
      <c r="D33" s="2"/>
      <c r="E33" s="2"/>
      <c r="F33" s="2"/>
      <c r="G33" s="3"/>
      <c r="H33" s="3"/>
      <c r="I33" s="3"/>
    </row>
    <row r="34" spans="1:9" ht="15.75" customHeight="1">
      <c r="A34" s="1"/>
      <c r="B34" s="1"/>
      <c r="C34" s="2"/>
      <c r="D34" s="2"/>
      <c r="E34" s="2"/>
      <c r="F34" s="2"/>
      <c r="G34" s="3"/>
      <c r="H34" s="3"/>
      <c r="I34" s="3"/>
    </row>
    <row r="35" spans="1:9" ht="15.75" customHeight="1">
      <c r="A35" s="1"/>
      <c r="B35" s="1"/>
      <c r="C35" s="2"/>
      <c r="D35" s="2"/>
      <c r="E35" s="2"/>
      <c r="F35" s="2"/>
      <c r="G35" s="3"/>
      <c r="H35" s="3"/>
      <c r="I35" s="3"/>
    </row>
    <row r="36" spans="1:9" ht="15.75" customHeight="1">
      <c r="A36" s="1"/>
      <c r="B36" s="1"/>
      <c r="C36" s="2"/>
      <c r="D36" s="2"/>
      <c r="E36" s="2"/>
      <c r="F36" s="2"/>
      <c r="G36" s="3"/>
      <c r="H36" s="3"/>
      <c r="I36" s="3"/>
    </row>
    <row r="37" spans="1:9" ht="15.75" customHeight="1">
      <c r="A37" s="1"/>
      <c r="B37" s="1"/>
      <c r="C37" s="2"/>
      <c r="D37" s="2"/>
      <c r="E37" s="2"/>
      <c r="F37" s="2"/>
      <c r="G37" s="3"/>
      <c r="H37" s="3"/>
      <c r="I37" s="3"/>
    </row>
    <row r="38" spans="1:9" ht="15.75" customHeight="1">
      <c r="A38" s="1"/>
      <c r="B38" s="1"/>
      <c r="C38" s="2"/>
      <c r="D38" s="2"/>
      <c r="E38" s="2"/>
      <c r="F38" s="2"/>
      <c r="G38" s="3"/>
      <c r="H38" s="3"/>
      <c r="I38" s="3"/>
    </row>
    <row r="39" spans="1:9" ht="15.75" customHeight="1">
      <c r="A39" s="1"/>
      <c r="B39" s="1"/>
      <c r="C39" s="2"/>
      <c r="D39" s="2"/>
      <c r="E39" s="2"/>
      <c r="F39" s="2"/>
      <c r="G39" s="3"/>
      <c r="H39" s="3"/>
      <c r="I39" s="3"/>
    </row>
    <row r="40" spans="1:9" ht="15.75" customHeight="1">
      <c r="A40" s="1"/>
      <c r="B40" s="1"/>
      <c r="C40" s="2"/>
      <c r="D40" s="2"/>
      <c r="E40" s="2"/>
      <c r="F40" s="2"/>
      <c r="G40" s="3"/>
      <c r="H40" s="3"/>
      <c r="I40" s="3"/>
    </row>
    <row r="41" spans="1:9" ht="15.75" customHeight="1">
      <c r="A41" s="1"/>
      <c r="B41" s="1"/>
      <c r="C41" s="2"/>
      <c r="D41" s="2"/>
      <c r="E41" s="2"/>
      <c r="F41" s="2"/>
      <c r="G41" s="3"/>
      <c r="H41" s="3"/>
      <c r="I41" s="3"/>
    </row>
    <row r="42" spans="1:9" ht="15.75" customHeight="1">
      <c r="A42" s="1"/>
      <c r="B42" s="1"/>
      <c r="C42" s="2"/>
      <c r="D42" s="2"/>
      <c r="E42" s="2"/>
      <c r="F42" s="2"/>
      <c r="G42" s="3"/>
      <c r="H42" s="3"/>
      <c r="I42" s="3"/>
    </row>
    <row r="43" spans="1:9" ht="15.75" customHeight="1">
      <c r="A43" s="1"/>
      <c r="B43" s="1"/>
      <c r="C43" s="2"/>
      <c r="D43" s="2"/>
      <c r="E43" s="2"/>
      <c r="F43" s="2"/>
      <c r="G43" s="3"/>
      <c r="H43" s="3"/>
      <c r="I43" s="3"/>
    </row>
    <row r="44" spans="1:9" ht="15.75" customHeight="1">
      <c r="A44" s="1"/>
      <c r="B44" s="1"/>
      <c r="C44" s="2"/>
      <c r="D44" s="2"/>
      <c r="E44" s="2"/>
      <c r="F44" s="2"/>
      <c r="G44" s="3"/>
      <c r="H44" s="3"/>
      <c r="I44" s="3"/>
    </row>
    <row r="45" spans="1:9" ht="15.75" customHeight="1">
      <c r="A45" s="1"/>
      <c r="B45" s="1"/>
      <c r="C45" s="2"/>
      <c r="D45" s="2"/>
      <c r="E45" s="2"/>
      <c r="F45" s="2"/>
      <c r="G45" s="3"/>
      <c r="H45" s="3"/>
      <c r="I45" s="3"/>
    </row>
    <row r="46" spans="1:9" ht="15.75" customHeight="1">
      <c r="A46" s="1"/>
      <c r="B46" s="1"/>
      <c r="C46" s="2"/>
      <c r="D46" s="2"/>
      <c r="E46" s="2"/>
      <c r="F46" s="2"/>
      <c r="G46" s="3"/>
      <c r="H46" s="3"/>
      <c r="I46" s="3"/>
    </row>
    <row r="47" spans="1:9" ht="15.75" customHeight="1">
      <c r="A47" s="1"/>
      <c r="B47" s="1"/>
      <c r="C47" s="2"/>
      <c r="D47" s="2"/>
      <c r="E47" s="2"/>
      <c r="F47" s="2"/>
      <c r="G47" s="3"/>
      <c r="H47" s="3"/>
      <c r="I47" s="3"/>
    </row>
    <row r="48" spans="1:9" ht="15.75" customHeight="1">
      <c r="A48" s="1"/>
      <c r="B48" s="1"/>
      <c r="C48" s="2"/>
      <c r="D48" s="2"/>
      <c r="E48" s="2"/>
      <c r="F48" s="2"/>
      <c r="G48" s="3"/>
      <c r="H48" s="3"/>
      <c r="I48" s="3"/>
    </row>
    <row r="49" spans="1:9" ht="15.75" customHeight="1">
      <c r="A49" s="1"/>
      <c r="B49" s="1"/>
      <c r="C49" s="2"/>
      <c r="D49" s="2"/>
      <c r="E49" s="2"/>
      <c r="F49" s="2"/>
      <c r="G49" s="3"/>
      <c r="H49" s="3"/>
      <c r="I49" s="3"/>
    </row>
    <row r="50" spans="1:9" ht="15.75" customHeight="1">
      <c r="A50" s="1"/>
      <c r="B50" s="1"/>
      <c r="C50" s="2"/>
      <c r="D50" s="2"/>
      <c r="E50" s="2"/>
      <c r="F50" s="2"/>
      <c r="G50" s="3"/>
      <c r="H50" s="3"/>
      <c r="I50" s="3"/>
    </row>
    <row r="51" spans="1:9" ht="15.75" customHeight="1">
      <c r="A51" s="1"/>
      <c r="B51" s="1"/>
      <c r="C51" s="2"/>
      <c r="D51" s="2"/>
      <c r="E51" s="2"/>
      <c r="F51" s="2"/>
      <c r="G51" s="3"/>
      <c r="H51" s="3"/>
      <c r="I51" s="3"/>
    </row>
    <row r="52" spans="1:9" ht="15.75" customHeight="1">
      <c r="A52" s="1"/>
      <c r="B52" s="1"/>
      <c r="C52" s="2"/>
      <c r="D52" s="2"/>
      <c r="E52" s="2"/>
      <c r="F52" s="2"/>
      <c r="G52" s="3"/>
      <c r="H52" s="3"/>
      <c r="I52" s="3"/>
    </row>
    <row r="53" spans="1:9" ht="15.75" customHeight="1">
      <c r="A53" s="1"/>
      <c r="B53" s="1"/>
      <c r="C53" s="2"/>
      <c r="D53" s="2"/>
      <c r="E53" s="2"/>
      <c r="F53" s="2"/>
      <c r="G53" s="3"/>
      <c r="H53" s="3"/>
      <c r="I53" s="3"/>
    </row>
    <row r="54" spans="1:9" ht="15.75" customHeight="1">
      <c r="A54" s="1"/>
      <c r="B54" s="1"/>
      <c r="C54" s="2"/>
      <c r="D54" s="2"/>
      <c r="E54" s="2"/>
      <c r="F54" s="2"/>
      <c r="G54" s="3"/>
      <c r="H54" s="3"/>
      <c r="I54" s="3"/>
    </row>
    <row r="55" spans="1:9" ht="15.75" customHeight="1">
      <c r="A55" s="1"/>
      <c r="B55" s="1"/>
      <c r="C55" s="2"/>
      <c r="D55" s="2"/>
      <c r="E55" s="2"/>
      <c r="F55" s="2"/>
      <c r="G55" s="3"/>
      <c r="H55" s="3"/>
      <c r="I55" s="3"/>
    </row>
    <row r="56" spans="1:9" ht="15.75" customHeight="1">
      <c r="A56" s="1"/>
      <c r="B56" s="1"/>
      <c r="C56" s="2"/>
      <c r="D56" s="2"/>
      <c r="E56" s="2"/>
      <c r="F56" s="2"/>
      <c r="G56" s="3"/>
      <c r="H56" s="3"/>
      <c r="I56" s="3"/>
    </row>
    <row r="57" spans="1:9" ht="15.75" customHeight="1">
      <c r="A57" s="1"/>
      <c r="B57" s="1"/>
      <c r="C57" s="2"/>
      <c r="D57" s="2"/>
      <c r="E57" s="2"/>
      <c r="F57" s="2"/>
      <c r="G57" s="3"/>
      <c r="H57" s="3"/>
      <c r="I57" s="3"/>
    </row>
    <row r="58" spans="1:9" ht="15.75" customHeight="1">
      <c r="A58" s="1"/>
      <c r="B58" s="1"/>
      <c r="C58" s="2"/>
      <c r="D58" s="2"/>
      <c r="E58" s="2"/>
      <c r="F58" s="2"/>
      <c r="G58" s="3"/>
      <c r="H58" s="3"/>
      <c r="I58" s="3"/>
    </row>
    <row r="59" spans="1:9" ht="15.75" customHeight="1">
      <c r="A59" s="1"/>
      <c r="B59" s="1"/>
      <c r="C59" s="2"/>
      <c r="D59" s="2"/>
      <c r="E59" s="2"/>
      <c r="F59" s="2"/>
      <c r="G59" s="3"/>
      <c r="H59" s="3"/>
      <c r="I59" s="3"/>
    </row>
    <row r="60" spans="1:9" ht="15.75" customHeight="1">
      <c r="A60" s="1"/>
      <c r="B60" s="1"/>
      <c r="C60" s="2"/>
      <c r="D60" s="2"/>
      <c r="E60" s="2"/>
      <c r="F60" s="2"/>
      <c r="G60" s="3"/>
      <c r="H60" s="3"/>
      <c r="I60" s="3"/>
    </row>
    <row r="61" spans="1:9" ht="15.75" customHeight="1">
      <c r="A61" s="1"/>
      <c r="B61" s="1"/>
      <c r="C61" s="2"/>
      <c r="D61" s="2"/>
      <c r="E61" s="2"/>
      <c r="F61" s="2"/>
      <c r="G61" s="3"/>
      <c r="H61" s="3"/>
      <c r="I61" s="3"/>
    </row>
    <row r="62" spans="1:9" ht="15.75" customHeight="1">
      <c r="A62" s="1"/>
      <c r="B62" s="1"/>
      <c r="C62" s="2"/>
      <c r="D62" s="2"/>
      <c r="E62" s="2"/>
      <c r="F62" s="2"/>
      <c r="G62" s="3"/>
      <c r="H62" s="3"/>
      <c r="I62" s="3"/>
    </row>
    <row r="63" spans="1:9" ht="15.75" customHeight="1">
      <c r="A63" s="1"/>
      <c r="B63" s="1"/>
      <c r="C63" s="2"/>
      <c r="D63" s="2"/>
      <c r="E63" s="2"/>
      <c r="F63" s="2"/>
      <c r="G63" s="3"/>
      <c r="H63" s="3"/>
      <c r="I63" s="3"/>
    </row>
    <row r="64" spans="1:9" ht="15.75" customHeight="1">
      <c r="A64" s="1"/>
      <c r="B64" s="1"/>
      <c r="C64" s="2"/>
      <c r="D64" s="2"/>
      <c r="E64" s="2"/>
      <c r="F64" s="2"/>
      <c r="G64" s="3"/>
      <c r="H64" s="3"/>
      <c r="I64" s="3"/>
    </row>
    <row r="65" spans="1:9" ht="15.75" customHeight="1">
      <c r="A65" s="1"/>
      <c r="B65" s="1"/>
      <c r="C65" s="2"/>
      <c r="D65" s="2"/>
      <c r="E65" s="2"/>
      <c r="F65" s="2"/>
      <c r="G65" s="3"/>
      <c r="H65" s="3"/>
      <c r="I65" s="3"/>
    </row>
    <row r="66" spans="1:9" ht="15.75" customHeight="1">
      <c r="A66" s="1"/>
      <c r="B66" s="1"/>
      <c r="C66" s="2"/>
      <c r="D66" s="2"/>
      <c r="E66" s="2"/>
      <c r="F66" s="2"/>
      <c r="G66" s="3"/>
      <c r="H66" s="3"/>
      <c r="I66" s="3"/>
    </row>
    <row r="67" spans="1:9" ht="15.75" customHeight="1">
      <c r="A67" s="1"/>
      <c r="B67" s="1"/>
      <c r="C67" s="2"/>
      <c r="D67" s="2"/>
      <c r="E67" s="2"/>
      <c r="F67" s="2"/>
      <c r="G67" s="3"/>
      <c r="H67" s="3"/>
      <c r="I67" s="3"/>
    </row>
    <row r="68" spans="1:9" ht="15.75" customHeight="1">
      <c r="A68" s="1"/>
      <c r="B68" s="1"/>
      <c r="C68" s="2"/>
      <c r="D68" s="2"/>
      <c r="E68" s="2"/>
      <c r="F68" s="2"/>
      <c r="G68" s="3"/>
      <c r="H68" s="3"/>
      <c r="I68" s="3"/>
    </row>
    <row r="69" spans="1:9" ht="15.75" customHeight="1">
      <c r="A69" s="1"/>
      <c r="B69" s="1"/>
      <c r="C69" s="2"/>
      <c r="D69" s="2"/>
      <c r="E69" s="2"/>
      <c r="F69" s="2"/>
      <c r="G69" s="3"/>
      <c r="H69" s="3"/>
      <c r="I69" s="3"/>
    </row>
    <row r="70" spans="1:9" ht="15.75" customHeight="1">
      <c r="A70" s="1"/>
      <c r="B70" s="1"/>
      <c r="C70" s="2"/>
      <c r="D70" s="2"/>
      <c r="E70" s="2"/>
      <c r="F70" s="2"/>
      <c r="G70" s="3"/>
      <c r="H70" s="3"/>
      <c r="I70" s="3"/>
    </row>
    <row r="71" spans="1:9" ht="15.75" customHeight="1">
      <c r="A71" s="1"/>
      <c r="B71" s="1"/>
      <c r="C71" s="2"/>
      <c r="D71" s="2"/>
      <c r="E71" s="2"/>
      <c r="F71" s="2"/>
      <c r="G71" s="3"/>
      <c r="H71" s="3"/>
      <c r="I71" s="3"/>
    </row>
    <row r="72" spans="1:9" ht="15.75" customHeight="1">
      <c r="A72" s="1"/>
      <c r="B72" s="1"/>
      <c r="C72" s="2"/>
      <c r="D72" s="2"/>
      <c r="E72" s="2"/>
      <c r="F72" s="2"/>
      <c r="G72" s="3"/>
      <c r="H72" s="3"/>
      <c r="I72" s="3"/>
    </row>
    <row r="73" spans="1:9" ht="15.75" customHeight="1">
      <c r="A73" s="1"/>
      <c r="B73" s="1"/>
      <c r="C73" s="2"/>
      <c r="D73" s="2"/>
      <c r="E73" s="2"/>
      <c r="F73" s="2"/>
      <c r="G73" s="3"/>
      <c r="H73" s="3"/>
      <c r="I73" s="3"/>
    </row>
    <row r="74" spans="1:9" ht="15.75" customHeight="1">
      <c r="A74" s="1"/>
      <c r="B74" s="1"/>
      <c r="C74" s="2"/>
      <c r="D74" s="2"/>
      <c r="E74" s="2"/>
      <c r="F74" s="2"/>
      <c r="G74" s="3"/>
      <c r="H74" s="3"/>
      <c r="I74" s="3"/>
    </row>
    <row r="75" spans="1:9" ht="15.75" customHeight="1">
      <c r="A75" s="1"/>
      <c r="B75" s="1"/>
      <c r="C75" s="2"/>
      <c r="D75" s="2"/>
      <c r="E75" s="2"/>
      <c r="F75" s="2"/>
      <c r="G75" s="3"/>
      <c r="H75" s="3"/>
      <c r="I75" s="3"/>
    </row>
    <row r="76" spans="1:9" ht="15.75" customHeight="1">
      <c r="A76" s="1"/>
      <c r="B76" s="1"/>
      <c r="C76" s="2"/>
      <c r="D76" s="2"/>
      <c r="E76" s="2"/>
      <c r="F76" s="2"/>
      <c r="G76" s="3"/>
      <c r="H76" s="3"/>
      <c r="I76" s="3"/>
    </row>
    <row r="77" spans="1:9" ht="15.75" customHeight="1">
      <c r="A77" s="1"/>
      <c r="B77" s="1"/>
      <c r="C77" s="2"/>
      <c r="D77" s="2"/>
      <c r="E77" s="2"/>
      <c r="F77" s="2"/>
      <c r="G77" s="3"/>
      <c r="H77" s="3"/>
      <c r="I77" s="3"/>
    </row>
    <row r="78" spans="1:9" ht="15.75" customHeight="1">
      <c r="A78" s="1"/>
      <c r="B78" s="1"/>
      <c r="C78" s="2"/>
      <c r="D78" s="2"/>
      <c r="E78" s="2"/>
      <c r="F78" s="2"/>
      <c r="G78" s="3"/>
      <c r="H78" s="3"/>
      <c r="I78" s="3"/>
    </row>
    <row r="79" spans="1:9" ht="15.75" customHeight="1">
      <c r="A79" s="1"/>
      <c r="B79" s="1"/>
      <c r="C79" s="2"/>
      <c r="D79" s="2"/>
      <c r="E79" s="2"/>
      <c r="F79" s="2"/>
      <c r="G79" s="3"/>
      <c r="H79" s="3"/>
      <c r="I79" s="3"/>
    </row>
    <row r="80" spans="1:9" ht="15.75" customHeight="1">
      <c r="A80" s="1"/>
      <c r="B80" s="1"/>
      <c r="C80" s="2"/>
      <c r="D80" s="2"/>
      <c r="E80" s="2"/>
      <c r="F80" s="2"/>
      <c r="G80" s="3"/>
      <c r="H80" s="3"/>
      <c r="I80" s="3"/>
    </row>
    <row r="81" spans="1:9" ht="15.75" customHeight="1">
      <c r="A81" s="1"/>
      <c r="B81" s="1"/>
      <c r="C81" s="2"/>
      <c r="D81" s="2"/>
      <c r="E81" s="2"/>
      <c r="F81" s="2"/>
      <c r="G81" s="3"/>
      <c r="H81" s="3"/>
      <c r="I81" s="3"/>
    </row>
    <row r="82" spans="1:9" ht="15.75" customHeight="1">
      <c r="A82" s="1"/>
      <c r="B82" s="1"/>
      <c r="C82" s="2"/>
      <c r="D82" s="2"/>
      <c r="E82" s="2"/>
      <c r="F82" s="2"/>
      <c r="G82" s="3"/>
      <c r="H82" s="3"/>
      <c r="I82" s="3"/>
    </row>
    <row r="83" spans="1:9" ht="15.75" customHeight="1">
      <c r="A83" s="1"/>
      <c r="B83" s="1"/>
      <c r="C83" s="2"/>
      <c r="D83" s="2"/>
      <c r="E83" s="2"/>
      <c r="F83" s="2"/>
      <c r="G83" s="3"/>
      <c r="H83" s="3"/>
      <c r="I83" s="3"/>
    </row>
    <row r="84" spans="1:9" ht="15.75" customHeight="1">
      <c r="A84" s="1"/>
      <c r="B84" s="1"/>
      <c r="C84" s="2"/>
      <c r="D84" s="2"/>
      <c r="E84" s="2"/>
      <c r="F84" s="2"/>
      <c r="G84" s="3"/>
      <c r="H84" s="3"/>
      <c r="I84" s="3"/>
    </row>
    <row r="85" spans="1:9" ht="15.75" customHeight="1">
      <c r="A85" s="1"/>
      <c r="B85" s="1"/>
      <c r="C85" s="2"/>
      <c r="D85" s="2"/>
      <c r="E85" s="2"/>
      <c r="F85" s="2"/>
      <c r="G85" s="3"/>
      <c r="H85" s="3"/>
      <c r="I85" s="3"/>
    </row>
    <row r="86" spans="1:9" ht="15.75" customHeight="1">
      <c r="A86" s="1"/>
      <c r="B86" s="1"/>
      <c r="C86" s="2"/>
      <c r="D86" s="2"/>
      <c r="E86" s="2"/>
      <c r="F86" s="2"/>
      <c r="G86" s="3"/>
      <c r="H86" s="3"/>
      <c r="I86" s="3"/>
    </row>
    <row r="87" spans="1:9" ht="15.75" customHeight="1">
      <c r="A87" s="1"/>
      <c r="B87" s="1"/>
      <c r="C87" s="2"/>
      <c r="D87" s="2"/>
      <c r="E87" s="2"/>
      <c r="F87" s="2"/>
      <c r="G87" s="3"/>
      <c r="H87" s="3"/>
      <c r="I87" s="3"/>
    </row>
    <row r="88" spans="1:9" ht="15.75" customHeight="1">
      <c r="A88" s="1"/>
      <c r="B88" s="1"/>
      <c r="C88" s="2"/>
      <c r="D88" s="2"/>
      <c r="E88" s="2"/>
      <c r="F88" s="2"/>
      <c r="G88" s="3"/>
      <c r="H88" s="3"/>
      <c r="I88" s="3"/>
    </row>
    <row r="89" spans="1:9" ht="15.75" customHeight="1">
      <c r="A89" s="1"/>
      <c r="B89" s="1"/>
      <c r="C89" s="2"/>
      <c r="D89" s="2"/>
      <c r="E89" s="2"/>
      <c r="F89" s="2"/>
      <c r="G89" s="3"/>
      <c r="H89" s="3"/>
      <c r="I89" s="3"/>
    </row>
    <row r="90" spans="1:9" ht="15.75" customHeight="1">
      <c r="A90" s="1"/>
      <c r="B90" s="1"/>
      <c r="C90" s="2"/>
      <c r="D90" s="2"/>
      <c r="E90" s="2"/>
      <c r="F90" s="2"/>
      <c r="G90" s="3"/>
      <c r="H90" s="3"/>
      <c r="I90" s="3"/>
    </row>
    <row r="91" spans="1:9" ht="15.75" customHeight="1">
      <c r="A91" s="1"/>
      <c r="B91" s="1"/>
      <c r="C91" s="2"/>
      <c r="D91" s="2"/>
      <c r="E91" s="2"/>
      <c r="F91" s="2"/>
      <c r="G91" s="3"/>
      <c r="H91" s="3"/>
      <c r="I91" s="3"/>
    </row>
    <row r="92" spans="1:9" ht="15.75" customHeight="1">
      <c r="A92" s="1"/>
      <c r="B92" s="1"/>
      <c r="C92" s="2"/>
      <c r="D92" s="2"/>
      <c r="E92" s="2"/>
      <c r="F92" s="2"/>
      <c r="G92" s="3"/>
      <c r="H92" s="3"/>
      <c r="I92" s="3"/>
    </row>
    <row r="93" spans="1:9" ht="15.75" customHeight="1">
      <c r="A93" s="1"/>
      <c r="B93" s="1"/>
      <c r="C93" s="2"/>
      <c r="D93" s="2"/>
      <c r="E93" s="2"/>
      <c r="F93" s="2"/>
      <c r="G93" s="3"/>
      <c r="H93" s="3"/>
      <c r="I93" s="3"/>
    </row>
    <row r="94" spans="1:9" ht="15.75" customHeight="1">
      <c r="A94" s="1"/>
      <c r="B94" s="1"/>
      <c r="C94" s="2"/>
      <c r="D94" s="2"/>
      <c r="E94" s="2"/>
      <c r="F94" s="2"/>
      <c r="G94" s="3"/>
      <c r="H94" s="3"/>
      <c r="I94" s="3"/>
    </row>
    <row r="95" spans="1:9" ht="15.75" customHeight="1">
      <c r="A95" s="1"/>
      <c r="B95" s="1"/>
      <c r="C95" s="2"/>
      <c r="D95" s="2"/>
      <c r="E95" s="2"/>
      <c r="F95" s="2"/>
      <c r="G95" s="3"/>
      <c r="H95" s="3"/>
      <c r="I95" s="3"/>
    </row>
    <row r="96" spans="1:9" ht="15.75" customHeight="1">
      <c r="A96" s="1"/>
      <c r="B96" s="1"/>
      <c r="C96" s="2"/>
      <c r="D96" s="2"/>
      <c r="E96" s="2"/>
      <c r="F96" s="2"/>
      <c r="G96" s="3"/>
      <c r="H96" s="3"/>
      <c r="I96" s="3"/>
    </row>
    <row r="97" spans="1:9" ht="15.75" customHeight="1">
      <c r="A97" s="1"/>
      <c r="B97" s="1"/>
      <c r="C97" s="2"/>
      <c r="D97" s="2"/>
      <c r="E97" s="2"/>
      <c r="F97" s="2"/>
      <c r="G97" s="3"/>
      <c r="H97" s="3"/>
      <c r="I97" s="3"/>
    </row>
    <row r="98" spans="1:9" ht="15.75" customHeight="1">
      <c r="A98" s="1"/>
      <c r="B98" s="1"/>
      <c r="C98" s="2"/>
      <c r="D98" s="2"/>
      <c r="E98" s="2"/>
      <c r="F98" s="2"/>
      <c r="G98" s="3"/>
      <c r="H98" s="3"/>
      <c r="I98" s="3"/>
    </row>
    <row r="99" spans="1:9" ht="15.75" customHeight="1">
      <c r="A99" s="1"/>
      <c r="B99" s="1"/>
      <c r="C99" s="2"/>
      <c r="D99" s="2"/>
      <c r="E99" s="2"/>
      <c r="F99" s="2"/>
      <c r="G99" s="3"/>
      <c r="H99" s="3"/>
      <c r="I99" s="3"/>
    </row>
    <row r="100" spans="1:9" ht="15.75" customHeight="1">
      <c r="A100" s="1"/>
      <c r="B100" s="1"/>
      <c r="C100" s="2"/>
      <c r="D100" s="2"/>
      <c r="E100" s="2"/>
      <c r="F100" s="2"/>
      <c r="G100" s="3"/>
      <c r="H100" s="3"/>
      <c r="I100" s="3"/>
    </row>
    <row r="101" spans="1:9" ht="15.75" customHeight="1">
      <c r="A101" s="1"/>
      <c r="B101" s="1"/>
      <c r="C101" s="2"/>
      <c r="D101" s="2"/>
      <c r="E101" s="2"/>
      <c r="F101" s="2"/>
      <c r="G101" s="3"/>
      <c r="H101" s="3"/>
      <c r="I101" s="3"/>
    </row>
    <row r="102" spans="1:9" ht="15.75" customHeight="1">
      <c r="A102" s="1"/>
      <c r="B102" s="1"/>
      <c r="C102" s="2"/>
      <c r="D102" s="2"/>
      <c r="E102" s="2"/>
      <c r="F102" s="2"/>
      <c r="G102" s="3"/>
      <c r="H102" s="3"/>
      <c r="I102" s="3"/>
    </row>
    <row r="103" spans="1:9" ht="15.75" customHeight="1">
      <c r="A103" s="1"/>
      <c r="B103" s="1"/>
      <c r="C103" s="2"/>
      <c r="D103" s="2"/>
      <c r="E103" s="2"/>
      <c r="F103" s="2"/>
      <c r="G103" s="3"/>
      <c r="H103" s="3"/>
      <c r="I103" s="3"/>
    </row>
    <row r="104" spans="1:9" ht="15.75" customHeight="1">
      <c r="A104" s="1"/>
      <c r="B104" s="1"/>
      <c r="C104" s="2"/>
      <c r="D104" s="2"/>
      <c r="E104" s="2"/>
      <c r="F104" s="2"/>
      <c r="G104" s="3"/>
      <c r="H104" s="3"/>
      <c r="I104" s="3"/>
    </row>
    <row r="105" spans="1:9" ht="15.75" customHeight="1">
      <c r="A105" s="1"/>
      <c r="B105" s="1"/>
      <c r="C105" s="2"/>
      <c r="D105" s="2"/>
      <c r="E105" s="2"/>
      <c r="F105" s="2"/>
      <c r="G105" s="3"/>
      <c r="H105" s="3"/>
      <c r="I105" s="3"/>
    </row>
    <row r="106" spans="1:9" ht="15.75" customHeight="1">
      <c r="A106" s="1"/>
      <c r="B106" s="1"/>
      <c r="C106" s="2"/>
      <c r="D106" s="2"/>
      <c r="E106" s="2"/>
      <c r="F106" s="2"/>
      <c r="G106" s="3"/>
      <c r="H106" s="3"/>
      <c r="I106" s="3"/>
    </row>
    <row r="107" spans="1:9" ht="15.75" customHeight="1">
      <c r="A107" s="1"/>
      <c r="B107" s="1"/>
      <c r="C107" s="2"/>
      <c r="D107" s="2"/>
      <c r="E107" s="2"/>
      <c r="F107" s="2"/>
      <c r="G107" s="3"/>
      <c r="H107" s="3"/>
      <c r="I107" s="3"/>
    </row>
    <row r="108" spans="1:9" ht="15.75" customHeight="1">
      <c r="A108" s="1"/>
      <c r="B108" s="1"/>
      <c r="C108" s="2"/>
      <c r="D108" s="2"/>
      <c r="E108" s="2"/>
      <c r="F108" s="2"/>
      <c r="G108" s="3"/>
      <c r="H108" s="3"/>
      <c r="I108" s="3"/>
    </row>
    <row r="109" spans="1:9" ht="15.75" customHeight="1">
      <c r="A109" s="1"/>
      <c r="B109" s="1"/>
      <c r="C109" s="2"/>
      <c r="D109" s="2"/>
      <c r="E109" s="2"/>
      <c r="F109" s="2"/>
      <c r="G109" s="3"/>
      <c r="H109" s="3"/>
      <c r="I109" s="3"/>
    </row>
    <row r="110" spans="1:9" ht="15.75" customHeight="1">
      <c r="A110" s="1"/>
      <c r="B110" s="1"/>
      <c r="C110" s="2"/>
      <c r="D110" s="2"/>
      <c r="E110" s="2"/>
      <c r="F110" s="2"/>
      <c r="G110" s="3"/>
      <c r="H110" s="3"/>
      <c r="I110" s="3"/>
    </row>
    <row r="111" spans="1:9" ht="15.75" customHeight="1">
      <c r="A111" s="1"/>
      <c r="B111" s="1"/>
      <c r="C111" s="2"/>
      <c r="D111" s="2"/>
      <c r="E111" s="2"/>
      <c r="F111" s="2"/>
      <c r="G111" s="3"/>
      <c r="H111" s="3"/>
      <c r="I111" s="3"/>
    </row>
    <row r="112" spans="1:9" ht="15.75" customHeight="1">
      <c r="A112" s="1"/>
      <c r="B112" s="1"/>
      <c r="C112" s="2"/>
      <c r="D112" s="2"/>
      <c r="E112" s="2"/>
      <c r="F112" s="2"/>
      <c r="G112" s="3"/>
      <c r="H112" s="3"/>
      <c r="I112" s="3"/>
    </row>
    <row r="113" spans="1:9" ht="15.75" customHeight="1">
      <c r="A113" s="1"/>
      <c r="B113" s="1"/>
      <c r="C113" s="2"/>
      <c r="D113" s="2"/>
      <c r="E113" s="2"/>
      <c r="F113" s="2"/>
      <c r="G113" s="3"/>
      <c r="H113" s="3"/>
      <c r="I113" s="3"/>
    </row>
    <row r="114" spans="1:9" ht="15.75" customHeight="1">
      <c r="A114" s="1"/>
      <c r="B114" s="1"/>
      <c r="C114" s="2"/>
      <c r="D114" s="2"/>
      <c r="E114" s="2"/>
      <c r="F114" s="2"/>
      <c r="G114" s="3"/>
      <c r="H114" s="3"/>
      <c r="I114" s="3"/>
    </row>
    <row r="115" spans="1:9" ht="15.75" customHeight="1">
      <c r="A115" s="1"/>
      <c r="B115" s="1"/>
      <c r="C115" s="2"/>
      <c r="D115" s="2"/>
      <c r="E115" s="2"/>
      <c r="F115" s="2"/>
      <c r="G115" s="3"/>
      <c r="H115" s="3"/>
      <c r="I115" s="3"/>
    </row>
    <row r="116" spans="1:9" ht="15.75" customHeight="1">
      <c r="A116" s="1"/>
      <c r="B116" s="1"/>
      <c r="C116" s="2"/>
      <c r="D116" s="2"/>
      <c r="E116" s="2"/>
      <c r="F116" s="2"/>
      <c r="G116" s="3"/>
      <c r="H116" s="3"/>
      <c r="I116" s="3"/>
    </row>
    <row r="117" spans="1:9" ht="15.75" customHeight="1">
      <c r="A117" s="1"/>
      <c r="B117" s="1"/>
      <c r="C117" s="2"/>
      <c r="D117" s="2"/>
      <c r="E117" s="2"/>
      <c r="F117" s="2"/>
      <c r="G117" s="3"/>
      <c r="H117" s="3"/>
      <c r="I117" s="3"/>
    </row>
    <row r="118" spans="1:9" ht="15.75" customHeight="1">
      <c r="A118" s="1"/>
      <c r="B118" s="1"/>
      <c r="C118" s="2"/>
      <c r="D118" s="2"/>
      <c r="E118" s="2"/>
      <c r="F118" s="2"/>
      <c r="G118" s="3"/>
      <c r="H118" s="3"/>
      <c r="I118" s="3"/>
    </row>
    <row r="119" spans="1:9" ht="15.75" customHeight="1">
      <c r="A119" s="1"/>
      <c r="B119" s="1"/>
      <c r="C119" s="2"/>
      <c r="D119" s="2"/>
      <c r="E119" s="2"/>
      <c r="F119" s="2"/>
      <c r="G119" s="3"/>
      <c r="H119" s="3"/>
      <c r="I119" s="3"/>
    </row>
    <row r="120" spans="1:9" ht="15.75" customHeight="1">
      <c r="A120" s="1"/>
      <c r="B120" s="1"/>
      <c r="C120" s="2"/>
      <c r="D120" s="2"/>
      <c r="E120" s="2"/>
      <c r="F120" s="2"/>
      <c r="G120" s="3"/>
      <c r="H120" s="3"/>
      <c r="I120" s="3"/>
    </row>
    <row r="121" spans="1:9" ht="15.75" customHeight="1">
      <c r="A121" s="1"/>
      <c r="B121" s="1"/>
      <c r="C121" s="2"/>
      <c r="D121" s="2"/>
      <c r="E121" s="2"/>
      <c r="F121" s="2"/>
      <c r="G121" s="3"/>
      <c r="H121" s="3"/>
      <c r="I121" s="3"/>
    </row>
    <row r="122" spans="1:9" ht="15.75" customHeight="1">
      <c r="A122" s="1"/>
      <c r="B122" s="1"/>
      <c r="C122" s="2"/>
      <c r="D122" s="2"/>
      <c r="E122" s="2"/>
      <c r="F122" s="2"/>
      <c r="G122" s="3"/>
      <c r="H122" s="3"/>
      <c r="I122" s="3"/>
    </row>
    <row r="123" spans="1:9" ht="15.75" customHeight="1">
      <c r="A123" s="1"/>
      <c r="B123" s="1"/>
      <c r="C123" s="2"/>
      <c r="D123" s="2"/>
      <c r="E123" s="2"/>
      <c r="F123" s="2"/>
      <c r="G123" s="3"/>
      <c r="H123" s="3"/>
      <c r="I123" s="3"/>
    </row>
    <row r="124" spans="1:9" ht="15.75" customHeight="1">
      <c r="A124" s="1"/>
      <c r="B124" s="1"/>
      <c r="C124" s="2"/>
      <c r="D124" s="2"/>
      <c r="E124" s="2"/>
      <c r="F124" s="2"/>
      <c r="G124" s="3"/>
      <c r="H124" s="3"/>
      <c r="I124" s="3"/>
    </row>
    <row r="125" spans="1:9" ht="15.75" customHeight="1">
      <c r="A125" s="1"/>
      <c r="B125" s="1"/>
      <c r="C125" s="2"/>
      <c r="D125" s="2"/>
      <c r="E125" s="2"/>
      <c r="F125" s="2"/>
      <c r="G125" s="3"/>
      <c r="H125" s="3"/>
      <c r="I125" s="3"/>
    </row>
    <row r="126" spans="1:9" ht="15.75" customHeight="1">
      <c r="A126" s="1"/>
      <c r="B126" s="1"/>
      <c r="C126" s="2"/>
      <c r="D126" s="2"/>
      <c r="E126" s="2"/>
      <c r="F126" s="2"/>
      <c r="G126" s="3"/>
      <c r="H126" s="3"/>
      <c r="I126" s="3"/>
    </row>
    <row r="127" spans="1:9" ht="15.75" customHeight="1">
      <c r="A127" s="1"/>
      <c r="B127" s="1"/>
      <c r="C127" s="2"/>
      <c r="D127" s="2"/>
      <c r="E127" s="2"/>
      <c r="F127" s="2"/>
      <c r="G127" s="3"/>
      <c r="H127" s="3"/>
      <c r="I127" s="3"/>
    </row>
    <row r="128" spans="1:9" ht="15.75" customHeight="1">
      <c r="A128" s="1"/>
      <c r="B128" s="1"/>
      <c r="C128" s="2"/>
      <c r="D128" s="2"/>
      <c r="E128" s="2"/>
      <c r="F128" s="2"/>
      <c r="G128" s="3"/>
      <c r="H128" s="3"/>
      <c r="I128" s="3"/>
    </row>
    <row r="129" spans="1:9" ht="15.75" customHeight="1">
      <c r="A129" s="1"/>
      <c r="B129" s="1"/>
      <c r="C129" s="2"/>
      <c r="D129" s="2"/>
      <c r="E129" s="2"/>
      <c r="F129" s="2"/>
      <c r="G129" s="3"/>
      <c r="H129" s="3"/>
      <c r="I129" s="3"/>
    </row>
    <row r="130" spans="1:9" ht="15.75" customHeight="1">
      <c r="A130" s="1"/>
      <c r="B130" s="1"/>
      <c r="C130" s="2"/>
      <c r="D130" s="2"/>
      <c r="E130" s="2"/>
      <c r="F130" s="2"/>
      <c r="G130" s="3"/>
      <c r="H130" s="3"/>
      <c r="I130" s="3"/>
    </row>
    <row r="131" spans="1:9" ht="15.75" customHeight="1">
      <c r="A131" s="1"/>
      <c r="B131" s="1"/>
      <c r="C131" s="2"/>
      <c r="D131" s="2"/>
      <c r="E131" s="2"/>
      <c r="F131" s="2"/>
      <c r="G131" s="3"/>
      <c r="H131" s="3"/>
      <c r="I131" s="3"/>
    </row>
    <row r="132" spans="1:9" ht="15.75" customHeight="1">
      <c r="A132" s="1"/>
      <c r="B132" s="1"/>
      <c r="C132" s="2"/>
      <c r="D132" s="2"/>
      <c r="E132" s="2"/>
      <c r="F132" s="2"/>
      <c r="G132" s="3"/>
      <c r="H132" s="3"/>
      <c r="I132" s="3"/>
    </row>
    <row r="133" spans="1:9" ht="15.75" customHeight="1">
      <c r="A133" s="1"/>
      <c r="B133" s="1"/>
      <c r="C133" s="2"/>
      <c r="D133" s="2"/>
      <c r="E133" s="2"/>
      <c r="F133" s="2"/>
      <c r="G133" s="3"/>
      <c r="H133" s="3"/>
      <c r="I133" s="3"/>
    </row>
    <row r="134" spans="1:9" ht="15.75" customHeight="1">
      <c r="A134" s="1"/>
      <c r="B134" s="1"/>
      <c r="C134" s="2"/>
      <c r="D134" s="2"/>
      <c r="E134" s="2"/>
      <c r="F134" s="2"/>
      <c r="G134" s="3"/>
      <c r="H134" s="3"/>
      <c r="I134" s="3"/>
    </row>
    <row r="135" spans="1:9" ht="15.75" customHeight="1">
      <c r="A135" s="1"/>
      <c r="B135" s="1"/>
      <c r="C135" s="2"/>
      <c r="D135" s="2"/>
      <c r="E135" s="2"/>
      <c r="F135" s="2"/>
      <c r="G135" s="3"/>
      <c r="H135" s="3"/>
      <c r="I135" s="3"/>
    </row>
    <row r="136" spans="1:9" ht="15.75" customHeight="1">
      <c r="A136" s="1"/>
      <c r="B136" s="1"/>
      <c r="C136" s="2"/>
      <c r="D136" s="2"/>
      <c r="E136" s="2"/>
      <c r="F136" s="2"/>
      <c r="G136" s="3"/>
      <c r="H136" s="3"/>
      <c r="I136" s="3"/>
    </row>
    <row r="137" spans="1:9" ht="15.75" customHeight="1">
      <c r="A137" s="1"/>
      <c r="B137" s="1"/>
      <c r="C137" s="2"/>
      <c r="D137" s="2"/>
      <c r="E137" s="2"/>
      <c r="F137" s="2"/>
      <c r="G137" s="3"/>
      <c r="H137" s="3"/>
      <c r="I137" s="3"/>
    </row>
    <row r="138" spans="1:9" ht="15.75" customHeight="1">
      <c r="A138" s="1"/>
      <c r="B138" s="1"/>
      <c r="C138" s="2"/>
      <c r="D138" s="2"/>
      <c r="E138" s="2"/>
      <c r="F138" s="2"/>
      <c r="G138" s="3"/>
      <c r="H138" s="3"/>
      <c r="I138" s="3"/>
    </row>
    <row r="139" spans="1:9" ht="15.75" customHeight="1">
      <c r="A139" s="1"/>
      <c r="B139" s="1"/>
      <c r="C139" s="2"/>
      <c r="D139" s="2"/>
      <c r="E139" s="2"/>
      <c r="F139" s="2"/>
      <c r="G139" s="3"/>
      <c r="H139" s="3"/>
      <c r="I139" s="3"/>
    </row>
    <row r="140" spans="1:9" ht="15.75" customHeight="1">
      <c r="A140" s="1"/>
      <c r="B140" s="1"/>
      <c r="C140" s="2"/>
      <c r="D140" s="2"/>
      <c r="E140" s="2"/>
      <c r="F140" s="2"/>
      <c r="G140" s="3"/>
      <c r="H140" s="3"/>
      <c r="I140" s="3"/>
    </row>
    <row r="141" spans="1:9" ht="15.75" customHeight="1">
      <c r="A141" s="1"/>
      <c r="B141" s="1"/>
      <c r="C141" s="2"/>
      <c r="D141" s="2"/>
      <c r="E141" s="2"/>
      <c r="F141" s="2"/>
      <c r="G141" s="3"/>
      <c r="H141" s="3"/>
      <c r="I141" s="3"/>
    </row>
    <row r="142" spans="1:9" ht="15.75" customHeight="1">
      <c r="A142" s="1"/>
      <c r="B142" s="1"/>
      <c r="C142" s="2"/>
      <c r="D142" s="2"/>
      <c r="E142" s="2"/>
      <c r="F142" s="2"/>
      <c r="G142" s="3"/>
      <c r="H142" s="3"/>
      <c r="I142" s="3"/>
    </row>
    <row r="143" spans="1:9" ht="15.75" customHeight="1">
      <c r="A143" s="1"/>
      <c r="B143" s="1"/>
      <c r="C143" s="2"/>
      <c r="D143" s="2"/>
      <c r="E143" s="2"/>
      <c r="F143" s="2"/>
      <c r="G143" s="3"/>
      <c r="H143" s="3"/>
      <c r="I143" s="3"/>
    </row>
    <row r="144" spans="1:9" ht="15.75" customHeight="1">
      <c r="A144" s="1"/>
      <c r="B144" s="1"/>
      <c r="C144" s="2"/>
      <c r="D144" s="2"/>
      <c r="E144" s="2"/>
      <c r="F144" s="2"/>
      <c r="G144" s="3"/>
      <c r="H144" s="3"/>
      <c r="I144" s="3"/>
    </row>
    <row r="145" spans="1:9" ht="15.75" customHeight="1">
      <c r="A145" s="1"/>
      <c r="B145" s="1"/>
      <c r="C145" s="2"/>
      <c r="D145" s="2"/>
      <c r="E145" s="2"/>
      <c r="F145" s="2"/>
      <c r="G145" s="3"/>
      <c r="H145" s="3"/>
      <c r="I145" s="3"/>
    </row>
    <row r="146" spans="1:9" ht="15.75" customHeight="1">
      <c r="A146" s="1"/>
      <c r="B146" s="1"/>
      <c r="C146" s="2"/>
      <c r="D146" s="2"/>
      <c r="E146" s="2"/>
      <c r="F146" s="2"/>
      <c r="G146" s="3"/>
      <c r="H146" s="3"/>
      <c r="I146" s="3"/>
    </row>
    <row r="147" spans="1:9" ht="15.75" customHeight="1">
      <c r="A147" s="1"/>
      <c r="B147" s="1"/>
      <c r="C147" s="2"/>
      <c r="D147" s="2"/>
      <c r="E147" s="2"/>
      <c r="F147" s="2"/>
      <c r="G147" s="3"/>
      <c r="H147" s="3"/>
      <c r="I147" s="3"/>
    </row>
    <row r="148" spans="1:9" ht="15.75" customHeight="1">
      <c r="A148" s="1"/>
      <c r="B148" s="1"/>
      <c r="C148" s="2"/>
      <c r="D148" s="2"/>
      <c r="E148" s="2"/>
      <c r="F148" s="2"/>
      <c r="G148" s="3"/>
      <c r="H148" s="3"/>
      <c r="I148" s="3"/>
    </row>
    <row r="149" spans="1:9" ht="15.75" customHeight="1">
      <c r="A149" s="1"/>
      <c r="B149" s="1"/>
      <c r="C149" s="2"/>
      <c r="D149" s="2"/>
      <c r="E149" s="2"/>
      <c r="F149" s="2"/>
      <c r="G149" s="3"/>
      <c r="H149" s="3"/>
      <c r="I149" s="3"/>
    </row>
    <row r="150" spans="1:9" ht="15.75" customHeight="1">
      <c r="A150" s="1"/>
      <c r="B150" s="1"/>
      <c r="C150" s="2"/>
      <c r="D150" s="2"/>
      <c r="E150" s="2"/>
      <c r="F150" s="2"/>
      <c r="G150" s="3"/>
      <c r="H150" s="3"/>
      <c r="I150" s="3"/>
    </row>
    <row r="151" spans="1:9" ht="15.75" customHeight="1">
      <c r="A151" s="1"/>
      <c r="B151" s="1"/>
      <c r="C151" s="2"/>
      <c r="D151" s="2"/>
      <c r="E151" s="2"/>
      <c r="F151" s="2"/>
      <c r="G151" s="3"/>
      <c r="H151" s="3"/>
      <c r="I151" s="3"/>
    </row>
    <row r="152" spans="1:9" ht="15.75" customHeight="1">
      <c r="A152" s="1"/>
      <c r="B152" s="1"/>
      <c r="C152" s="2"/>
      <c r="D152" s="2"/>
      <c r="E152" s="2"/>
      <c r="F152" s="2"/>
      <c r="G152" s="3"/>
      <c r="H152" s="3"/>
      <c r="I152" s="3"/>
    </row>
    <row r="153" spans="1:9" ht="15.75" customHeight="1">
      <c r="A153" s="1"/>
      <c r="B153" s="1"/>
      <c r="C153" s="2"/>
      <c r="D153" s="2"/>
      <c r="E153" s="2"/>
      <c r="F153" s="2"/>
      <c r="G153" s="3"/>
      <c r="H153" s="3"/>
      <c r="I153" s="3"/>
    </row>
    <row r="154" spans="1:9" ht="15.75" customHeight="1">
      <c r="A154" s="1"/>
      <c r="B154" s="1"/>
      <c r="C154" s="2"/>
      <c r="D154" s="2"/>
      <c r="E154" s="2"/>
      <c r="F154" s="2"/>
      <c r="G154" s="3"/>
      <c r="H154" s="3"/>
      <c r="I154" s="3"/>
    </row>
    <row r="155" spans="1:9" ht="15.75" customHeight="1">
      <c r="A155" s="1"/>
      <c r="B155" s="1"/>
      <c r="C155" s="2"/>
      <c r="D155" s="2"/>
      <c r="E155" s="2"/>
      <c r="F155" s="2"/>
      <c r="G155" s="3"/>
      <c r="H155" s="3"/>
      <c r="I155" s="3"/>
    </row>
    <row r="156" spans="1:9" ht="15.75" customHeight="1">
      <c r="A156" s="1"/>
      <c r="B156" s="1"/>
      <c r="C156" s="2"/>
      <c r="D156" s="2"/>
      <c r="E156" s="2"/>
      <c r="F156" s="2"/>
      <c r="G156" s="3"/>
      <c r="H156" s="3"/>
      <c r="I156" s="3"/>
    </row>
    <row r="157" spans="1:9" ht="15.75" customHeight="1">
      <c r="A157" s="1"/>
      <c r="B157" s="1"/>
      <c r="C157" s="2"/>
      <c r="D157" s="2"/>
      <c r="E157" s="2"/>
      <c r="F157" s="2"/>
      <c r="G157" s="3"/>
      <c r="H157" s="3"/>
      <c r="I157" s="3"/>
    </row>
    <row r="158" spans="1:9" ht="15.75" customHeight="1">
      <c r="A158" s="1"/>
      <c r="B158" s="1"/>
      <c r="C158" s="2"/>
      <c r="D158" s="2"/>
      <c r="E158" s="2"/>
      <c r="F158" s="2"/>
      <c r="G158" s="3"/>
      <c r="H158" s="3"/>
      <c r="I158" s="3"/>
    </row>
    <row r="159" spans="1:9" ht="15.75" customHeight="1">
      <c r="A159" s="1"/>
      <c r="B159" s="1"/>
      <c r="C159" s="2"/>
      <c r="D159" s="2"/>
      <c r="E159" s="2"/>
      <c r="F159" s="2"/>
      <c r="G159" s="3"/>
      <c r="H159" s="3"/>
      <c r="I159" s="3"/>
    </row>
    <row r="160" spans="1:9" ht="15.75" customHeight="1">
      <c r="A160" s="1"/>
      <c r="B160" s="1"/>
      <c r="C160" s="2"/>
      <c r="D160" s="2"/>
      <c r="E160" s="2"/>
      <c r="F160" s="2"/>
      <c r="G160" s="3"/>
      <c r="H160" s="3"/>
      <c r="I160" s="3"/>
    </row>
    <row r="161" spans="1:9" ht="15.75" customHeight="1">
      <c r="A161" s="1"/>
      <c r="B161" s="1"/>
      <c r="C161" s="2"/>
      <c r="D161" s="2"/>
      <c r="E161" s="2"/>
      <c r="F161" s="2"/>
      <c r="G161" s="3"/>
      <c r="H161" s="3"/>
      <c r="I161" s="3"/>
    </row>
    <row r="162" spans="1:9" ht="15.75" customHeight="1">
      <c r="A162" s="1"/>
      <c r="B162" s="1"/>
      <c r="C162" s="2"/>
      <c r="D162" s="2"/>
      <c r="E162" s="2"/>
      <c r="F162" s="2"/>
      <c r="G162" s="3"/>
      <c r="H162" s="3"/>
      <c r="I162" s="3"/>
    </row>
    <row r="163" spans="1:9" ht="15.75" customHeight="1">
      <c r="A163" s="1"/>
      <c r="B163" s="1"/>
      <c r="C163" s="2"/>
      <c r="D163" s="2"/>
      <c r="E163" s="2"/>
      <c r="F163" s="2"/>
      <c r="G163" s="3"/>
      <c r="H163" s="3"/>
      <c r="I163" s="3"/>
    </row>
    <row r="164" spans="1:9" ht="15.75" customHeight="1">
      <c r="A164" s="1"/>
      <c r="B164" s="1"/>
      <c r="C164" s="2"/>
      <c r="D164" s="2"/>
      <c r="E164" s="2"/>
      <c r="F164" s="2"/>
      <c r="G164" s="3"/>
      <c r="H164" s="3"/>
      <c r="I164" s="3"/>
    </row>
    <row r="165" spans="1:9" ht="15.75" customHeight="1">
      <c r="A165" s="1"/>
      <c r="B165" s="1"/>
      <c r="C165" s="2"/>
      <c r="D165" s="2"/>
      <c r="E165" s="2"/>
      <c r="F165" s="2"/>
      <c r="G165" s="3"/>
      <c r="H165" s="3"/>
      <c r="I165" s="3"/>
    </row>
    <row r="166" spans="1:9" ht="15.75" customHeight="1">
      <c r="A166" s="1"/>
      <c r="B166" s="1"/>
      <c r="C166" s="2"/>
      <c r="D166" s="2"/>
      <c r="E166" s="2"/>
      <c r="F166" s="2"/>
      <c r="G166" s="3"/>
      <c r="H166" s="3"/>
      <c r="I166" s="3"/>
    </row>
    <row r="167" spans="1:9" ht="15.75" customHeight="1">
      <c r="A167" s="1"/>
      <c r="B167" s="1"/>
      <c r="C167" s="2"/>
      <c r="D167" s="2"/>
      <c r="E167" s="2"/>
      <c r="F167" s="2"/>
      <c r="G167" s="3"/>
      <c r="H167" s="3"/>
      <c r="I167" s="3"/>
    </row>
    <row r="168" spans="1:9" ht="15.75" customHeight="1">
      <c r="A168" s="1"/>
      <c r="B168" s="1"/>
      <c r="C168" s="2"/>
      <c r="D168" s="2"/>
      <c r="E168" s="2"/>
      <c r="F168" s="2"/>
      <c r="G168" s="3"/>
      <c r="H168" s="3"/>
      <c r="I168" s="3"/>
    </row>
    <row r="169" spans="1:9" ht="15.75" customHeight="1">
      <c r="A169" s="1"/>
      <c r="B169" s="1"/>
      <c r="C169" s="2"/>
      <c r="D169" s="2"/>
      <c r="E169" s="2"/>
      <c r="F169" s="2"/>
      <c r="G169" s="3"/>
      <c r="H169" s="3"/>
      <c r="I169" s="3"/>
    </row>
    <row r="170" spans="1:9" ht="15.75" customHeight="1">
      <c r="A170" s="1"/>
      <c r="B170" s="1"/>
      <c r="C170" s="2"/>
      <c r="D170" s="2"/>
      <c r="E170" s="2"/>
      <c r="F170" s="2"/>
      <c r="G170" s="3"/>
      <c r="H170" s="3"/>
      <c r="I170" s="3"/>
    </row>
    <row r="171" spans="1:9" ht="15.75" customHeight="1">
      <c r="A171" s="1"/>
      <c r="B171" s="1"/>
      <c r="C171" s="2"/>
      <c r="D171" s="2"/>
      <c r="E171" s="2"/>
      <c r="F171" s="2"/>
      <c r="G171" s="3"/>
      <c r="H171" s="3"/>
      <c r="I171" s="3"/>
    </row>
    <row r="172" spans="1:9" ht="15.75" customHeight="1">
      <c r="A172" s="1"/>
      <c r="B172" s="1"/>
      <c r="C172" s="2"/>
      <c r="D172" s="2"/>
      <c r="E172" s="2"/>
      <c r="F172" s="2"/>
      <c r="G172" s="3"/>
      <c r="H172" s="3"/>
      <c r="I172" s="3"/>
    </row>
    <row r="173" spans="1:9" ht="15.75" customHeight="1">
      <c r="A173" s="1"/>
      <c r="B173" s="1"/>
      <c r="C173" s="2"/>
      <c r="D173" s="2"/>
      <c r="E173" s="2"/>
      <c r="F173" s="2"/>
      <c r="G173" s="3"/>
      <c r="H173" s="3"/>
      <c r="I173" s="3"/>
    </row>
    <row r="174" spans="1:9" ht="15.75" customHeight="1">
      <c r="A174" s="1"/>
      <c r="B174" s="1"/>
      <c r="C174" s="2"/>
      <c r="D174" s="2"/>
      <c r="E174" s="2"/>
      <c r="F174" s="2"/>
      <c r="G174" s="3"/>
      <c r="H174" s="3"/>
      <c r="I174" s="3"/>
    </row>
    <row r="175" spans="1:9" ht="15.75" customHeight="1">
      <c r="A175" s="1"/>
      <c r="B175" s="1"/>
      <c r="C175" s="2"/>
      <c r="D175" s="2"/>
      <c r="E175" s="2"/>
      <c r="F175" s="2"/>
      <c r="G175" s="3"/>
      <c r="H175" s="3"/>
      <c r="I175" s="3"/>
    </row>
    <row r="176" spans="1:9" ht="15.75" customHeight="1">
      <c r="A176" s="1"/>
      <c r="B176" s="1"/>
      <c r="C176" s="2"/>
      <c r="D176" s="2"/>
      <c r="E176" s="2"/>
      <c r="F176" s="2"/>
      <c r="G176" s="3"/>
      <c r="H176" s="3"/>
      <c r="I176" s="3"/>
    </row>
    <row r="177" spans="1:9" ht="15.75" customHeight="1">
      <c r="A177" s="1"/>
      <c r="B177" s="1"/>
      <c r="C177" s="2"/>
      <c r="D177" s="2"/>
      <c r="E177" s="2"/>
      <c r="F177" s="2"/>
      <c r="G177" s="3"/>
      <c r="H177" s="3"/>
      <c r="I177" s="3"/>
    </row>
    <row r="178" spans="1:9" ht="15.75" customHeight="1">
      <c r="A178" s="1"/>
      <c r="B178" s="1"/>
      <c r="C178" s="2"/>
      <c r="D178" s="2"/>
      <c r="E178" s="2"/>
      <c r="F178" s="2"/>
      <c r="G178" s="3"/>
      <c r="H178" s="3"/>
      <c r="I178" s="3"/>
    </row>
    <row r="179" spans="1:9" ht="15.75" customHeight="1">
      <c r="A179" s="1"/>
      <c r="B179" s="1"/>
      <c r="C179" s="2"/>
      <c r="D179" s="2"/>
      <c r="E179" s="2"/>
      <c r="F179" s="2"/>
      <c r="G179" s="3"/>
      <c r="H179" s="3"/>
      <c r="I179" s="3"/>
    </row>
    <row r="180" spans="1:9" ht="15.75" customHeight="1">
      <c r="A180" s="1"/>
      <c r="B180" s="1"/>
      <c r="C180" s="2"/>
      <c r="D180" s="2"/>
      <c r="E180" s="2"/>
      <c r="F180" s="2"/>
      <c r="G180" s="3"/>
      <c r="H180" s="3"/>
      <c r="I180" s="3"/>
    </row>
    <row r="181" spans="1:9" ht="15.75" customHeight="1">
      <c r="A181" s="1"/>
      <c r="B181" s="1"/>
      <c r="C181" s="2"/>
      <c r="D181" s="2"/>
      <c r="E181" s="2"/>
      <c r="F181" s="2"/>
      <c r="G181" s="3"/>
      <c r="H181" s="3"/>
      <c r="I181" s="3"/>
    </row>
    <row r="182" spans="1:9" ht="15.75" customHeight="1">
      <c r="A182" s="1"/>
      <c r="B182" s="1"/>
      <c r="C182" s="2"/>
      <c r="D182" s="2"/>
      <c r="E182" s="2"/>
      <c r="F182" s="2"/>
      <c r="G182" s="3"/>
      <c r="H182" s="3"/>
      <c r="I182" s="3"/>
    </row>
    <row r="183" spans="1:9" ht="15.75" customHeight="1">
      <c r="A183" s="1"/>
      <c r="B183" s="1"/>
      <c r="C183" s="2"/>
      <c r="D183" s="2"/>
      <c r="E183" s="2"/>
      <c r="F183" s="2"/>
      <c r="G183" s="3"/>
      <c r="H183" s="3"/>
      <c r="I183" s="3"/>
    </row>
    <row r="184" spans="1:9" ht="15.75" customHeight="1">
      <c r="A184" s="1"/>
      <c r="B184" s="1"/>
      <c r="C184" s="2"/>
      <c r="D184" s="2"/>
      <c r="E184" s="2"/>
      <c r="F184" s="2"/>
      <c r="G184" s="3"/>
      <c r="H184" s="3"/>
      <c r="I184" s="3"/>
    </row>
    <row r="185" spans="1:9" ht="15.75" customHeight="1">
      <c r="A185" s="1"/>
      <c r="B185" s="1"/>
      <c r="C185" s="2"/>
      <c r="D185" s="2"/>
      <c r="E185" s="2"/>
      <c r="F185" s="2"/>
      <c r="G185" s="3"/>
      <c r="H185" s="3"/>
      <c r="I185" s="3"/>
    </row>
    <row r="186" spans="1:9" ht="15.75" customHeight="1">
      <c r="A186" s="1"/>
      <c r="B186" s="1"/>
      <c r="C186" s="2"/>
      <c r="D186" s="2"/>
      <c r="E186" s="2"/>
      <c r="F186" s="2"/>
      <c r="G186" s="3"/>
      <c r="H186" s="3"/>
      <c r="I186" s="3"/>
    </row>
    <row r="187" spans="1:9" ht="15.75" customHeight="1">
      <c r="A187" s="1"/>
      <c r="B187" s="1"/>
      <c r="C187" s="2"/>
      <c r="D187" s="2"/>
      <c r="E187" s="2"/>
      <c r="F187" s="2"/>
      <c r="G187" s="3"/>
      <c r="H187" s="3"/>
      <c r="I187" s="3"/>
    </row>
    <row r="188" spans="1:9" ht="15.75" customHeight="1">
      <c r="A188" s="1"/>
      <c r="B188" s="1"/>
      <c r="C188" s="2"/>
      <c r="D188" s="2"/>
      <c r="E188" s="2"/>
      <c r="F188" s="2"/>
      <c r="G188" s="3"/>
      <c r="H188" s="3"/>
      <c r="I188" s="3"/>
    </row>
    <row r="189" spans="1:9" ht="15.75" customHeight="1">
      <c r="A189" s="1"/>
      <c r="B189" s="1"/>
      <c r="C189" s="2"/>
      <c r="D189" s="2"/>
      <c r="E189" s="2"/>
      <c r="F189" s="2"/>
      <c r="G189" s="3"/>
      <c r="H189" s="3"/>
      <c r="I189" s="3"/>
    </row>
    <row r="190" spans="1:9" ht="15.75" customHeight="1">
      <c r="A190" s="1"/>
      <c r="B190" s="1"/>
      <c r="C190" s="2"/>
      <c r="D190" s="2"/>
      <c r="E190" s="2"/>
      <c r="F190" s="2"/>
      <c r="G190" s="3"/>
      <c r="H190" s="3"/>
      <c r="I190" s="3"/>
    </row>
    <row r="191" spans="1:9" ht="15.75" customHeight="1">
      <c r="A191" s="1"/>
      <c r="B191" s="1"/>
      <c r="C191" s="2"/>
      <c r="D191" s="2"/>
      <c r="E191" s="2"/>
      <c r="F191" s="2"/>
      <c r="G191" s="3"/>
      <c r="H191" s="3"/>
      <c r="I191" s="3"/>
    </row>
    <row r="192" spans="1:9" ht="15.75" customHeight="1">
      <c r="A192" s="1"/>
      <c r="B192" s="1"/>
      <c r="C192" s="2"/>
      <c r="D192" s="2"/>
      <c r="E192" s="2"/>
      <c r="F192" s="2"/>
      <c r="G192" s="3"/>
      <c r="H192" s="3"/>
      <c r="I192" s="3"/>
    </row>
    <row r="193" spans="1:9" ht="15.75" customHeight="1">
      <c r="A193" s="1"/>
      <c r="B193" s="1"/>
      <c r="C193" s="2"/>
      <c r="D193" s="2"/>
      <c r="E193" s="2"/>
      <c r="F193" s="2"/>
      <c r="G193" s="3"/>
      <c r="H193" s="3"/>
      <c r="I193" s="3"/>
    </row>
    <row r="194" spans="1:9" ht="15.75" customHeight="1">
      <c r="A194" s="1"/>
      <c r="B194" s="1"/>
      <c r="C194" s="2"/>
      <c r="D194" s="2"/>
      <c r="E194" s="2"/>
      <c r="F194" s="2"/>
      <c r="G194" s="3"/>
      <c r="H194" s="3"/>
      <c r="I194" s="3"/>
    </row>
    <row r="195" spans="1:9" ht="15.75" customHeight="1">
      <c r="A195" s="1"/>
      <c r="B195" s="1"/>
      <c r="C195" s="2"/>
      <c r="D195" s="2"/>
      <c r="E195" s="2"/>
      <c r="F195" s="2"/>
      <c r="G195" s="3"/>
      <c r="H195" s="3"/>
      <c r="I195" s="3"/>
    </row>
    <row r="196" spans="1:9" ht="15.75" customHeight="1">
      <c r="A196" s="1"/>
      <c r="B196" s="1"/>
      <c r="C196" s="2"/>
      <c r="D196" s="2"/>
      <c r="E196" s="2"/>
      <c r="F196" s="2"/>
      <c r="G196" s="3"/>
      <c r="H196" s="3"/>
      <c r="I196" s="3"/>
    </row>
    <row r="197" spans="1:9" ht="15.75" customHeight="1">
      <c r="A197" s="1"/>
      <c r="B197" s="1"/>
      <c r="C197" s="2"/>
      <c r="D197" s="2"/>
      <c r="E197" s="2"/>
      <c r="F197" s="2"/>
      <c r="G197" s="3"/>
      <c r="H197" s="3"/>
      <c r="I197" s="3"/>
    </row>
    <row r="198" spans="1:9" ht="15.75" customHeight="1">
      <c r="A198" s="1"/>
      <c r="B198" s="1"/>
      <c r="C198" s="2"/>
      <c r="D198" s="2"/>
      <c r="E198" s="2"/>
      <c r="F198" s="2"/>
      <c r="G198" s="3"/>
      <c r="H198" s="3"/>
      <c r="I198" s="3"/>
    </row>
    <row r="199" spans="1:9" ht="15.75" customHeight="1">
      <c r="A199" s="1"/>
      <c r="B199" s="1"/>
      <c r="C199" s="2"/>
      <c r="D199" s="2"/>
      <c r="E199" s="2"/>
      <c r="F199" s="2"/>
      <c r="G199" s="3"/>
      <c r="H199" s="3"/>
      <c r="I199" s="3"/>
    </row>
    <row r="200" spans="1:9" ht="15.75" customHeight="1">
      <c r="A200" s="1"/>
      <c r="B200" s="1"/>
      <c r="C200" s="2"/>
      <c r="D200" s="2"/>
      <c r="E200" s="2"/>
      <c r="F200" s="2"/>
      <c r="G200" s="3"/>
      <c r="H200" s="3"/>
      <c r="I200" s="3"/>
    </row>
    <row r="201" spans="1:9" ht="15.75" customHeight="1">
      <c r="A201" s="1"/>
      <c r="B201" s="1"/>
      <c r="C201" s="2"/>
      <c r="D201" s="2"/>
      <c r="E201" s="2"/>
      <c r="F201" s="2"/>
      <c r="G201" s="3"/>
      <c r="H201" s="3"/>
      <c r="I201" s="3"/>
    </row>
    <row r="202" spans="1:9" ht="15.75" customHeight="1">
      <c r="A202" s="1"/>
      <c r="B202" s="1"/>
      <c r="C202" s="2"/>
      <c r="D202" s="2"/>
      <c r="E202" s="2"/>
      <c r="F202" s="2"/>
      <c r="G202" s="3"/>
      <c r="H202" s="3"/>
      <c r="I202" s="3"/>
    </row>
    <row r="203" spans="1:9" ht="15.75" customHeight="1">
      <c r="A203" s="1"/>
      <c r="B203" s="1"/>
      <c r="C203" s="2"/>
      <c r="D203" s="2"/>
      <c r="E203" s="2"/>
      <c r="F203" s="2"/>
      <c r="G203" s="3"/>
      <c r="H203" s="3"/>
      <c r="I203" s="3"/>
    </row>
    <row r="204" spans="1:9" ht="15.75" customHeight="1">
      <c r="A204" s="1"/>
      <c r="B204" s="1"/>
      <c r="C204" s="2"/>
      <c r="D204" s="2"/>
      <c r="E204" s="2"/>
      <c r="F204" s="2"/>
      <c r="G204" s="3"/>
      <c r="H204" s="3"/>
      <c r="I204" s="3"/>
    </row>
    <row r="205" spans="1:9" ht="15.75" customHeight="1">
      <c r="A205" s="1"/>
      <c r="B205" s="1"/>
      <c r="C205" s="2"/>
      <c r="D205" s="2"/>
      <c r="E205" s="2"/>
      <c r="F205" s="2"/>
      <c r="G205" s="3"/>
      <c r="H205" s="3"/>
      <c r="I205" s="3"/>
    </row>
    <row r="206" spans="1:9" ht="15.75" customHeight="1">
      <c r="A206" s="1"/>
      <c r="B206" s="1"/>
      <c r="C206" s="2"/>
      <c r="D206" s="2"/>
      <c r="E206" s="2"/>
      <c r="F206" s="2"/>
      <c r="G206" s="3"/>
      <c r="H206" s="3"/>
      <c r="I206" s="3"/>
    </row>
    <row r="207" spans="1:9" ht="15.75" customHeight="1">
      <c r="A207" s="1"/>
      <c r="B207" s="1"/>
      <c r="C207" s="2"/>
      <c r="D207" s="2"/>
      <c r="E207" s="2"/>
      <c r="F207" s="2"/>
      <c r="G207" s="3"/>
      <c r="H207" s="3"/>
      <c r="I207" s="3"/>
    </row>
    <row r="208" spans="1:9" ht="15.75" customHeight="1">
      <c r="A208" s="1"/>
      <c r="B208" s="1"/>
      <c r="C208" s="2"/>
      <c r="D208" s="2"/>
      <c r="E208" s="2"/>
      <c r="F208" s="2"/>
      <c r="G208" s="3"/>
      <c r="H208" s="3"/>
      <c r="I208" s="3"/>
    </row>
    <row r="209" spans="1:9" ht="15.75" customHeight="1">
      <c r="A209" s="1"/>
      <c r="B209" s="1"/>
      <c r="C209" s="2"/>
      <c r="D209" s="2"/>
      <c r="E209" s="2"/>
      <c r="F209" s="2"/>
      <c r="G209" s="3"/>
      <c r="H209" s="3"/>
      <c r="I209" s="3"/>
    </row>
    <row r="210" spans="1:9" ht="15.75" customHeight="1">
      <c r="A210" s="1"/>
      <c r="B210" s="1"/>
      <c r="C210" s="2"/>
      <c r="D210" s="2"/>
      <c r="E210" s="2"/>
      <c r="F210" s="2"/>
      <c r="G210" s="3"/>
      <c r="H210" s="3"/>
      <c r="I210" s="3"/>
    </row>
    <row r="211" spans="1:9" ht="15.75" customHeight="1">
      <c r="A211" s="1"/>
      <c r="B211" s="1"/>
      <c r="C211" s="2"/>
      <c r="D211" s="2"/>
      <c r="E211" s="2"/>
      <c r="F211" s="2"/>
      <c r="G211" s="3"/>
      <c r="H211" s="3"/>
      <c r="I211" s="3"/>
    </row>
    <row r="212" spans="1:9" ht="15.75" customHeight="1">
      <c r="A212" s="1"/>
      <c r="B212" s="1"/>
      <c r="C212" s="2"/>
      <c r="D212" s="2"/>
      <c r="E212" s="2"/>
      <c r="F212" s="2"/>
      <c r="G212" s="3"/>
      <c r="H212" s="3"/>
      <c r="I212" s="3"/>
    </row>
    <row r="213" spans="1:9" ht="15.75" customHeight="1">
      <c r="A213" s="1"/>
      <c r="B213" s="1"/>
      <c r="C213" s="2"/>
      <c r="D213" s="2"/>
      <c r="E213" s="2"/>
      <c r="F213" s="2"/>
      <c r="G213" s="3"/>
      <c r="H213" s="3"/>
      <c r="I213" s="3"/>
    </row>
    <row r="214" spans="1:9" ht="15.75" customHeight="1">
      <c r="A214" s="1"/>
      <c r="B214" s="1"/>
      <c r="C214" s="2"/>
      <c r="D214" s="2"/>
      <c r="E214" s="2"/>
      <c r="F214" s="2"/>
      <c r="G214" s="3"/>
      <c r="H214" s="3"/>
      <c r="I214" s="3"/>
    </row>
    <row r="215" spans="1:9" ht="15.75" customHeight="1">
      <c r="A215" s="1"/>
      <c r="B215" s="1"/>
      <c r="C215" s="2"/>
      <c r="D215" s="2"/>
      <c r="E215" s="2"/>
      <c r="F215" s="2"/>
      <c r="G215" s="3"/>
      <c r="H215" s="3"/>
      <c r="I215" s="3"/>
    </row>
    <row r="216" spans="1:9" ht="15.75" customHeight="1">
      <c r="A216" s="1"/>
      <c r="B216" s="1"/>
      <c r="C216" s="2"/>
      <c r="D216" s="2"/>
      <c r="E216" s="2"/>
      <c r="F216" s="2"/>
      <c r="G216" s="3"/>
      <c r="H216" s="3"/>
      <c r="I216" s="3"/>
    </row>
    <row r="217" spans="1:9" ht="15.75" customHeight="1">
      <c r="A217" s="1"/>
      <c r="B217" s="1"/>
      <c r="C217" s="2"/>
      <c r="D217" s="2"/>
      <c r="E217" s="2"/>
      <c r="F217" s="2"/>
      <c r="G217" s="3"/>
      <c r="H217" s="3"/>
      <c r="I217" s="3"/>
    </row>
    <row r="218" spans="1:9" ht="15.75" customHeight="1">
      <c r="A218" s="1"/>
      <c r="B218" s="1"/>
      <c r="C218" s="2"/>
      <c r="D218" s="2"/>
      <c r="E218" s="2"/>
      <c r="F218" s="2"/>
      <c r="G218" s="3"/>
      <c r="H218" s="3"/>
      <c r="I218" s="3"/>
    </row>
    <row r="219" spans="1:9" ht="15.75" customHeight="1">
      <c r="A219" s="1"/>
      <c r="B219" s="1"/>
      <c r="C219" s="2"/>
      <c r="D219" s="2"/>
      <c r="E219" s="2"/>
      <c r="F219" s="2"/>
      <c r="G219" s="3"/>
      <c r="H219" s="3"/>
      <c r="I219" s="3"/>
    </row>
    <row r="220" spans="1:9" ht="15.75" customHeight="1">
      <c r="A220" s="1"/>
      <c r="B220" s="1"/>
      <c r="C220" s="2"/>
      <c r="D220" s="2"/>
      <c r="E220" s="2"/>
      <c r="F220" s="2"/>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I20"/>
    <mergeCell ref="A2:F2"/>
    <mergeCell ref="A4:F4"/>
    <mergeCell ref="A5:F5"/>
    <mergeCell ref="A6:F6"/>
    <mergeCell ref="A7:F7"/>
  </mergeCells>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Y1037"/>
  <sheetViews>
    <sheetView topLeftCell="A37" workbookViewId="0">
      <selection activeCell="G53" sqref="G53"/>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23" t="s">
        <v>376</v>
      </c>
      <c r="B2" s="1169"/>
      <c r="C2" s="1169"/>
      <c r="D2" s="1169"/>
      <c r="E2" s="117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1177" t="s">
        <v>292</v>
      </c>
      <c r="B4" s="1227"/>
      <c r="C4" s="1227"/>
      <c r="D4" s="1227"/>
      <c r="E4" s="1228"/>
      <c r="F4" s="4"/>
      <c r="G4" s="4"/>
      <c r="H4" s="4"/>
      <c r="I4" s="19"/>
      <c r="J4" s="19"/>
      <c r="K4" s="19"/>
      <c r="L4" s="19"/>
      <c r="M4" s="19"/>
      <c r="N4" s="19"/>
      <c r="O4" s="19"/>
      <c r="P4" s="19"/>
      <c r="Q4" s="19"/>
      <c r="R4" s="19"/>
      <c r="S4" s="19"/>
      <c r="T4" s="19"/>
      <c r="U4" s="19"/>
      <c r="V4" s="19"/>
      <c r="W4" s="19"/>
      <c r="X4" s="19"/>
      <c r="Y4" s="19"/>
    </row>
    <row r="5" spans="1:25" ht="16.5" customHeight="1">
      <c r="A5" s="1194" t="s">
        <v>293</v>
      </c>
      <c r="B5" s="1227"/>
      <c r="C5" s="1227"/>
      <c r="D5" s="1227"/>
      <c r="E5" s="1228"/>
      <c r="F5" s="4"/>
      <c r="G5" s="4"/>
      <c r="H5" s="4"/>
      <c r="I5" s="19"/>
      <c r="J5" s="19"/>
      <c r="K5" s="19"/>
      <c r="L5" s="19"/>
      <c r="M5" s="19"/>
      <c r="N5" s="19"/>
      <c r="O5" s="19"/>
      <c r="P5" s="19"/>
      <c r="Q5" s="19"/>
      <c r="R5" s="19"/>
      <c r="S5" s="19"/>
      <c r="T5" s="19"/>
      <c r="U5" s="19"/>
      <c r="V5" s="19"/>
      <c r="W5" s="19"/>
      <c r="X5" s="19"/>
      <c r="Y5" s="19"/>
    </row>
    <row r="6" spans="1:25" ht="27" customHeight="1">
      <c r="A6" s="1229" t="s">
        <v>294</v>
      </c>
      <c r="B6" s="1227"/>
      <c r="C6" s="1227"/>
      <c r="D6" s="1227"/>
      <c r="E6" s="122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9" t="s">
        <v>391</v>
      </c>
      <c r="D8" s="11" t="s">
        <v>71</v>
      </c>
      <c r="E8" s="11" t="s">
        <v>57</v>
      </c>
      <c r="F8" s="140" t="s">
        <v>393</v>
      </c>
      <c r="I8" s="19"/>
      <c r="J8" s="19"/>
      <c r="K8" s="19"/>
      <c r="L8" s="19"/>
      <c r="M8" s="19"/>
      <c r="N8" s="19"/>
      <c r="O8" s="19"/>
      <c r="P8" s="19"/>
      <c r="Q8" s="19"/>
      <c r="R8" s="19"/>
      <c r="S8" s="19"/>
      <c r="T8" s="19"/>
      <c r="U8" s="19"/>
      <c r="V8" s="19"/>
      <c r="W8" s="19"/>
      <c r="X8" s="19"/>
      <c r="Y8" s="19"/>
    </row>
    <row r="9" spans="1:25" ht="14.25">
      <c r="A9" s="202" t="s">
        <v>524</v>
      </c>
      <c r="B9" s="270" t="s">
        <v>420</v>
      </c>
      <c r="C9" s="271">
        <v>7</v>
      </c>
      <c r="D9" s="272">
        <f>28*C9</f>
        <v>196</v>
      </c>
      <c r="E9" s="273">
        <v>196</v>
      </c>
      <c r="F9" s="215" t="s">
        <v>524</v>
      </c>
    </row>
    <row r="10" spans="1:25" ht="14.25">
      <c r="A10" s="205" t="s">
        <v>858</v>
      </c>
      <c r="B10" s="237" t="s">
        <v>420</v>
      </c>
      <c r="C10" s="377">
        <v>7</v>
      </c>
      <c r="D10" s="378">
        <v>224</v>
      </c>
      <c r="E10" s="264">
        <v>196</v>
      </c>
      <c r="F10" t="s">
        <v>858</v>
      </c>
    </row>
    <row r="11" spans="1:25" ht="14.25">
      <c r="A11" s="205" t="s">
        <v>1053</v>
      </c>
      <c r="B11" s="237" t="s">
        <v>420</v>
      </c>
      <c r="C11" s="401">
        <v>8</v>
      </c>
      <c r="D11" s="402">
        <v>224</v>
      </c>
      <c r="E11" s="403">
        <v>224</v>
      </c>
      <c r="F11" t="s">
        <v>1014</v>
      </c>
    </row>
    <row r="12" spans="1:25" ht="14.25">
      <c r="A12" s="12" t="s">
        <v>1177</v>
      </c>
      <c r="B12" s="13" t="s">
        <v>420</v>
      </c>
      <c r="C12" s="13">
        <v>9</v>
      </c>
      <c r="D12" s="14">
        <v>252</v>
      </c>
      <c r="E12" s="15">
        <f>D12</f>
        <v>252</v>
      </c>
      <c r="F12" t="s">
        <v>1165</v>
      </c>
    </row>
    <row r="13" spans="1:25" ht="14.25">
      <c r="A13" s="205" t="s">
        <v>994</v>
      </c>
      <c r="B13" s="237" t="s">
        <v>420</v>
      </c>
      <c r="C13" s="13">
        <v>8</v>
      </c>
      <c r="D13" s="14">
        <v>224</v>
      </c>
      <c r="E13" s="15">
        <v>224</v>
      </c>
      <c r="F13" t="s">
        <v>994</v>
      </c>
    </row>
    <row r="14" spans="1:25" ht="14.25">
      <c r="A14" s="12" t="s">
        <v>1458</v>
      </c>
      <c r="B14" s="13" t="s">
        <v>420</v>
      </c>
      <c r="C14" s="464" t="s">
        <v>1459</v>
      </c>
      <c r="D14" s="14">
        <v>357</v>
      </c>
      <c r="E14" s="15">
        <v>357</v>
      </c>
      <c r="F14" t="s">
        <v>1460</v>
      </c>
    </row>
    <row r="15" spans="1:25" ht="14.25">
      <c r="A15" s="205" t="s">
        <v>1485</v>
      </c>
      <c r="B15" s="237" t="s">
        <v>420</v>
      </c>
      <c r="C15" s="237" t="s">
        <v>1551</v>
      </c>
      <c r="D15" s="193">
        <v>336</v>
      </c>
      <c r="E15" s="274">
        <v>336</v>
      </c>
      <c r="F15" t="s">
        <v>1485</v>
      </c>
    </row>
    <row r="16" spans="1:25" ht="14.25">
      <c r="A16" s="12" t="s">
        <v>1632</v>
      </c>
      <c r="B16" s="13" t="s">
        <v>420</v>
      </c>
      <c r="C16" s="13">
        <v>10.5</v>
      </c>
      <c r="D16" s="14">
        <f>C16*28</f>
        <v>294</v>
      </c>
      <c r="E16" s="15">
        <f>D16</f>
        <v>294</v>
      </c>
      <c r="F16" t="s">
        <v>1611</v>
      </c>
    </row>
    <row r="17" spans="1:6" ht="14.25">
      <c r="A17" s="205" t="s">
        <v>1680</v>
      </c>
      <c r="B17" s="237" t="s">
        <v>420</v>
      </c>
      <c r="C17" s="507">
        <v>15</v>
      </c>
      <c r="D17" s="239" t="s">
        <v>1685</v>
      </c>
      <c r="E17" s="15">
        <v>420</v>
      </c>
      <c r="F17" t="s">
        <v>1666</v>
      </c>
    </row>
    <row r="18" spans="1:6" ht="14.25">
      <c r="A18" s="12" t="s">
        <v>1717</v>
      </c>
      <c r="B18" s="13" t="s">
        <v>1197</v>
      </c>
      <c r="C18" s="13">
        <v>12</v>
      </c>
      <c r="D18" s="14">
        <f>12*28</f>
        <v>336</v>
      </c>
      <c r="E18" s="15">
        <f>D18</f>
        <v>336</v>
      </c>
      <c r="F18" s="12" t="s">
        <v>1717</v>
      </c>
    </row>
    <row r="19" spans="1:6" ht="14.25">
      <c r="A19" s="205" t="s">
        <v>1132</v>
      </c>
      <c r="B19" s="596" t="s">
        <v>420</v>
      </c>
      <c r="C19" s="237" t="s">
        <v>1794</v>
      </c>
      <c r="D19" s="14">
        <v>280</v>
      </c>
      <c r="E19" s="15">
        <v>280</v>
      </c>
      <c r="F19" t="s">
        <v>1132</v>
      </c>
    </row>
    <row r="20" spans="1:6" ht="14.25">
      <c r="A20" s="12" t="s">
        <v>1841</v>
      </c>
      <c r="B20" s="13" t="s">
        <v>420</v>
      </c>
      <c r="C20" s="13">
        <v>15.25</v>
      </c>
      <c r="D20" s="14">
        <v>427</v>
      </c>
      <c r="E20" s="15">
        <v>427</v>
      </c>
      <c r="F20" s="215" t="s">
        <v>1842</v>
      </c>
    </row>
    <row r="21" spans="1:6" ht="14.25">
      <c r="A21" s="205" t="s">
        <v>1854</v>
      </c>
      <c r="B21" s="394" t="s">
        <v>420</v>
      </c>
      <c r="C21" s="237">
        <v>16</v>
      </c>
      <c r="D21" s="238">
        <v>448</v>
      </c>
      <c r="E21" s="264">
        <v>448</v>
      </c>
      <c r="F21" s="215" t="s">
        <v>1853</v>
      </c>
    </row>
    <row r="22" spans="1:6" ht="14.25">
      <c r="A22" s="205" t="s">
        <v>1960</v>
      </c>
      <c r="B22" s="237" t="s">
        <v>420</v>
      </c>
      <c r="C22" s="237">
        <v>10</v>
      </c>
      <c r="D22" s="238">
        <v>280</v>
      </c>
      <c r="E22" s="264">
        <v>280</v>
      </c>
      <c r="F22" s="215" t="s">
        <v>1919</v>
      </c>
    </row>
    <row r="23" spans="1:6" ht="28.5">
      <c r="A23" s="685" t="s">
        <v>2048</v>
      </c>
      <c r="B23" s="427" t="s">
        <v>420</v>
      </c>
      <c r="C23" s="686">
        <v>10</v>
      </c>
      <c r="D23" s="305">
        <v>280</v>
      </c>
      <c r="E23" s="687">
        <f>D23</f>
        <v>280</v>
      </c>
      <c r="F23" s="215" t="s">
        <v>2039</v>
      </c>
    </row>
    <row r="24" spans="1:6" ht="14.25">
      <c r="A24" s="12" t="s">
        <v>2099</v>
      </c>
      <c r="B24" s="710" t="s">
        <v>420</v>
      </c>
      <c r="C24" s="13" t="s">
        <v>2101</v>
      </c>
      <c r="D24" s="14">
        <v>392</v>
      </c>
      <c r="E24" s="15">
        <v>392</v>
      </c>
      <c r="F24" s="215" t="s">
        <v>2099</v>
      </c>
    </row>
    <row r="25" spans="1:6" ht="14.25">
      <c r="A25" s="205" t="s">
        <v>2176</v>
      </c>
      <c r="B25" s="237" t="s">
        <v>420</v>
      </c>
      <c r="C25" s="237">
        <v>12</v>
      </c>
      <c r="D25" s="238" t="s">
        <v>2190</v>
      </c>
      <c r="E25" s="264">
        <v>336</v>
      </c>
      <c r="F25" s="215" t="s">
        <v>2153</v>
      </c>
    </row>
    <row r="26" spans="1:6" ht="14.25">
      <c r="A26" s="205" t="s">
        <v>2250</v>
      </c>
      <c r="B26" s="237" t="s">
        <v>2218</v>
      </c>
      <c r="C26" s="237">
        <v>14.5</v>
      </c>
      <c r="D26" s="238">
        <v>406</v>
      </c>
      <c r="E26" s="264">
        <v>406</v>
      </c>
      <c r="F26" s="215" t="s">
        <v>2226</v>
      </c>
    </row>
    <row r="27" spans="1:6" ht="14.25">
      <c r="A27" s="205" t="s">
        <v>2302</v>
      </c>
      <c r="B27" s="237" t="s">
        <v>420</v>
      </c>
      <c r="C27" s="237">
        <v>12</v>
      </c>
      <c r="D27" s="238">
        <v>336</v>
      </c>
      <c r="E27" s="264">
        <v>336</v>
      </c>
      <c r="F27" s="215" t="s">
        <v>2293</v>
      </c>
    </row>
    <row r="28" spans="1:6" ht="14.25">
      <c r="A28" s="205" t="s">
        <v>2373</v>
      </c>
      <c r="B28" s="237" t="s">
        <v>420</v>
      </c>
      <c r="C28" s="237">
        <v>10</v>
      </c>
      <c r="D28" s="238">
        <v>280</v>
      </c>
      <c r="E28" s="264">
        <v>280</v>
      </c>
      <c r="F28" s="215" t="s">
        <v>2358</v>
      </c>
    </row>
    <row r="29" spans="1:6" ht="14.25">
      <c r="A29" s="205" t="s">
        <v>2441</v>
      </c>
      <c r="B29" s="237" t="s">
        <v>420</v>
      </c>
      <c r="C29" s="237">
        <v>10</v>
      </c>
      <c r="D29" s="238">
        <f>C29*28</f>
        <v>280</v>
      </c>
      <c r="E29" s="264">
        <f>D29</f>
        <v>280</v>
      </c>
      <c r="F29" s="215" t="s">
        <v>2441</v>
      </c>
    </row>
    <row r="30" spans="1:6" ht="14.25">
      <c r="A30" s="205" t="s">
        <v>2498</v>
      </c>
      <c r="B30" s="237" t="s">
        <v>420</v>
      </c>
      <c r="C30" s="237" t="s">
        <v>2559</v>
      </c>
      <c r="D30" s="790">
        <v>280</v>
      </c>
      <c r="E30" s="825">
        <v>280</v>
      </c>
      <c r="F30" s="812" t="s">
        <v>2492</v>
      </c>
    </row>
    <row r="31" spans="1:6" ht="14.25">
      <c r="A31" s="205" t="s">
        <v>2583</v>
      </c>
      <c r="B31" s="596" t="s">
        <v>420</v>
      </c>
      <c r="C31" s="237" t="s">
        <v>1794</v>
      </c>
      <c r="D31" s="238">
        <v>280</v>
      </c>
      <c r="E31" s="264">
        <v>280</v>
      </c>
      <c r="F31" s="812" t="s">
        <v>2583</v>
      </c>
    </row>
    <row r="32" spans="1:6" ht="14.25">
      <c r="A32" s="205" t="s">
        <v>2672</v>
      </c>
      <c r="B32" s="237" t="s">
        <v>420</v>
      </c>
      <c r="C32" s="237">
        <v>12</v>
      </c>
      <c r="D32" s="238">
        <f>C32*28</f>
        <v>336</v>
      </c>
      <c r="E32" s="264">
        <f>D32</f>
        <v>336</v>
      </c>
      <c r="F32" s="812" t="s">
        <v>2649</v>
      </c>
    </row>
    <row r="33" spans="1:6" ht="14.25">
      <c r="A33" s="205" t="s">
        <v>2712</v>
      </c>
      <c r="B33" s="237" t="s">
        <v>420</v>
      </c>
      <c r="C33" s="237">
        <v>12</v>
      </c>
      <c r="D33" s="238">
        <f>C33*28</f>
        <v>336</v>
      </c>
      <c r="E33" s="264">
        <f>D33</f>
        <v>336</v>
      </c>
      <c r="F33" s="812" t="s">
        <v>2725</v>
      </c>
    </row>
    <row r="34" spans="1:6" ht="14.25">
      <c r="A34" s="205" t="s">
        <v>2774</v>
      </c>
      <c r="B34" s="237" t="s">
        <v>420</v>
      </c>
      <c r="C34" s="237">
        <v>12</v>
      </c>
      <c r="D34" s="238">
        <v>336</v>
      </c>
      <c r="E34" s="264">
        <v>336</v>
      </c>
      <c r="F34" s="812" t="s">
        <v>2769</v>
      </c>
    </row>
    <row r="35" spans="1:6" ht="14.25">
      <c r="A35" s="205" t="s">
        <v>2785</v>
      </c>
      <c r="B35" s="237" t="s">
        <v>420</v>
      </c>
      <c r="C35" s="237">
        <v>12</v>
      </c>
      <c r="D35" s="238">
        <v>336</v>
      </c>
      <c r="E35" s="264">
        <v>336</v>
      </c>
      <c r="F35" s="812" t="s">
        <v>2784</v>
      </c>
    </row>
    <row r="36" spans="1:6" ht="14.25">
      <c r="A36" s="205" t="s">
        <v>2798</v>
      </c>
      <c r="B36" s="237" t="s">
        <v>420</v>
      </c>
      <c r="C36" s="237">
        <v>12.25</v>
      </c>
      <c r="D36" s="238">
        <v>343</v>
      </c>
      <c r="E36" s="264">
        <v>343</v>
      </c>
      <c r="F36" s="812" t="s">
        <v>2798</v>
      </c>
    </row>
    <row r="37" spans="1:6" ht="14.25">
      <c r="A37" s="205" t="s">
        <v>2848</v>
      </c>
      <c r="B37" s="205" t="s">
        <v>420</v>
      </c>
      <c r="C37" s="237">
        <v>7</v>
      </c>
      <c r="D37" s="238">
        <f>C37*28</f>
        <v>196</v>
      </c>
      <c r="E37" s="264">
        <f>D37</f>
        <v>196</v>
      </c>
      <c r="F37" s="812" t="s">
        <v>2820</v>
      </c>
    </row>
    <row r="38" spans="1:6" ht="14.25">
      <c r="A38" s="205" t="s">
        <v>2930</v>
      </c>
      <c r="B38" s="237" t="s">
        <v>420</v>
      </c>
      <c r="C38" s="237">
        <v>12</v>
      </c>
      <c r="D38" s="238">
        <v>336</v>
      </c>
      <c r="E38" s="264">
        <v>336</v>
      </c>
      <c r="F38" s="812" t="s">
        <v>2930</v>
      </c>
    </row>
    <row r="39" spans="1:6" ht="14.25">
      <c r="A39" s="395" t="s">
        <v>2959</v>
      </c>
      <c r="B39" s="237" t="s">
        <v>420</v>
      </c>
      <c r="C39" s="805">
        <v>10</v>
      </c>
      <c r="D39" s="239">
        <v>280</v>
      </c>
      <c r="E39" s="825">
        <v>280</v>
      </c>
      <c r="F39" s="812" t="s">
        <v>2957</v>
      </c>
    </row>
    <row r="40" spans="1:6" ht="14.25">
      <c r="A40" s="205" t="s">
        <v>3095</v>
      </c>
      <c r="B40" s="237" t="s">
        <v>420</v>
      </c>
      <c r="C40" s="237">
        <v>10</v>
      </c>
      <c r="D40" s="238">
        <f>C40*28</f>
        <v>280</v>
      </c>
      <c r="E40" s="264">
        <f>D40</f>
        <v>280</v>
      </c>
      <c r="F40" s="812" t="s">
        <v>3010</v>
      </c>
    </row>
    <row r="41" spans="1:6" ht="14.25">
      <c r="A41" s="205" t="s">
        <v>3167</v>
      </c>
      <c r="B41" s="237" t="s">
        <v>420</v>
      </c>
      <c r="C41" s="207">
        <v>8.5</v>
      </c>
      <c r="D41" s="238">
        <v>238</v>
      </c>
      <c r="E41" s="264">
        <v>238</v>
      </c>
      <c r="F41" s="812" t="s">
        <v>3167</v>
      </c>
    </row>
    <row r="42" spans="1:6" ht="14.25">
      <c r="A42" s="205" t="s">
        <v>3605</v>
      </c>
      <c r="B42" s="237" t="s">
        <v>420</v>
      </c>
      <c r="C42" s="207">
        <v>10</v>
      </c>
      <c r="D42" s="238">
        <f>C42*28</f>
        <v>280</v>
      </c>
      <c r="E42" s="264">
        <f>D42</f>
        <v>280</v>
      </c>
      <c r="F42" s="812" t="s">
        <v>3598</v>
      </c>
    </row>
    <row r="43" spans="1:6" ht="14.25">
      <c r="A43" s="205" t="s">
        <v>3620</v>
      </c>
      <c r="B43" s="237" t="s">
        <v>420</v>
      </c>
      <c r="C43" s="207">
        <v>8</v>
      </c>
      <c r="D43" s="238">
        <f>C43*28</f>
        <v>224</v>
      </c>
      <c r="E43" s="380">
        <f>D43</f>
        <v>224</v>
      </c>
      <c r="F43" s="1025" t="s">
        <v>3620</v>
      </c>
    </row>
    <row r="44" spans="1:6" ht="14.25">
      <c r="A44" s="205" t="s">
        <v>451</v>
      </c>
      <c r="B44" s="237" t="s">
        <v>420</v>
      </c>
      <c r="C44" s="237">
        <v>12</v>
      </c>
      <c r="D44" s="238" t="s">
        <v>3808</v>
      </c>
      <c r="E44" s="264">
        <v>336</v>
      </c>
      <c r="F44" s="1025" t="s">
        <v>3801</v>
      </c>
    </row>
    <row r="45" spans="1:6" ht="14.25">
      <c r="A45" s="205" t="s">
        <v>3852</v>
      </c>
      <c r="B45" s="237" t="s">
        <v>420</v>
      </c>
      <c r="C45" s="237">
        <v>13.75</v>
      </c>
      <c r="D45" s="238">
        <v>385</v>
      </c>
      <c r="E45" s="264">
        <v>385</v>
      </c>
      <c r="F45" s="1057" t="s">
        <v>3852</v>
      </c>
    </row>
    <row r="46" spans="1:6" ht="14.25">
      <c r="A46" s="205" t="s">
        <v>3862</v>
      </c>
      <c r="B46" s="237" t="s">
        <v>2487</v>
      </c>
      <c r="C46" s="237">
        <v>12</v>
      </c>
      <c r="D46" s="239">
        <v>336</v>
      </c>
      <c r="E46" s="264">
        <v>336</v>
      </c>
      <c r="F46" s="1057" t="s">
        <v>3862</v>
      </c>
    </row>
    <row r="47" spans="1:6" ht="14.25">
      <c r="A47" s="205" t="s">
        <v>3934</v>
      </c>
      <c r="B47" s="237" t="s">
        <v>420</v>
      </c>
      <c r="C47" s="207">
        <v>7</v>
      </c>
      <c r="D47" s="239">
        <v>196</v>
      </c>
      <c r="E47" s="264">
        <v>196</v>
      </c>
      <c r="F47" s="1057" t="s">
        <v>3934</v>
      </c>
    </row>
    <row r="48" spans="1:6" ht="14.25">
      <c r="A48" s="205" t="s">
        <v>4295</v>
      </c>
      <c r="B48" s="242" t="s">
        <v>420</v>
      </c>
      <c r="C48" s="242">
        <v>7</v>
      </c>
      <c r="D48" s="238">
        <v>196</v>
      </c>
      <c r="E48" s="264">
        <v>196</v>
      </c>
      <c r="F48" s="1057" t="s">
        <v>4051</v>
      </c>
    </row>
    <row r="49" spans="1:25" ht="14.25">
      <c r="A49" s="12"/>
      <c r="B49" s="13"/>
      <c r="C49" s="13"/>
      <c r="D49" s="16"/>
      <c r="E49" s="15"/>
    </row>
    <row r="50" spans="1:25" ht="14.25">
      <c r="A50" s="12"/>
      <c r="B50" s="13"/>
      <c r="C50" s="13"/>
      <c r="D50" s="16"/>
      <c r="E50" s="15"/>
    </row>
    <row r="51" spans="1:25" ht="14.25">
      <c r="A51" s="12"/>
      <c r="B51" s="13"/>
      <c r="C51" s="13"/>
      <c r="D51" s="16"/>
      <c r="E51" s="15"/>
    </row>
    <row r="52" spans="1:25" ht="14.25">
      <c r="A52" s="8"/>
      <c r="B52" s="17"/>
      <c r="C52" s="17"/>
      <c r="D52" s="18"/>
      <c r="E52" s="18">
        <f>SUM(E9:E51)</f>
        <v>12110</v>
      </c>
    </row>
    <row r="53" spans="1:25" ht="14.25">
      <c r="A53" s="1"/>
      <c r="B53" s="1"/>
      <c r="C53" s="2"/>
      <c r="D53" s="2"/>
      <c r="E53" s="2"/>
      <c r="F53" s="3"/>
      <c r="G53" s="3"/>
      <c r="H53" s="3"/>
    </row>
    <row r="54" spans="1:25" ht="14.25" customHeight="1">
      <c r="A54" s="1164" t="s">
        <v>59</v>
      </c>
      <c r="B54" s="1164"/>
      <c r="C54" s="1164"/>
      <c r="D54" s="1164"/>
      <c r="E54" s="1164"/>
      <c r="F54" s="124"/>
      <c r="G54" s="124"/>
      <c r="H54" s="124"/>
      <c r="I54" s="1"/>
      <c r="J54" s="1"/>
      <c r="K54" s="1"/>
      <c r="L54" s="1"/>
      <c r="M54" s="1"/>
      <c r="N54" s="1"/>
      <c r="O54" s="1"/>
      <c r="P54" s="1"/>
      <c r="Q54" s="1"/>
      <c r="R54" s="1"/>
      <c r="S54" s="1"/>
      <c r="T54" s="1"/>
      <c r="U54" s="1"/>
      <c r="V54" s="1"/>
      <c r="W54" s="1"/>
      <c r="X54" s="1"/>
      <c r="Y54" s="1"/>
    </row>
    <row r="55" spans="1:25" ht="14.25">
      <c r="A55" s="1"/>
      <c r="B55" s="1"/>
      <c r="C55" s="2"/>
      <c r="D55" s="2"/>
      <c r="E55" s="3"/>
      <c r="F55" s="3"/>
      <c r="G55" s="3"/>
      <c r="H55" s="3"/>
    </row>
    <row r="56" spans="1:25" ht="14.25">
      <c r="A56" s="1"/>
      <c r="B56" s="1"/>
      <c r="C56" s="2"/>
      <c r="D56" s="2"/>
      <c r="E56" s="2"/>
      <c r="F56" s="3"/>
      <c r="G56" s="3"/>
      <c r="H56" s="3"/>
    </row>
    <row r="57" spans="1:25" ht="15.75" customHeight="1">
      <c r="A57" s="1"/>
      <c r="B57" s="1"/>
      <c r="C57" s="2"/>
      <c r="D57" s="2"/>
      <c r="E57" s="3"/>
      <c r="F57" s="3"/>
      <c r="G57" s="3"/>
      <c r="H57" s="3"/>
    </row>
    <row r="58" spans="1:25" ht="15.75" customHeight="1">
      <c r="A58" s="1"/>
      <c r="B58" s="1"/>
      <c r="C58" s="2"/>
      <c r="D58" s="2"/>
      <c r="E58" s="2"/>
      <c r="F58" s="3"/>
      <c r="G58" s="3"/>
      <c r="H58" s="3"/>
    </row>
    <row r="59" spans="1:25" ht="15.75" customHeight="1">
      <c r="A59" s="1"/>
      <c r="B59" s="1"/>
      <c r="C59" s="2"/>
      <c r="D59" s="2"/>
      <c r="E59" s="2"/>
      <c r="F59" s="3"/>
      <c r="G59" s="3"/>
      <c r="H59" s="3"/>
    </row>
    <row r="60" spans="1:25" ht="15.75" customHeight="1">
      <c r="A60" s="1"/>
      <c r="B60" s="1"/>
      <c r="C60" s="2"/>
      <c r="D60" s="2"/>
      <c r="E60" s="2"/>
      <c r="F60" s="3"/>
      <c r="G60" s="3"/>
      <c r="H60" s="3"/>
    </row>
    <row r="61" spans="1:25" ht="15.75" customHeight="1">
      <c r="A61" s="1"/>
      <c r="B61" s="1"/>
      <c r="C61" s="2"/>
      <c r="D61" s="2"/>
      <c r="E61" s="2"/>
      <c r="F61" s="3"/>
      <c r="G61" s="3"/>
      <c r="H61" s="3"/>
    </row>
    <row r="62" spans="1:25" ht="15.75" customHeight="1">
      <c r="A62" s="1"/>
      <c r="B62" s="1"/>
      <c r="C62" s="2"/>
      <c r="D62" s="2"/>
      <c r="E62" s="2"/>
      <c r="F62" s="3"/>
      <c r="G62" s="3"/>
      <c r="H62" s="3"/>
    </row>
    <row r="63" spans="1:25" ht="15.75" customHeight="1">
      <c r="A63" s="1"/>
      <c r="B63" s="1"/>
      <c r="C63" s="2"/>
      <c r="D63" s="2"/>
      <c r="E63" s="2"/>
      <c r="F63" s="3"/>
      <c r="G63" s="3"/>
      <c r="H63" s="3"/>
    </row>
    <row r="64" spans="1:25"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row r="259" spans="1:8" ht="15.75" customHeight="1"/>
    <row r="260" spans="1:8" ht="15.75" customHeight="1"/>
    <row r="261" spans="1:8" ht="15.75" customHeight="1"/>
    <row r="262" spans="1:8" ht="15.75" customHeight="1"/>
    <row r="263" spans="1:8" ht="15.75" customHeight="1"/>
    <row r="264" spans="1:8" ht="15.75" customHeight="1"/>
    <row r="265" spans="1:8" ht="15.75" customHeight="1"/>
    <row r="266" spans="1:8" ht="15.75" customHeight="1"/>
    <row r="267" spans="1:8" ht="15.75" customHeight="1"/>
    <row r="268" spans="1:8" ht="15.75" customHeight="1"/>
    <row r="269" spans="1:8" ht="15.75" customHeight="1"/>
    <row r="270" spans="1:8" ht="15.75" customHeight="1"/>
    <row r="271" spans="1:8" ht="15.75" customHeight="1"/>
    <row r="272" spans="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sheetData>
  <mergeCells count="5">
    <mergeCell ref="A2:E2"/>
    <mergeCell ref="A4:E4"/>
    <mergeCell ref="A5:E5"/>
    <mergeCell ref="A6:E6"/>
    <mergeCell ref="A54:E54"/>
  </mergeCells>
  <hyperlinks>
    <hyperlink ref="B24" r:id="rId1" display="FSAA@" xr:uid="{5E62C27E-3F36-4BF5-9185-7EADC3654FFA}"/>
  </hyperlinks>
  <pageMargins left="0.7" right="0.7" top="0.75" bottom="0.75" header="0" footer="0"/>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1036"/>
  <sheetViews>
    <sheetView topLeftCell="A25" workbookViewId="0">
      <selection activeCell="F48" sqref="F48"/>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172" t="s">
        <v>295</v>
      </c>
      <c r="B2" s="1169"/>
      <c r="C2" s="1169"/>
      <c r="D2" s="1169"/>
      <c r="E2" s="117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1177" t="s">
        <v>296</v>
      </c>
      <c r="B4" s="1227"/>
      <c r="C4" s="1227"/>
      <c r="D4" s="1227"/>
      <c r="E4" s="1228"/>
      <c r="F4" s="4"/>
      <c r="G4" s="4"/>
      <c r="H4" s="4"/>
      <c r="I4" s="19"/>
      <c r="J4" s="19"/>
      <c r="K4" s="19"/>
      <c r="L4" s="19"/>
      <c r="M4" s="19"/>
      <c r="N4" s="19"/>
      <c r="O4" s="19"/>
      <c r="P4" s="19"/>
      <c r="Q4" s="19"/>
      <c r="R4" s="19"/>
      <c r="S4" s="19"/>
      <c r="T4" s="19"/>
      <c r="U4" s="19"/>
      <c r="V4" s="19"/>
      <c r="W4" s="19"/>
      <c r="X4" s="19"/>
      <c r="Y4" s="19"/>
    </row>
    <row r="5" spans="1:25" ht="16.5" customHeight="1">
      <c r="A5" s="1230" t="s">
        <v>293</v>
      </c>
      <c r="B5" s="1227"/>
      <c r="C5" s="1227"/>
      <c r="D5" s="1227"/>
      <c r="E5" s="1228"/>
      <c r="F5" s="4"/>
      <c r="G5" s="4"/>
      <c r="H5" s="4"/>
      <c r="I5" s="19"/>
      <c r="J5" s="19"/>
      <c r="K5" s="19"/>
      <c r="L5" s="19"/>
      <c r="M5" s="19"/>
      <c r="N5" s="19"/>
      <c r="O5" s="19"/>
      <c r="P5" s="19"/>
      <c r="Q5" s="19"/>
      <c r="R5" s="19"/>
      <c r="S5" s="19"/>
      <c r="T5" s="19"/>
      <c r="U5" s="19"/>
      <c r="V5" s="19"/>
      <c r="W5" s="19"/>
      <c r="X5" s="19"/>
      <c r="Y5" s="19"/>
    </row>
    <row r="6" spans="1:25" ht="27" customHeight="1">
      <c r="A6" s="1229" t="s">
        <v>297</v>
      </c>
      <c r="B6" s="1227"/>
      <c r="C6" s="1227"/>
      <c r="D6" s="1227"/>
      <c r="E6" s="122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9" t="s">
        <v>391</v>
      </c>
      <c r="D8" s="11" t="s">
        <v>71</v>
      </c>
      <c r="E8" s="11" t="s">
        <v>57</v>
      </c>
      <c r="F8" s="140" t="s">
        <v>393</v>
      </c>
      <c r="I8" s="19"/>
      <c r="J8" s="19"/>
      <c r="K8" s="19"/>
      <c r="L8" s="19"/>
      <c r="M8" s="19"/>
      <c r="N8" s="19"/>
      <c r="O8" s="19"/>
      <c r="P8" s="19"/>
      <c r="Q8" s="19"/>
      <c r="R8" s="19"/>
      <c r="S8" s="19"/>
      <c r="T8" s="19"/>
      <c r="U8" s="19"/>
      <c r="V8" s="19"/>
      <c r="W8" s="19"/>
      <c r="X8" s="19"/>
      <c r="Y8" s="19"/>
    </row>
    <row r="9" spans="1:25" ht="14.25">
      <c r="A9" s="202" t="s">
        <v>524</v>
      </c>
      <c r="B9" s="270" t="s">
        <v>420</v>
      </c>
      <c r="C9" s="192">
        <v>7</v>
      </c>
      <c r="D9" s="193">
        <f>C9*2*28</f>
        <v>392</v>
      </c>
      <c r="E9" s="274">
        <v>392</v>
      </c>
      <c r="F9" s="215" t="s">
        <v>524</v>
      </c>
    </row>
    <row r="10" spans="1:25" ht="14.25">
      <c r="A10" s="205" t="s">
        <v>858</v>
      </c>
      <c r="B10" s="237" t="s">
        <v>420</v>
      </c>
      <c r="C10" s="377">
        <v>7</v>
      </c>
      <c r="D10" s="378">
        <v>392</v>
      </c>
      <c r="E10" s="264">
        <v>392</v>
      </c>
      <c r="F10" t="s">
        <v>858</v>
      </c>
    </row>
    <row r="11" spans="1:25" ht="14.25">
      <c r="A11" s="205" t="s">
        <v>1053</v>
      </c>
      <c r="B11" s="237" t="s">
        <v>420</v>
      </c>
      <c r="C11" s="404">
        <v>8</v>
      </c>
      <c r="D11" s="402">
        <v>448</v>
      </c>
      <c r="E11" s="403">
        <v>448</v>
      </c>
      <c r="F11" t="s">
        <v>1014</v>
      </c>
    </row>
    <row r="12" spans="1:25" ht="14.25">
      <c r="A12" s="12" t="s">
        <v>1177</v>
      </c>
      <c r="B12" s="13" t="s">
        <v>1197</v>
      </c>
      <c r="C12" s="13">
        <v>9</v>
      </c>
      <c r="D12" s="14">
        <f>9*2*28</f>
        <v>504</v>
      </c>
      <c r="E12" s="15">
        <f>D12</f>
        <v>504</v>
      </c>
      <c r="F12" t="s">
        <v>1165</v>
      </c>
    </row>
    <row r="13" spans="1:25" ht="14.25">
      <c r="A13" s="205" t="s">
        <v>994</v>
      </c>
      <c r="B13" s="237" t="s">
        <v>420</v>
      </c>
      <c r="C13" s="13">
        <v>8</v>
      </c>
      <c r="D13" s="14">
        <v>448</v>
      </c>
      <c r="E13" s="15">
        <v>448</v>
      </c>
      <c r="F13" t="s">
        <v>994</v>
      </c>
    </row>
    <row r="14" spans="1:25" ht="14.25">
      <c r="A14" s="12" t="s">
        <v>1458</v>
      </c>
      <c r="B14" s="13" t="s">
        <v>420</v>
      </c>
      <c r="C14" s="13" t="s">
        <v>1459</v>
      </c>
      <c r="D14" s="14">
        <v>714</v>
      </c>
      <c r="E14" s="15">
        <v>714</v>
      </c>
      <c r="F14" t="s">
        <v>1460</v>
      </c>
    </row>
    <row r="15" spans="1:25" ht="14.25">
      <c r="A15" s="202" t="s">
        <v>1485</v>
      </c>
      <c r="B15" s="237" t="s">
        <v>420</v>
      </c>
      <c r="C15" s="270" t="s">
        <v>1552</v>
      </c>
      <c r="D15" s="193">
        <v>672</v>
      </c>
      <c r="E15" s="274">
        <v>672</v>
      </c>
      <c r="F15" t="s">
        <v>1485</v>
      </c>
    </row>
    <row r="16" spans="1:25" ht="14.25">
      <c r="A16" s="12" t="s">
        <v>1632</v>
      </c>
      <c r="B16" s="13" t="s">
        <v>420</v>
      </c>
      <c r="C16" s="13">
        <v>10.5</v>
      </c>
      <c r="D16" s="14">
        <f>C16*2*28</f>
        <v>588</v>
      </c>
      <c r="E16" s="15">
        <f>D16</f>
        <v>588</v>
      </c>
      <c r="F16" t="s">
        <v>1611</v>
      </c>
    </row>
    <row r="17" spans="1:6" ht="14.25">
      <c r="A17" s="205" t="s">
        <v>1680</v>
      </c>
      <c r="B17" s="237" t="s">
        <v>420</v>
      </c>
      <c r="C17" s="507">
        <v>15</v>
      </c>
      <c r="D17" s="522" t="s">
        <v>1686</v>
      </c>
      <c r="E17" s="15">
        <v>840</v>
      </c>
      <c r="F17" t="s">
        <v>1666</v>
      </c>
    </row>
    <row r="18" spans="1:6" ht="14.25">
      <c r="A18" s="12" t="s">
        <v>1717</v>
      </c>
      <c r="B18" s="13" t="s">
        <v>1197</v>
      </c>
      <c r="C18" s="13">
        <v>12</v>
      </c>
      <c r="D18" s="14">
        <f>12*2*28</f>
        <v>672</v>
      </c>
      <c r="E18" s="15">
        <f>D18</f>
        <v>672</v>
      </c>
      <c r="F18" t="s">
        <v>1707</v>
      </c>
    </row>
    <row r="19" spans="1:6" ht="14.25">
      <c r="A19" s="205" t="s">
        <v>1132</v>
      </c>
      <c r="B19" s="596" t="s">
        <v>420</v>
      </c>
      <c r="C19" s="237" t="s">
        <v>1795</v>
      </c>
      <c r="D19" s="14">
        <v>560</v>
      </c>
      <c r="E19" s="15">
        <v>560</v>
      </c>
      <c r="F19" t="s">
        <v>1796</v>
      </c>
    </row>
    <row r="20" spans="1:6" ht="14.25">
      <c r="A20" s="12" t="s">
        <v>1841</v>
      </c>
      <c r="B20" s="13" t="s">
        <v>420</v>
      </c>
      <c r="C20" s="13">
        <v>15.25</v>
      </c>
      <c r="D20" s="14">
        <v>854</v>
      </c>
      <c r="E20" s="15">
        <v>854</v>
      </c>
      <c r="F20" s="215" t="s">
        <v>1842</v>
      </c>
    </row>
    <row r="21" spans="1:6" ht="14.25">
      <c r="A21" s="205" t="s">
        <v>1854</v>
      </c>
      <c r="B21" s="394" t="s">
        <v>420</v>
      </c>
      <c r="C21" s="237">
        <v>16</v>
      </c>
      <c r="D21" s="238">
        <v>896</v>
      </c>
      <c r="E21" s="264">
        <v>896</v>
      </c>
      <c r="F21" s="215" t="s">
        <v>1853</v>
      </c>
    </row>
    <row r="22" spans="1:6" ht="14.25">
      <c r="A22" s="205" t="s">
        <v>1960</v>
      </c>
      <c r="B22" s="237" t="s">
        <v>420</v>
      </c>
      <c r="C22" s="237">
        <v>10</v>
      </c>
      <c r="D22" s="238" t="s">
        <v>1795</v>
      </c>
      <c r="E22" s="264">
        <v>560</v>
      </c>
      <c r="F22" s="215" t="s">
        <v>1919</v>
      </c>
    </row>
    <row r="23" spans="1:6" ht="28.5">
      <c r="A23" s="685" t="s">
        <v>2048</v>
      </c>
      <c r="B23" s="427" t="s">
        <v>420</v>
      </c>
      <c r="C23" s="686">
        <v>10</v>
      </c>
      <c r="D23" s="305">
        <v>560</v>
      </c>
      <c r="E23" s="687">
        <f>D23</f>
        <v>560</v>
      </c>
      <c r="F23" s="215" t="s">
        <v>2039</v>
      </c>
    </row>
    <row r="24" spans="1:6" ht="14.25">
      <c r="A24" s="12" t="s">
        <v>2099</v>
      </c>
      <c r="B24" s="13" t="s">
        <v>420</v>
      </c>
      <c r="C24" s="13" t="s">
        <v>2102</v>
      </c>
      <c r="D24" s="14">
        <v>784</v>
      </c>
      <c r="E24" s="15">
        <v>784</v>
      </c>
      <c r="F24" s="215" t="s">
        <v>2099</v>
      </c>
    </row>
    <row r="25" spans="1:6" ht="14.25">
      <c r="A25" s="205" t="s">
        <v>2176</v>
      </c>
      <c r="B25" s="237" t="s">
        <v>420</v>
      </c>
      <c r="C25" s="237">
        <v>12</v>
      </c>
      <c r="D25" s="238" t="s">
        <v>2191</v>
      </c>
      <c r="E25" s="264">
        <v>672</v>
      </c>
      <c r="F25" s="215" t="s">
        <v>2153</v>
      </c>
    </row>
    <row r="26" spans="1:6" ht="14.25">
      <c r="A26" s="205" t="s">
        <v>2226</v>
      </c>
      <c r="B26" s="237" t="s">
        <v>2218</v>
      </c>
      <c r="C26" s="237" t="s">
        <v>2267</v>
      </c>
      <c r="D26" s="238">
        <v>812</v>
      </c>
      <c r="E26" s="264">
        <v>812</v>
      </c>
      <c r="F26" s="215" t="s">
        <v>2226</v>
      </c>
    </row>
    <row r="27" spans="1:6" ht="14.25">
      <c r="A27" s="205" t="s">
        <v>2302</v>
      </c>
      <c r="B27" s="237" t="s">
        <v>420</v>
      </c>
      <c r="C27" s="237">
        <v>12</v>
      </c>
      <c r="D27" s="238">
        <v>672</v>
      </c>
      <c r="E27" s="264">
        <v>672</v>
      </c>
      <c r="F27" s="215" t="s">
        <v>2293</v>
      </c>
    </row>
    <row r="28" spans="1:6" ht="14.25">
      <c r="A28" s="205" t="s">
        <v>2373</v>
      </c>
      <c r="B28" s="237" t="s">
        <v>420</v>
      </c>
      <c r="C28" s="237">
        <v>10</v>
      </c>
      <c r="D28" s="238">
        <v>560</v>
      </c>
      <c r="E28" s="264">
        <v>560</v>
      </c>
      <c r="F28" s="215" t="s">
        <v>2358</v>
      </c>
    </row>
    <row r="29" spans="1:6" ht="14.25">
      <c r="A29" s="205" t="s">
        <v>2441</v>
      </c>
      <c r="B29" s="237" t="s">
        <v>420</v>
      </c>
      <c r="C29" s="237">
        <v>10</v>
      </c>
      <c r="D29" s="238">
        <f>C29*2*28</f>
        <v>560</v>
      </c>
      <c r="E29" s="264">
        <f>D29</f>
        <v>560</v>
      </c>
      <c r="F29" s="215" t="s">
        <v>2441</v>
      </c>
    </row>
    <row r="30" spans="1:6" ht="14.25">
      <c r="A30" s="205" t="s">
        <v>2498</v>
      </c>
      <c r="B30" s="237" t="s">
        <v>420</v>
      </c>
      <c r="C30" s="237" t="s">
        <v>2560</v>
      </c>
      <c r="D30" s="790">
        <v>560</v>
      </c>
      <c r="E30" s="825">
        <v>560</v>
      </c>
      <c r="F30" s="812" t="s">
        <v>2492</v>
      </c>
    </row>
    <row r="31" spans="1:6" ht="14.25">
      <c r="A31" s="205" t="s">
        <v>2583</v>
      </c>
      <c r="B31" s="596" t="s">
        <v>420</v>
      </c>
      <c r="C31" s="237" t="s">
        <v>1795</v>
      </c>
      <c r="D31" s="238">
        <v>560</v>
      </c>
      <c r="E31" s="264">
        <v>560</v>
      </c>
      <c r="F31" s="812" t="s">
        <v>2583</v>
      </c>
    </row>
    <row r="32" spans="1:6" ht="14.25">
      <c r="A32" s="205" t="s">
        <v>2649</v>
      </c>
      <c r="B32" s="237" t="s">
        <v>420</v>
      </c>
      <c r="C32" s="237">
        <v>12</v>
      </c>
      <c r="D32" s="238">
        <f>C32*28*2</f>
        <v>672</v>
      </c>
      <c r="E32" s="264">
        <f>D32</f>
        <v>672</v>
      </c>
      <c r="F32" s="812" t="s">
        <v>2649</v>
      </c>
    </row>
    <row r="33" spans="1:6" ht="14.25">
      <c r="A33" s="205" t="s">
        <v>2712</v>
      </c>
      <c r="B33" s="237" t="s">
        <v>420</v>
      </c>
      <c r="C33" s="237">
        <v>12</v>
      </c>
      <c r="D33" s="238">
        <f>C33*28*2</f>
        <v>672</v>
      </c>
      <c r="E33" s="264">
        <f>D33</f>
        <v>672</v>
      </c>
      <c r="F33" s="812" t="s">
        <v>2712</v>
      </c>
    </row>
    <row r="34" spans="1:6" ht="14.25">
      <c r="A34" s="205" t="s">
        <v>2774</v>
      </c>
      <c r="B34" s="237" t="s">
        <v>420</v>
      </c>
      <c r="C34" s="237">
        <v>12</v>
      </c>
      <c r="D34" s="238">
        <v>672</v>
      </c>
      <c r="E34" s="264">
        <v>672</v>
      </c>
      <c r="F34" s="812" t="s">
        <v>2769</v>
      </c>
    </row>
    <row r="35" spans="1:6" ht="14.25">
      <c r="A35" s="205" t="s">
        <v>2785</v>
      </c>
      <c r="B35" s="237" t="s">
        <v>420</v>
      </c>
      <c r="C35" s="237">
        <v>12</v>
      </c>
      <c r="D35" s="238">
        <v>672</v>
      </c>
      <c r="E35" s="264">
        <v>672</v>
      </c>
      <c r="F35" s="812" t="s">
        <v>2784</v>
      </c>
    </row>
    <row r="36" spans="1:6" ht="14.25">
      <c r="A36" s="205" t="s">
        <v>2798</v>
      </c>
      <c r="B36" s="237" t="s">
        <v>420</v>
      </c>
      <c r="C36" s="237">
        <v>12.25</v>
      </c>
      <c r="D36" s="238">
        <v>686</v>
      </c>
      <c r="E36" s="264">
        <v>686</v>
      </c>
      <c r="F36" s="812" t="s">
        <v>2798</v>
      </c>
    </row>
    <row r="37" spans="1:6" ht="14.25">
      <c r="A37" s="205" t="s">
        <v>2848</v>
      </c>
      <c r="B37" s="205" t="s">
        <v>420</v>
      </c>
      <c r="C37" s="237">
        <v>7</v>
      </c>
      <c r="D37" s="238">
        <f>C37*2*28</f>
        <v>392</v>
      </c>
      <c r="E37" s="264">
        <f>D37</f>
        <v>392</v>
      </c>
      <c r="F37" s="812" t="s">
        <v>2820</v>
      </c>
    </row>
    <row r="38" spans="1:6" ht="14.25">
      <c r="A38" s="205" t="s">
        <v>2930</v>
      </c>
      <c r="B38" s="237" t="s">
        <v>420</v>
      </c>
      <c r="C38" s="237">
        <v>12</v>
      </c>
      <c r="D38" s="238">
        <v>672</v>
      </c>
      <c r="E38" s="264">
        <v>672</v>
      </c>
      <c r="F38" s="812" t="s">
        <v>2930</v>
      </c>
    </row>
    <row r="39" spans="1:6" ht="14.25">
      <c r="A39" s="395" t="s">
        <v>2959</v>
      </c>
      <c r="B39" s="237" t="s">
        <v>420</v>
      </c>
      <c r="C39" s="805">
        <v>10</v>
      </c>
      <c r="D39" s="239">
        <v>560</v>
      </c>
      <c r="E39" s="825">
        <v>560</v>
      </c>
      <c r="F39" s="812" t="s">
        <v>2957</v>
      </c>
    </row>
    <row r="40" spans="1:6" ht="14.25">
      <c r="A40" s="205" t="s">
        <v>3095</v>
      </c>
      <c r="B40" s="237" t="s">
        <v>420</v>
      </c>
      <c r="C40" s="237">
        <v>10</v>
      </c>
      <c r="D40" s="238">
        <f>C40*2*28</f>
        <v>560</v>
      </c>
      <c r="E40" s="380">
        <f>D40</f>
        <v>560</v>
      </c>
      <c r="F40" s="812" t="s">
        <v>3010</v>
      </c>
    </row>
    <row r="41" spans="1:6" ht="14.25">
      <c r="A41" s="205" t="s">
        <v>3167</v>
      </c>
      <c r="B41" s="237" t="s">
        <v>420</v>
      </c>
      <c r="C41" s="207">
        <v>8.5</v>
      </c>
      <c r="D41" s="238">
        <v>476</v>
      </c>
      <c r="E41" s="264">
        <v>476</v>
      </c>
      <c r="F41" s="812" t="s">
        <v>3167</v>
      </c>
    </row>
    <row r="42" spans="1:6" ht="14.25">
      <c r="A42" s="205" t="s">
        <v>3605</v>
      </c>
      <c r="B42" s="237" t="s">
        <v>420</v>
      </c>
      <c r="C42" s="207">
        <v>10</v>
      </c>
      <c r="D42" s="238">
        <f>C42*28*2</f>
        <v>560</v>
      </c>
      <c r="E42" s="380">
        <f>D42</f>
        <v>560</v>
      </c>
      <c r="F42" s="812" t="s">
        <v>3598</v>
      </c>
    </row>
    <row r="43" spans="1:6" ht="14.25">
      <c r="A43" s="205" t="s">
        <v>3620</v>
      </c>
      <c r="B43" s="237" t="s">
        <v>420</v>
      </c>
      <c r="C43" s="207">
        <v>8</v>
      </c>
      <c r="D43" s="238">
        <f>C43*28*2</f>
        <v>448</v>
      </c>
      <c r="E43" s="380">
        <f>D43</f>
        <v>448</v>
      </c>
      <c r="F43" s="1025" t="s">
        <v>3620</v>
      </c>
    </row>
    <row r="44" spans="1:6" ht="14.25">
      <c r="A44" s="205" t="s">
        <v>451</v>
      </c>
      <c r="B44" s="237" t="s">
        <v>420</v>
      </c>
      <c r="C44" s="237">
        <v>12</v>
      </c>
      <c r="D44" s="238" t="s">
        <v>3809</v>
      </c>
      <c r="E44" s="264">
        <v>672</v>
      </c>
      <c r="F44" s="1025" t="s">
        <v>3801</v>
      </c>
    </row>
    <row r="45" spans="1:6" ht="14.25">
      <c r="A45" s="205" t="s">
        <v>3852</v>
      </c>
      <c r="B45" s="237" t="s">
        <v>420</v>
      </c>
      <c r="C45" s="237" t="s">
        <v>3853</v>
      </c>
      <c r="D45" s="378">
        <f>385*2</f>
        <v>770</v>
      </c>
      <c r="E45" s="380">
        <f>D45</f>
        <v>770</v>
      </c>
      <c r="F45" s="1057" t="s">
        <v>3852</v>
      </c>
    </row>
    <row r="46" spans="1:6" ht="14.25">
      <c r="A46" s="205" t="s">
        <v>3862</v>
      </c>
      <c r="B46" s="237" t="s">
        <v>2487</v>
      </c>
      <c r="C46" s="237">
        <v>12</v>
      </c>
      <c r="D46" s="239">
        <v>672</v>
      </c>
      <c r="E46" s="264">
        <v>672</v>
      </c>
      <c r="F46" s="1057" t="s">
        <v>3862</v>
      </c>
    </row>
    <row r="47" spans="1:6" ht="14.25">
      <c r="A47" s="205" t="s">
        <v>3934</v>
      </c>
      <c r="B47" s="237" t="s">
        <v>420</v>
      </c>
      <c r="C47" s="207">
        <v>7</v>
      </c>
      <c r="D47" s="239">
        <v>392</v>
      </c>
      <c r="E47" s="264">
        <v>392</v>
      </c>
      <c r="F47" s="1057" t="s">
        <v>3934</v>
      </c>
    </row>
    <row r="48" spans="1:6" ht="14.25">
      <c r="A48" s="205" t="s">
        <v>4295</v>
      </c>
      <c r="B48" s="242" t="s">
        <v>420</v>
      </c>
      <c r="C48" s="242">
        <v>7</v>
      </c>
      <c r="D48" s="238">
        <v>392</v>
      </c>
      <c r="E48" s="264">
        <v>392</v>
      </c>
      <c r="F48" s="1057" t="s">
        <v>4051</v>
      </c>
    </row>
    <row r="49" spans="1:25" ht="14.25">
      <c r="A49" s="12"/>
      <c r="B49" s="13"/>
      <c r="C49" s="13"/>
      <c r="D49" s="16"/>
      <c r="E49" s="15"/>
    </row>
    <row r="50" spans="1:25" ht="14.25">
      <c r="A50" s="12"/>
      <c r="B50" s="13"/>
      <c r="C50" s="13"/>
      <c r="D50" s="16"/>
      <c r="E50" s="15"/>
    </row>
    <row r="51" spans="1:25" ht="14.25">
      <c r="A51" s="8"/>
      <c r="B51" s="17"/>
      <c r="C51" s="17"/>
      <c r="D51" s="18"/>
      <c r="E51" s="18">
        <f>SUM(E9:E50)</f>
        <v>24220</v>
      </c>
    </row>
    <row r="52" spans="1:25" ht="14.25">
      <c r="A52" s="1"/>
      <c r="B52" s="1"/>
      <c r="C52" s="2"/>
      <c r="D52" s="2"/>
      <c r="E52" s="2"/>
      <c r="F52" s="3"/>
      <c r="G52" s="3"/>
      <c r="H52" s="3"/>
    </row>
    <row r="53" spans="1:25" ht="14.25" customHeight="1">
      <c r="A53" s="1164" t="s">
        <v>59</v>
      </c>
      <c r="B53" s="1164"/>
      <c r="C53" s="1164"/>
      <c r="D53" s="1164"/>
      <c r="E53" s="1164"/>
      <c r="F53" s="124"/>
      <c r="G53" s="124"/>
      <c r="H53" s="124"/>
      <c r="I53" s="1"/>
      <c r="J53" s="1"/>
      <c r="K53" s="1"/>
      <c r="L53" s="1"/>
      <c r="M53" s="1"/>
      <c r="N53" s="1"/>
      <c r="O53" s="1"/>
      <c r="P53" s="1"/>
      <c r="Q53" s="1"/>
      <c r="R53" s="1"/>
      <c r="S53" s="1"/>
      <c r="T53" s="1"/>
      <c r="U53" s="1"/>
      <c r="V53" s="1"/>
      <c r="W53" s="1"/>
      <c r="X53" s="1"/>
      <c r="Y53" s="1"/>
    </row>
    <row r="54" spans="1:25" ht="14.25">
      <c r="A54" s="1"/>
      <c r="B54" s="1"/>
      <c r="C54" s="2"/>
      <c r="D54" s="2"/>
      <c r="E54" s="3"/>
      <c r="F54" s="3"/>
      <c r="G54" s="3"/>
      <c r="H54" s="3"/>
    </row>
    <row r="55" spans="1:25" ht="14.25">
      <c r="A55" s="1"/>
      <c r="B55" s="1"/>
      <c r="C55" s="2"/>
      <c r="D55" s="2"/>
      <c r="E55" s="2"/>
      <c r="F55" s="3"/>
      <c r="G55" s="3"/>
      <c r="H55" s="3"/>
    </row>
    <row r="56" spans="1:25" ht="15.75" customHeight="1">
      <c r="A56" s="1"/>
      <c r="B56" s="1"/>
      <c r="C56" s="2"/>
      <c r="D56" s="2"/>
      <c r="E56" s="3"/>
      <c r="F56" s="3"/>
      <c r="G56" s="3"/>
      <c r="H56" s="3"/>
    </row>
    <row r="57" spans="1:25" ht="15.75" customHeight="1">
      <c r="A57" s="1"/>
      <c r="B57" s="1"/>
      <c r="C57" s="2"/>
      <c r="D57" s="2"/>
      <c r="E57" s="2"/>
      <c r="F57" s="3"/>
      <c r="G57" s="3"/>
      <c r="H57" s="3"/>
    </row>
    <row r="58" spans="1:25" ht="15.75" customHeight="1">
      <c r="A58" s="1"/>
      <c r="B58" s="1"/>
      <c r="C58" s="2"/>
      <c r="D58" s="2"/>
      <c r="E58" s="2"/>
      <c r="F58" s="3"/>
      <c r="G58" s="3"/>
      <c r="H58" s="3"/>
    </row>
    <row r="59" spans="1:25" ht="15.75" customHeight="1">
      <c r="A59" s="1"/>
      <c r="B59" s="1"/>
      <c r="C59" s="2"/>
      <c r="D59" s="2"/>
      <c r="E59" s="2"/>
      <c r="F59" s="3"/>
      <c r="G59" s="3"/>
      <c r="H59" s="3"/>
    </row>
    <row r="60" spans="1:25" ht="15.75" customHeight="1">
      <c r="A60" s="1"/>
      <c r="B60" s="1"/>
      <c r="C60" s="2"/>
      <c r="D60" s="2"/>
      <c r="E60" s="2"/>
      <c r="F60" s="3"/>
      <c r="G60" s="3"/>
      <c r="H60" s="3"/>
    </row>
    <row r="61" spans="1:25" ht="15.75" customHeight="1">
      <c r="A61" s="1"/>
      <c r="B61" s="1"/>
      <c r="C61" s="2"/>
      <c r="D61" s="2"/>
      <c r="E61" s="2"/>
      <c r="F61" s="3"/>
      <c r="G61" s="3"/>
      <c r="H61" s="3"/>
    </row>
    <row r="62" spans="1:25" ht="15.75" customHeight="1">
      <c r="A62" s="1"/>
      <c r="B62" s="1"/>
      <c r="C62" s="2"/>
      <c r="D62" s="2"/>
      <c r="E62" s="2"/>
      <c r="F62" s="3"/>
      <c r="G62" s="3"/>
      <c r="H62" s="3"/>
    </row>
    <row r="63" spans="1:25" ht="15.75" customHeight="1">
      <c r="A63" s="1"/>
      <c r="B63" s="1"/>
      <c r="C63" s="2"/>
      <c r="D63" s="2"/>
      <c r="E63" s="2"/>
      <c r="F63" s="3"/>
      <c r="G63" s="3"/>
      <c r="H63" s="3"/>
    </row>
    <row r="64" spans="1:25"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sheetData>
  <mergeCells count="5">
    <mergeCell ref="A2:E2"/>
    <mergeCell ref="A4:E4"/>
    <mergeCell ref="A5:E5"/>
    <mergeCell ref="A6:E6"/>
    <mergeCell ref="A53:E53"/>
  </mergeCell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Z1366"/>
  <sheetViews>
    <sheetView topLeftCell="A360" workbookViewId="0">
      <selection activeCell="G382" sqref="G382"/>
    </sheetView>
  </sheetViews>
  <sheetFormatPr defaultColWidth="14.3984375" defaultRowHeight="15" customHeight="1"/>
  <cols>
    <col min="1" max="1" width="23.73046875" customWidth="1"/>
    <col min="2" max="2" width="14.59765625" customWidth="1"/>
    <col min="3" max="3" width="37.86328125" customWidth="1"/>
    <col min="4" max="5" width="34.3984375" customWidth="1"/>
    <col min="6" max="6" width="36" customWidth="1"/>
    <col min="7" max="9" width="13.73046875" customWidth="1"/>
    <col min="10" max="26" width="8" customWidth="1"/>
  </cols>
  <sheetData>
    <row r="1" spans="1:26" ht="14.25">
      <c r="A1" s="1"/>
      <c r="B1" s="1"/>
      <c r="C1" s="2"/>
      <c r="D1" s="2"/>
      <c r="E1" s="2"/>
      <c r="F1" s="2"/>
      <c r="G1" s="3"/>
      <c r="H1" s="3"/>
      <c r="I1" s="3"/>
    </row>
    <row r="2" spans="1:26" ht="15.75" customHeight="1">
      <c r="A2" s="1172" t="s">
        <v>298</v>
      </c>
      <c r="B2" s="1169"/>
      <c r="C2" s="1169"/>
      <c r="D2" s="1169"/>
      <c r="E2" s="1169"/>
      <c r="F2" s="1170"/>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8" customHeight="1">
      <c r="A4" s="1194" t="s">
        <v>299</v>
      </c>
      <c r="B4" s="1231"/>
      <c r="C4" s="1231"/>
      <c r="D4" s="1231"/>
      <c r="E4" s="1231"/>
      <c r="F4" s="1232"/>
      <c r="G4" s="4"/>
      <c r="H4" s="4"/>
      <c r="I4" s="4"/>
      <c r="J4" s="19"/>
      <c r="K4" s="19"/>
      <c r="L4" s="19"/>
      <c r="M4" s="19"/>
      <c r="N4" s="19"/>
      <c r="O4" s="19"/>
      <c r="P4" s="19"/>
      <c r="Q4" s="19"/>
      <c r="R4" s="19"/>
      <c r="S4" s="19"/>
      <c r="T4" s="19"/>
      <c r="U4" s="19"/>
      <c r="V4" s="19"/>
      <c r="W4" s="19"/>
      <c r="X4" s="19"/>
      <c r="Y4" s="19"/>
      <c r="Z4" s="19"/>
    </row>
    <row r="5" spans="1:26" ht="16.5" customHeight="1">
      <c r="A5" s="1194" t="s">
        <v>300</v>
      </c>
      <c r="B5" s="1231"/>
      <c r="C5" s="1231"/>
      <c r="D5" s="1231"/>
      <c r="E5" s="1231"/>
      <c r="F5" s="1232"/>
      <c r="G5" s="4"/>
      <c r="H5" s="4"/>
      <c r="I5" s="4"/>
      <c r="J5" s="19"/>
      <c r="K5" s="19"/>
      <c r="L5" s="19"/>
      <c r="M5" s="19"/>
      <c r="N5" s="19"/>
      <c r="O5" s="19"/>
      <c r="P5" s="19"/>
      <c r="Q5" s="19"/>
      <c r="R5" s="19"/>
      <c r="S5" s="19"/>
      <c r="T5" s="19"/>
      <c r="U5" s="19"/>
      <c r="V5" s="19"/>
      <c r="W5" s="19"/>
      <c r="X5" s="19"/>
      <c r="Y5" s="19"/>
      <c r="Z5" s="19"/>
    </row>
    <row r="6" spans="1:26" ht="21.75" customHeight="1">
      <c r="A6" s="1194" t="s">
        <v>301</v>
      </c>
      <c r="B6" s="1231"/>
      <c r="C6" s="1231"/>
      <c r="D6" s="1231"/>
      <c r="E6" s="1231"/>
      <c r="F6" s="1232"/>
      <c r="G6" s="4"/>
      <c r="H6" s="4"/>
      <c r="I6" s="4"/>
      <c r="J6" s="19"/>
      <c r="K6" s="19"/>
      <c r="L6" s="19"/>
      <c r="M6" s="19"/>
      <c r="N6" s="19"/>
      <c r="O6" s="19"/>
      <c r="P6" s="19"/>
      <c r="Q6" s="19"/>
      <c r="R6" s="19"/>
      <c r="S6" s="19"/>
      <c r="T6" s="19"/>
      <c r="U6" s="19"/>
      <c r="V6" s="19"/>
      <c r="W6" s="19"/>
      <c r="X6" s="19"/>
      <c r="Y6" s="19"/>
      <c r="Z6" s="19"/>
    </row>
    <row r="7" spans="1:26" ht="21.75" customHeight="1">
      <c r="A7" s="1194" t="s">
        <v>302</v>
      </c>
      <c r="B7" s="1231"/>
      <c r="C7" s="1231"/>
      <c r="D7" s="1231"/>
      <c r="E7" s="1231"/>
      <c r="F7" s="1232"/>
      <c r="G7" s="4"/>
      <c r="H7" s="4"/>
      <c r="I7" s="4"/>
      <c r="J7" s="19"/>
      <c r="K7" s="19"/>
      <c r="L7" s="19"/>
      <c r="M7" s="19"/>
      <c r="N7" s="19"/>
      <c r="O7" s="19"/>
      <c r="P7" s="19"/>
      <c r="Q7" s="19"/>
      <c r="R7" s="19"/>
      <c r="S7" s="19"/>
      <c r="T7" s="19"/>
      <c r="U7" s="19"/>
      <c r="V7" s="19"/>
      <c r="W7" s="19"/>
      <c r="X7" s="19"/>
      <c r="Y7" s="19"/>
      <c r="Z7" s="19"/>
    </row>
    <row r="8" spans="1:26" ht="21.75" customHeight="1">
      <c r="A8" s="1194" t="s">
        <v>303</v>
      </c>
      <c r="B8" s="1231"/>
      <c r="C8" s="1231"/>
      <c r="D8" s="1231"/>
      <c r="E8" s="1231"/>
      <c r="F8" s="1232"/>
      <c r="G8" s="4"/>
      <c r="H8" s="4"/>
      <c r="I8" s="4"/>
      <c r="J8" s="19"/>
      <c r="K8" s="19"/>
      <c r="L8" s="19"/>
      <c r="M8" s="19"/>
      <c r="N8" s="19"/>
      <c r="O8" s="19"/>
      <c r="P8" s="19"/>
      <c r="Q8" s="19"/>
      <c r="R8" s="19"/>
      <c r="S8" s="19"/>
      <c r="T8" s="19"/>
      <c r="U8" s="19"/>
      <c r="V8" s="19"/>
      <c r="W8" s="19"/>
      <c r="X8" s="19"/>
      <c r="Y8" s="19"/>
      <c r="Z8" s="19"/>
    </row>
    <row r="9" spans="1:26" ht="19.149999999999999" customHeight="1">
      <c r="A9" s="1194" t="s">
        <v>418</v>
      </c>
      <c r="B9" s="1231"/>
      <c r="C9" s="1231"/>
      <c r="D9" s="1231"/>
      <c r="E9" s="1231"/>
      <c r="F9" s="1232"/>
      <c r="G9" s="4"/>
      <c r="H9" s="4"/>
      <c r="I9" s="4"/>
      <c r="J9" s="19"/>
      <c r="K9" s="19"/>
      <c r="L9" s="19"/>
      <c r="M9" s="19"/>
      <c r="N9" s="19"/>
      <c r="O9" s="19"/>
      <c r="P9" s="19"/>
      <c r="Q9" s="19"/>
      <c r="R9" s="19"/>
      <c r="S9" s="19"/>
      <c r="T9" s="19"/>
      <c r="U9" s="19"/>
      <c r="V9" s="19"/>
      <c r="W9" s="19"/>
      <c r="X9" s="19"/>
      <c r="Y9" s="19"/>
      <c r="Z9" s="19"/>
    </row>
    <row r="10" spans="1:26" ht="27" customHeight="1">
      <c r="A10" s="1236" t="s">
        <v>338</v>
      </c>
      <c r="B10" s="1234"/>
      <c r="C10" s="1234"/>
      <c r="D10" s="1234"/>
      <c r="E10" s="1234"/>
      <c r="F10" s="1235"/>
      <c r="G10" s="4"/>
      <c r="H10" s="4"/>
      <c r="I10" s="4"/>
      <c r="J10" s="19"/>
      <c r="K10" s="19"/>
      <c r="L10" s="19"/>
      <c r="M10" s="19"/>
      <c r="N10" s="19"/>
      <c r="O10" s="19"/>
      <c r="P10" s="19"/>
      <c r="Q10" s="19"/>
      <c r="R10" s="19"/>
      <c r="S10" s="19"/>
      <c r="T10" s="19"/>
      <c r="U10" s="19"/>
      <c r="V10" s="19"/>
      <c r="W10" s="19"/>
      <c r="X10" s="19"/>
      <c r="Y10" s="19"/>
      <c r="Z10" s="19"/>
    </row>
    <row r="11" spans="1:26" ht="21.75" customHeight="1">
      <c r="A11" s="1236" t="s">
        <v>337</v>
      </c>
      <c r="B11" s="1234"/>
      <c r="C11" s="1234"/>
      <c r="D11" s="1234"/>
      <c r="E11" s="1234"/>
      <c r="F11" s="1235"/>
      <c r="G11" s="4"/>
      <c r="H11" s="4"/>
      <c r="I11" s="4"/>
      <c r="J11" s="19"/>
      <c r="K11" s="19"/>
      <c r="L11" s="19"/>
      <c r="M11" s="19"/>
      <c r="N11" s="19"/>
      <c r="O11" s="19"/>
      <c r="P11" s="19"/>
      <c r="Q11" s="19"/>
      <c r="R11" s="19"/>
      <c r="S11" s="19"/>
      <c r="T11" s="19"/>
      <c r="U11" s="19"/>
      <c r="V11" s="19"/>
      <c r="W11" s="19"/>
      <c r="X11" s="19"/>
      <c r="Y11" s="19"/>
      <c r="Z11" s="19"/>
    </row>
    <row r="12" spans="1:26" ht="100.15" customHeight="1">
      <c r="A12" s="1233" t="s">
        <v>304</v>
      </c>
      <c r="B12" s="1234"/>
      <c r="C12" s="1234"/>
      <c r="D12" s="1234"/>
      <c r="E12" s="1234"/>
      <c r="F12" s="1235"/>
      <c r="G12" s="4"/>
      <c r="H12" s="4"/>
      <c r="I12" s="4"/>
      <c r="J12" s="19"/>
      <c r="K12" s="19"/>
      <c r="L12" s="19"/>
      <c r="M12" s="19"/>
      <c r="N12" s="19"/>
      <c r="O12" s="19"/>
      <c r="P12" s="19"/>
      <c r="Q12" s="19"/>
      <c r="R12" s="19"/>
      <c r="S12" s="19"/>
      <c r="T12" s="19"/>
      <c r="U12" s="19"/>
      <c r="V12" s="19"/>
      <c r="W12" s="19"/>
      <c r="X12" s="19"/>
      <c r="Y12" s="19"/>
      <c r="Z12" s="19"/>
    </row>
    <row r="13" spans="1:26" ht="14.25">
      <c r="A13" s="7"/>
      <c r="B13" s="7"/>
      <c r="C13" s="8"/>
      <c r="D13" s="8"/>
      <c r="E13" s="8"/>
      <c r="F13" s="8"/>
      <c r="G13" s="7"/>
      <c r="H13" s="7"/>
      <c r="I13" s="7"/>
      <c r="J13" s="19"/>
      <c r="K13" s="19"/>
      <c r="L13" s="19"/>
      <c r="M13" s="19"/>
      <c r="N13" s="19"/>
      <c r="O13" s="19"/>
      <c r="P13" s="19"/>
      <c r="Q13" s="19"/>
      <c r="R13" s="19"/>
      <c r="S13" s="19"/>
      <c r="T13" s="19"/>
      <c r="U13" s="19"/>
      <c r="V13" s="19"/>
      <c r="W13" s="19"/>
      <c r="X13" s="19"/>
      <c r="Y13" s="19"/>
      <c r="Z13" s="19"/>
    </row>
    <row r="14" spans="1:26" ht="61.5" customHeight="1">
      <c r="A14" s="9" t="s">
        <v>135</v>
      </c>
      <c r="B14" s="10" t="s">
        <v>85</v>
      </c>
      <c r="C14" s="10" t="s">
        <v>339</v>
      </c>
      <c r="D14" s="130" t="s">
        <v>340</v>
      </c>
      <c r="E14" s="11" t="s">
        <v>71</v>
      </c>
      <c r="F14" s="11" t="s">
        <v>57</v>
      </c>
      <c r="G14" s="140" t="s">
        <v>393</v>
      </c>
      <c r="J14" s="19"/>
      <c r="K14" s="19"/>
      <c r="L14" s="19"/>
      <c r="M14" s="19"/>
      <c r="N14" s="19"/>
      <c r="O14" s="19"/>
      <c r="P14" s="19"/>
      <c r="Q14" s="19"/>
      <c r="R14" s="19"/>
      <c r="S14" s="19"/>
      <c r="T14" s="19"/>
      <c r="U14" s="19"/>
      <c r="V14" s="19"/>
      <c r="W14" s="19"/>
      <c r="X14" s="19"/>
      <c r="Y14" s="19"/>
      <c r="Z14" s="19"/>
    </row>
    <row r="15" spans="1:26" ht="25.5">
      <c r="A15" s="205" t="s">
        <v>524</v>
      </c>
      <c r="B15" s="237" t="s">
        <v>420</v>
      </c>
      <c r="C15" s="237" t="s">
        <v>797</v>
      </c>
      <c r="D15" s="239" t="s">
        <v>798</v>
      </c>
      <c r="E15" s="239">
        <f>2*20/3</f>
        <v>13.333333333333334</v>
      </c>
      <c r="F15" s="274">
        <v>13</v>
      </c>
      <c r="G15" s="215" t="s">
        <v>524</v>
      </c>
    </row>
    <row r="16" spans="1:26" ht="38.25">
      <c r="A16" s="205" t="s">
        <v>524</v>
      </c>
      <c r="B16" s="237" t="s">
        <v>420</v>
      </c>
      <c r="C16" s="237" t="s">
        <v>799</v>
      </c>
      <c r="D16" s="239" t="s">
        <v>800</v>
      </c>
      <c r="E16" s="199">
        <f>2*50/3</f>
        <v>33.333333333333336</v>
      </c>
      <c r="F16" s="274">
        <v>33</v>
      </c>
      <c r="G16" s="215" t="s">
        <v>524</v>
      </c>
    </row>
    <row r="17" spans="1:7" ht="14.25">
      <c r="A17" s="205" t="s">
        <v>524</v>
      </c>
      <c r="B17" s="237" t="s">
        <v>420</v>
      </c>
      <c r="C17" s="237" t="s">
        <v>801</v>
      </c>
      <c r="D17" s="239" t="s">
        <v>800</v>
      </c>
      <c r="E17" s="239">
        <f>3*18/3</f>
        <v>18</v>
      </c>
      <c r="F17" s="274">
        <v>18</v>
      </c>
      <c r="G17" s="215" t="s">
        <v>524</v>
      </c>
    </row>
    <row r="18" spans="1:7" ht="25.5">
      <c r="A18" s="205" t="s">
        <v>524</v>
      </c>
      <c r="B18" s="237" t="s">
        <v>420</v>
      </c>
      <c r="C18" s="237" t="s">
        <v>802</v>
      </c>
      <c r="D18" s="239" t="s">
        <v>800</v>
      </c>
      <c r="E18" s="199">
        <f>3*8/3</f>
        <v>8</v>
      </c>
      <c r="F18" s="274">
        <v>8</v>
      </c>
      <c r="G18" s="215" t="s">
        <v>524</v>
      </c>
    </row>
    <row r="19" spans="1:7" ht="38.25">
      <c r="A19" s="205" t="s">
        <v>524</v>
      </c>
      <c r="B19" s="237" t="s">
        <v>420</v>
      </c>
      <c r="C19" s="237" t="s">
        <v>803</v>
      </c>
      <c r="D19" s="239" t="s">
        <v>800</v>
      </c>
      <c r="E19" s="239">
        <f>2*27/3</f>
        <v>18</v>
      </c>
      <c r="F19" s="274">
        <v>18</v>
      </c>
      <c r="G19" s="215" t="s">
        <v>524</v>
      </c>
    </row>
    <row r="20" spans="1:7" ht="25.5">
      <c r="A20" s="205" t="s">
        <v>524</v>
      </c>
      <c r="B20" s="237" t="s">
        <v>420</v>
      </c>
      <c r="C20" s="237" t="s">
        <v>804</v>
      </c>
      <c r="D20" s="239" t="s">
        <v>800</v>
      </c>
      <c r="E20" s="199">
        <f>2*66/3</f>
        <v>44</v>
      </c>
      <c r="F20" s="274">
        <v>44</v>
      </c>
      <c r="G20" s="215" t="s">
        <v>524</v>
      </c>
    </row>
    <row r="21" spans="1:7" ht="25.5">
      <c r="A21" s="205" t="s">
        <v>524</v>
      </c>
      <c r="B21" s="237" t="s">
        <v>420</v>
      </c>
      <c r="C21" s="237" t="s">
        <v>805</v>
      </c>
      <c r="D21" s="239" t="s">
        <v>800</v>
      </c>
      <c r="E21" s="199">
        <f>0.25*66</f>
        <v>16.5</v>
      </c>
      <c r="F21" s="274">
        <v>17</v>
      </c>
      <c r="G21" s="215" t="s">
        <v>524</v>
      </c>
    </row>
    <row r="22" spans="1:7" ht="25.5">
      <c r="A22" s="205" t="s">
        <v>524</v>
      </c>
      <c r="B22" s="237" t="s">
        <v>420</v>
      </c>
      <c r="C22" s="237" t="s">
        <v>806</v>
      </c>
      <c r="D22" s="239" t="s">
        <v>800</v>
      </c>
      <c r="E22" s="199">
        <f>0.1*66</f>
        <v>6.6000000000000005</v>
      </c>
      <c r="F22" s="274">
        <v>7</v>
      </c>
      <c r="G22" s="215" t="s">
        <v>524</v>
      </c>
    </row>
    <row r="23" spans="1:7" ht="38.25">
      <c r="A23" s="205" t="s">
        <v>524</v>
      </c>
      <c r="B23" s="237" t="s">
        <v>420</v>
      </c>
      <c r="C23" s="237" t="s">
        <v>807</v>
      </c>
      <c r="D23" s="239" t="s">
        <v>800</v>
      </c>
      <c r="E23" s="199">
        <f>2*20/3</f>
        <v>13.333333333333334</v>
      </c>
      <c r="F23" s="274">
        <v>13</v>
      </c>
      <c r="G23" s="215" t="s">
        <v>524</v>
      </c>
    </row>
    <row r="24" spans="1:7" ht="14.25">
      <c r="A24" s="205" t="s">
        <v>858</v>
      </c>
      <c r="B24" s="237" t="s">
        <v>420</v>
      </c>
      <c r="C24" s="377" t="s">
        <v>960</v>
      </c>
      <c r="D24" s="379" t="s">
        <v>800</v>
      </c>
      <c r="E24" s="379" t="s">
        <v>961</v>
      </c>
      <c r="F24" s="380">
        <v>34.67</v>
      </c>
      <c r="G24" s="215" t="s">
        <v>858</v>
      </c>
    </row>
    <row r="25" spans="1:7" ht="14.25">
      <c r="A25" s="205" t="s">
        <v>858</v>
      </c>
      <c r="B25" s="237" t="s">
        <v>420</v>
      </c>
      <c r="C25" s="377" t="s">
        <v>962</v>
      </c>
      <c r="D25" s="379" t="s">
        <v>963</v>
      </c>
      <c r="E25" s="379" t="s">
        <v>964</v>
      </c>
      <c r="F25" s="380">
        <v>34.67</v>
      </c>
      <c r="G25" s="215" t="s">
        <v>858</v>
      </c>
    </row>
    <row r="26" spans="1:7" ht="14.25">
      <c r="A26" s="205" t="s">
        <v>858</v>
      </c>
      <c r="B26" s="237" t="s">
        <v>420</v>
      </c>
      <c r="C26" s="377" t="s">
        <v>965</v>
      </c>
      <c r="D26" s="379" t="s">
        <v>963</v>
      </c>
      <c r="E26" s="381">
        <v>21</v>
      </c>
      <c r="F26" s="382">
        <v>7</v>
      </c>
      <c r="G26" s="215" t="s">
        <v>858</v>
      </c>
    </row>
    <row r="27" spans="1:7" ht="14.25">
      <c r="A27" s="205" t="s">
        <v>858</v>
      </c>
      <c r="B27" s="237" t="s">
        <v>420</v>
      </c>
      <c r="C27" s="383" t="s">
        <v>966</v>
      </c>
      <c r="D27" s="379" t="s">
        <v>800</v>
      </c>
      <c r="E27" s="379" t="s">
        <v>967</v>
      </c>
      <c r="F27" s="380">
        <v>19.329999999999998</v>
      </c>
      <c r="G27" s="215" t="s">
        <v>858</v>
      </c>
    </row>
    <row r="28" spans="1:7" ht="14.25">
      <c r="A28" s="205" t="s">
        <v>1001</v>
      </c>
      <c r="B28" s="237" t="s">
        <v>420</v>
      </c>
      <c r="C28" s="237" t="s">
        <v>1108</v>
      </c>
      <c r="D28" s="239" t="s">
        <v>800</v>
      </c>
      <c r="E28" s="239">
        <v>50</v>
      </c>
      <c r="F28" s="15">
        <f>E28*2/3</f>
        <v>33.333333333333336</v>
      </c>
      <c r="G28" s="215" t="s">
        <v>1014</v>
      </c>
    </row>
    <row r="29" spans="1:7" ht="14.25">
      <c r="A29" s="205" t="s">
        <v>1001</v>
      </c>
      <c r="B29" s="237" t="s">
        <v>1109</v>
      </c>
      <c r="C29" s="237" t="s">
        <v>1110</v>
      </c>
      <c r="D29" s="239" t="s">
        <v>800</v>
      </c>
      <c r="E29" s="239">
        <v>24</v>
      </c>
      <c r="F29" s="15">
        <f>E29/3</f>
        <v>8</v>
      </c>
      <c r="G29" s="215" t="s">
        <v>1014</v>
      </c>
    </row>
    <row r="30" spans="1:7" ht="14.25">
      <c r="A30" s="205" t="s">
        <v>1001</v>
      </c>
      <c r="B30" s="237" t="s">
        <v>1111</v>
      </c>
      <c r="C30" s="237" t="s">
        <v>1112</v>
      </c>
      <c r="D30" s="239" t="s">
        <v>800</v>
      </c>
      <c r="E30" s="239">
        <v>31</v>
      </c>
      <c r="F30" s="15">
        <f>E30+2/3</f>
        <v>31.666666666666668</v>
      </c>
      <c r="G30" s="215" t="s">
        <v>1014</v>
      </c>
    </row>
    <row r="31" spans="1:7" ht="14.25">
      <c r="A31" s="205" t="s">
        <v>1001</v>
      </c>
      <c r="B31" s="237" t="s">
        <v>1113</v>
      </c>
      <c r="C31" s="237" t="s">
        <v>1114</v>
      </c>
      <c r="D31" s="239" t="s">
        <v>800</v>
      </c>
      <c r="E31" s="239">
        <v>24</v>
      </c>
      <c r="F31" s="15">
        <f>E31/3</f>
        <v>8</v>
      </c>
      <c r="G31" s="215" t="s">
        <v>1014</v>
      </c>
    </row>
    <row r="32" spans="1:7" ht="14.25">
      <c r="A32" s="205" t="s">
        <v>1001</v>
      </c>
      <c r="B32" s="237" t="s">
        <v>1115</v>
      </c>
      <c r="C32" s="401" t="s">
        <v>1116</v>
      </c>
      <c r="D32" s="405" t="s">
        <v>800</v>
      </c>
      <c r="E32" s="405">
        <v>25</v>
      </c>
      <c r="F32" s="403">
        <f>E32*2/3</f>
        <v>16.666666666666668</v>
      </c>
      <c r="G32" s="215" t="s">
        <v>1014</v>
      </c>
    </row>
    <row r="33" spans="1:7" ht="14.25">
      <c r="A33" s="205" t="s">
        <v>1001</v>
      </c>
      <c r="B33" s="237" t="s">
        <v>1117</v>
      </c>
      <c r="C33" s="401" t="s">
        <v>1118</v>
      </c>
      <c r="D33" s="405" t="s">
        <v>800</v>
      </c>
      <c r="E33" s="405">
        <v>22</v>
      </c>
      <c r="F33" s="403">
        <f t="shared" ref="F33:F35" si="0">E33*2/3</f>
        <v>14.666666666666666</v>
      </c>
      <c r="G33" s="215" t="s">
        <v>1014</v>
      </c>
    </row>
    <row r="34" spans="1:7" ht="14.25">
      <c r="A34" s="205" t="s">
        <v>1001</v>
      </c>
      <c r="B34" s="237" t="s">
        <v>1119</v>
      </c>
      <c r="C34" s="401" t="s">
        <v>1120</v>
      </c>
      <c r="D34" s="405" t="s">
        <v>800</v>
      </c>
      <c r="E34" s="405">
        <v>18</v>
      </c>
      <c r="F34" s="403">
        <f t="shared" si="0"/>
        <v>12</v>
      </c>
      <c r="G34" s="215" t="s">
        <v>1014</v>
      </c>
    </row>
    <row r="35" spans="1:7" ht="14.65" thickBot="1">
      <c r="A35" s="205" t="s">
        <v>1001</v>
      </c>
      <c r="B35" s="237" t="s">
        <v>1121</v>
      </c>
      <c r="C35" s="406" t="s">
        <v>1122</v>
      </c>
      <c r="D35" s="405" t="s">
        <v>800</v>
      </c>
      <c r="E35" s="405">
        <v>52</v>
      </c>
      <c r="F35" s="403">
        <f t="shared" si="0"/>
        <v>34.666666666666664</v>
      </c>
      <c r="G35" s="215" t="s">
        <v>1014</v>
      </c>
    </row>
    <row r="36" spans="1:7" ht="14.65" thickBot="1">
      <c r="A36" s="424" t="s">
        <v>1177</v>
      </c>
      <c r="B36" s="424" t="s">
        <v>1197</v>
      </c>
      <c r="C36" s="425" t="s">
        <v>1198</v>
      </c>
      <c r="D36" s="239" t="s">
        <v>800</v>
      </c>
      <c r="E36" s="239">
        <f>(29+15)/3</f>
        <v>14.666666666666666</v>
      </c>
      <c r="F36" s="15">
        <v>14.67</v>
      </c>
      <c r="G36" s="215" t="s">
        <v>1165</v>
      </c>
    </row>
    <row r="37" spans="1:7" ht="14.65" thickBot="1">
      <c r="A37" s="424" t="s">
        <v>1177</v>
      </c>
      <c r="B37" s="424" t="s">
        <v>1197</v>
      </c>
      <c r="C37" s="425" t="s">
        <v>1199</v>
      </c>
      <c r="D37" s="239" t="s">
        <v>800</v>
      </c>
      <c r="E37" s="239">
        <f>(18/3)</f>
        <v>6</v>
      </c>
      <c r="F37" s="15">
        <f t="shared" ref="F37:F42" si="1">E37</f>
        <v>6</v>
      </c>
      <c r="G37" s="215" t="s">
        <v>1165</v>
      </c>
    </row>
    <row r="38" spans="1:7" ht="14.65" thickBot="1">
      <c r="A38" s="424" t="s">
        <v>1177</v>
      </c>
      <c r="B38" s="424" t="s">
        <v>1197</v>
      </c>
      <c r="C38" s="425" t="s">
        <v>1200</v>
      </c>
      <c r="D38" s="239" t="s">
        <v>800</v>
      </c>
      <c r="E38" s="239">
        <f>(23+25)/3</f>
        <v>16</v>
      </c>
      <c r="F38" s="15">
        <f t="shared" si="1"/>
        <v>16</v>
      </c>
      <c r="G38" s="215" t="s">
        <v>1165</v>
      </c>
    </row>
    <row r="39" spans="1:7" ht="14.65" thickBot="1">
      <c r="A39" s="424" t="s">
        <v>1177</v>
      </c>
      <c r="B39" s="424" t="s">
        <v>1197</v>
      </c>
      <c r="C39" s="425" t="s">
        <v>1201</v>
      </c>
      <c r="D39" s="239" t="s">
        <v>800</v>
      </c>
      <c r="E39" s="239">
        <f>(29/3)*2</f>
        <v>19.333333333333332</v>
      </c>
      <c r="F39" s="15">
        <v>19.329999999999998</v>
      </c>
      <c r="G39" s="215" t="s">
        <v>1165</v>
      </c>
    </row>
    <row r="40" spans="1:7" ht="14.65" thickBot="1">
      <c r="A40" s="424" t="s">
        <v>1177</v>
      </c>
      <c r="B40" s="424" t="s">
        <v>1197</v>
      </c>
      <c r="C40" s="425" t="s">
        <v>1202</v>
      </c>
      <c r="D40" s="239" t="s">
        <v>1203</v>
      </c>
      <c r="E40" s="16">
        <f>(22/3)*2</f>
        <v>14.666666666666666</v>
      </c>
      <c r="F40" s="15">
        <v>14.67</v>
      </c>
      <c r="G40" s="215" t="s">
        <v>1165</v>
      </c>
    </row>
    <row r="41" spans="1:7" ht="14.65" thickBot="1">
      <c r="A41" s="424" t="s">
        <v>1177</v>
      </c>
      <c r="B41" s="424" t="s">
        <v>1197</v>
      </c>
      <c r="C41" s="426" t="s">
        <v>1204</v>
      </c>
      <c r="D41" s="239" t="s">
        <v>1205</v>
      </c>
      <c r="E41" s="16">
        <f>(15/3)*2</f>
        <v>10</v>
      </c>
      <c r="F41" s="15">
        <f t="shared" si="1"/>
        <v>10</v>
      </c>
      <c r="G41" s="215" t="s">
        <v>1165</v>
      </c>
    </row>
    <row r="42" spans="1:7" ht="14.25">
      <c r="A42" s="424" t="s">
        <v>1177</v>
      </c>
      <c r="B42" s="424" t="s">
        <v>1197</v>
      </c>
      <c r="C42" s="426" t="s">
        <v>1206</v>
      </c>
      <c r="D42" s="239" t="s">
        <v>1207</v>
      </c>
      <c r="E42" s="16">
        <f>(14/3)*3</f>
        <v>14</v>
      </c>
      <c r="F42" s="15">
        <f t="shared" si="1"/>
        <v>14</v>
      </c>
      <c r="G42" s="215" t="s">
        <v>1165</v>
      </c>
    </row>
    <row r="43" spans="1:7" ht="14.25">
      <c r="A43" s="205" t="s">
        <v>994</v>
      </c>
      <c r="B43" s="237" t="s">
        <v>420</v>
      </c>
      <c r="C43" s="237" t="s">
        <v>1412</v>
      </c>
      <c r="D43" s="238" t="s">
        <v>800</v>
      </c>
      <c r="E43" s="238" t="s">
        <v>1413</v>
      </c>
      <c r="F43" s="15">
        <v>8.67</v>
      </c>
      <c r="G43" s="215" t="s">
        <v>994</v>
      </c>
    </row>
    <row r="44" spans="1:7" ht="14.25">
      <c r="A44" s="205" t="s">
        <v>994</v>
      </c>
      <c r="B44" s="237" t="s">
        <v>420</v>
      </c>
      <c r="C44" s="237" t="s">
        <v>1414</v>
      </c>
      <c r="D44" s="239" t="s">
        <v>963</v>
      </c>
      <c r="E44" s="239" t="s">
        <v>1413</v>
      </c>
      <c r="F44" s="15">
        <v>8.67</v>
      </c>
      <c r="G44" s="215" t="s">
        <v>994</v>
      </c>
    </row>
    <row r="45" spans="1:7" ht="14.25">
      <c r="A45" s="205" t="s">
        <v>994</v>
      </c>
      <c r="B45" s="237" t="s">
        <v>420</v>
      </c>
      <c r="C45" s="237" t="s">
        <v>1415</v>
      </c>
      <c r="D45" s="238" t="s">
        <v>963</v>
      </c>
      <c r="E45" s="14">
        <v>21</v>
      </c>
      <c r="F45" s="15">
        <v>7</v>
      </c>
      <c r="G45" s="215" t="s">
        <v>994</v>
      </c>
    </row>
    <row r="46" spans="1:7" ht="14.25">
      <c r="A46" s="205" t="s">
        <v>994</v>
      </c>
      <c r="B46" s="237" t="s">
        <v>420</v>
      </c>
      <c r="C46" s="237" t="s">
        <v>1416</v>
      </c>
      <c r="D46" s="239" t="s">
        <v>800</v>
      </c>
      <c r="E46" s="16">
        <v>21</v>
      </c>
      <c r="F46" s="15">
        <v>7</v>
      </c>
      <c r="G46" s="215" t="s">
        <v>994</v>
      </c>
    </row>
    <row r="47" spans="1:7" ht="14.25">
      <c r="A47" s="205" t="s">
        <v>994</v>
      </c>
      <c r="B47" s="237" t="s">
        <v>420</v>
      </c>
      <c r="C47" s="237" t="s">
        <v>1417</v>
      </c>
      <c r="D47" s="239" t="s">
        <v>800</v>
      </c>
      <c r="E47" s="16">
        <v>18</v>
      </c>
      <c r="F47" s="15">
        <v>6</v>
      </c>
      <c r="G47" s="215" t="s">
        <v>994</v>
      </c>
    </row>
    <row r="48" spans="1:7" ht="14.25">
      <c r="A48" s="205" t="s">
        <v>994</v>
      </c>
      <c r="B48" s="237" t="s">
        <v>420</v>
      </c>
      <c r="C48" s="237" t="s">
        <v>1418</v>
      </c>
      <c r="D48" s="239" t="s">
        <v>800</v>
      </c>
      <c r="E48" s="16">
        <v>18</v>
      </c>
      <c r="F48" s="15">
        <v>6</v>
      </c>
      <c r="G48" s="215" t="s">
        <v>994</v>
      </c>
    </row>
    <row r="49" spans="1:7" ht="14.25">
      <c r="A49" s="205" t="s">
        <v>994</v>
      </c>
      <c r="B49" s="237" t="s">
        <v>420</v>
      </c>
      <c r="C49" s="237" t="s">
        <v>1419</v>
      </c>
      <c r="D49" s="239" t="s">
        <v>800</v>
      </c>
      <c r="E49" s="239" t="s">
        <v>1420</v>
      </c>
      <c r="F49" s="15">
        <v>16.670000000000002</v>
      </c>
      <c r="G49" s="215" t="s">
        <v>994</v>
      </c>
    </row>
    <row r="50" spans="1:7" ht="14.25">
      <c r="A50" s="205" t="s">
        <v>994</v>
      </c>
      <c r="B50" s="237" t="s">
        <v>420</v>
      </c>
      <c r="C50" s="237" t="s">
        <v>1421</v>
      </c>
      <c r="D50" s="239" t="s">
        <v>800</v>
      </c>
      <c r="E50" s="239" t="s">
        <v>1420</v>
      </c>
      <c r="F50" s="15">
        <v>16.670000000000002</v>
      </c>
      <c r="G50" s="215" t="s">
        <v>994</v>
      </c>
    </row>
    <row r="51" spans="1:7" ht="14.25">
      <c r="A51" s="205" t="s">
        <v>994</v>
      </c>
      <c r="B51" s="237" t="s">
        <v>420</v>
      </c>
      <c r="C51" s="237" t="s">
        <v>1422</v>
      </c>
      <c r="D51" s="239" t="s">
        <v>800</v>
      </c>
      <c r="E51" s="239" t="s">
        <v>1423</v>
      </c>
      <c r="F51" s="15">
        <v>14</v>
      </c>
      <c r="G51" s="215" t="s">
        <v>994</v>
      </c>
    </row>
    <row r="52" spans="1:7" ht="14.25">
      <c r="A52" s="205" t="s">
        <v>994</v>
      </c>
      <c r="B52" s="237" t="s">
        <v>420</v>
      </c>
      <c r="C52" s="377" t="s">
        <v>1122</v>
      </c>
      <c r="D52" s="239" t="s">
        <v>800</v>
      </c>
      <c r="E52" s="239" t="s">
        <v>1424</v>
      </c>
      <c r="F52" s="15">
        <v>35</v>
      </c>
      <c r="G52" s="215" t="s">
        <v>994</v>
      </c>
    </row>
    <row r="53" spans="1:7" ht="14.25">
      <c r="A53" s="12" t="s">
        <v>1458</v>
      </c>
      <c r="B53" s="13" t="s">
        <v>420</v>
      </c>
      <c r="C53" s="13" t="s">
        <v>1461</v>
      </c>
      <c r="D53" s="239" t="s">
        <v>1462</v>
      </c>
      <c r="E53" s="239" t="s">
        <v>1463</v>
      </c>
      <c r="F53" s="15">
        <v>20.66</v>
      </c>
      <c r="G53" s="215" t="s">
        <v>1460</v>
      </c>
    </row>
    <row r="54" spans="1:7" ht="14.25">
      <c r="A54" s="12" t="s">
        <v>1458</v>
      </c>
      <c r="B54" s="13" t="s">
        <v>420</v>
      </c>
      <c r="C54" s="13" t="s">
        <v>1464</v>
      </c>
      <c r="D54" s="239" t="s">
        <v>1462</v>
      </c>
      <c r="E54" s="239" t="s">
        <v>1465</v>
      </c>
      <c r="F54" s="15">
        <v>16</v>
      </c>
      <c r="G54" s="215" t="s">
        <v>1460</v>
      </c>
    </row>
    <row r="55" spans="1:7" ht="14.25">
      <c r="A55" s="12" t="s">
        <v>1458</v>
      </c>
      <c r="B55" s="13" t="s">
        <v>420</v>
      </c>
      <c r="C55" s="13" t="s">
        <v>1466</v>
      </c>
      <c r="D55" s="239" t="s">
        <v>1462</v>
      </c>
      <c r="E55" s="239" t="s">
        <v>1467</v>
      </c>
      <c r="F55" s="15">
        <v>20</v>
      </c>
      <c r="G55" s="215" t="s">
        <v>1460</v>
      </c>
    </row>
    <row r="56" spans="1:7" ht="14.25">
      <c r="A56" s="12" t="s">
        <v>1458</v>
      </c>
      <c r="B56" s="13" t="s">
        <v>420</v>
      </c>
      <c r="C56" s="13" t="s">
        <v>1468</v>
      </c>
      <c r="D56" s="239" t="s">
        <v>1462</v>
      </c>
      <c r="E56" s="239" t="s">
        <v>1465</v>
      </c>
      <c r="F56" s="15">
        <v>16</v>
      </c>
      <c r="G56" s="215" t="s">
        <v>1460</v>
      </c>
    </row>
    <row r="57" spans="1:7" ht="14.25">
      <c r="A57" s="202" t="s">
        <v>1485</v>
      </c>
      <c r="B57" s="237" t="s">
        <v>420</v>
      </c>
      <c r="C57" s="270" t="s">
        <v>1553</v>
      </c>
      <c r="D57" s="193" t="s">
        <v>800</v>
      </c>
      <c r="E57" s="193" t="s">
        <v>1554</v>
      </c>
      <c r="F57" s="274">
        <v>10</v>
      </c>
      <c r="G57" s="215" t="s">
        <v>1485</v>
      </c>
    </row>
    <row r="58" spans="1:7" ht="14.25">
      <c r="A58" s="202" t="s">
        <v>1485</v>
      </c>
      <c r="B58" s="237" t="s">
        <v>420</v>
      </c>
      <c r="C58" s="270" t="s">
        <v>1555</v>
      </c>
      <c r="D58" s="199" t="s">
        <v>800</v>
      </c>
      <c r="E58" s="199" t="s">
        <v>1556</v>
      </c>
      <c r="F58" s="274">
        <v>8</v>
      </c>
      <c r="G58" s="215" t="s">
        <v>1485</v>
      </c>
    </row>
    <row r="59" spans="1:7" ht="25.5">
      <c r="A59" s="202" t="s">
        <v>1485</v>
      </c>
      <c r="B59" s="237" t="s">
        <v>420</v>
      </c>
      <c r="C59" s="270" t="s">
        <v>1557</v>
      </c>
      <c r="D59" s="193" t="s">
        <v>800</v>
      </c>
      <c r="E59" s="486" t="s">
        <v>1558</v>
      </c>
      <c r="F59" s="274">
        <v>10</v>
      </c>
      <c r="G59" s="215" t="s">
        <v>1485</v>
      </c>
    </row>
    <row r="60" spans="1:7" ht="14.25">
      <c r="A60" s="202" t="s">
        <v>1485</v>
      </c>
      <c r="B60" s="237" t="s">
        <v>420</v>
      </c>
      <c r="C60" s="270" t="s">
        <v>1559</v>
      </c>
      <c r="D60" s="199" t="s">
        <v>800</v>
      </c>
      <c r="E60" s="487" t="s">
        <v>1560</v>
      </c>
      <c r="F60" s="274">
        <v>20</v>
      </c>
      <c r="G60" s="215" t="s">
        <v>1485</v>
      </c>
    </row>
    <row r="61" spans="1:7" ht="14.25">
      <c r="A61" s="202" t="s">
        <v>1485</v>
      </c>
      <c r="B61" s="237" t="s">
        <v>420</v>
      </c>
      <c r="C61" s="270" t="s">
        <v>1561</v>
      </c>
      <c r="D61" s="199" t="s">
        <v>800</v>
      </c>
      <c r="E61" s="487" t="s">
        <v>1562</v>
      </c>
      <c r="F61" s="274">
        <v>16</v>
      </c>
      <c r="G61" s="215" t="s">
        <v>1485</v>
      </c>
    </row>
    <row r="62" spans="1:7" ht="14.25">
      <c r="A62" s="278" t="s">
        <v>1485</v>
      </c>
      <c r="B62" s="488"/>
      <c r="C62" s="488"/>
      <c r="D62" s="489"/>
      <c r="E62" s="489"/>
      <c r="F62" s="490"/>
      <c r="G62" s="215" t="s">
        <v>1485</v>
      </c>
    </row>
    <row r="63" spans="1:7" ht="14.25">
      <c r="A63" s="491" t="s">
        <v>1485</v>
      </c>
      <c r="B63" s="427" t="s">
        <v>420</v>
      </c>
      <c r="C63" s="427" t="s">
        <v>1563</v>
      </c>
      <c r="D63" s="492" t="s">
        <v>800</v>
      </c>
      <c r="E63" s="493" t="s">
        <v>1564</v>
      </c>
      <c r="F63" s="494">
        <v>16</v>
      </c>
      <c r="G63" s="215" t="s">
        <v>1485</v>
      </c>
    </row>
    <row r="64" spans="1:7" ht="14.25">
      <c r="A64" s="491" t="s">
        <v>1485</v>
      </c>
      <c r="B64" s="427" t="s">
        <v>420</v>
      </c>
      <c r="C64" s="427" t="s">
        <v>1565</v>
      </c>
      <c r="D64" s="492" t="s">
        <v>800</v>
      </c>
      <c r="E64" s="493" t="s">
        <v>1566</v>
      </c>
      <c r="F64" s="494">
        <v>15</v>
      </c>
      <c r="G64" s="215" t="s">
        <v>1485</v>
      </c>
    </row>
    <row r="65" spans="1:7" ht="14.25">
      <c r="A65" s="491" t="s">
        <v>1485</v>
      </c>
      <c r="B65" s="427" t="s">
        <v>420</v>
      </c>
      <c r="C65" s="427" t="s">
        <v>1567</v>
      </c>
      <c r="D65" s="492" t="s">
        <v>800</v>
      </c>
      <c r="E65" s="493" t="s">
        <v>1568</v>
      </c>
      <c r="F65" s="494">
        <v>18</v>
      </c>
      <c r="G65" s="215" t="s">
        <v>1485</v>
      </c>
    </row>
    <row r="66" spans="1:7" ht="51">
      <c r="A66" s="491" t="s">
        <v>1485</v>
      </c>
      <c r="B66" s="495" t="s">
        <v>420</v>
      </c>
      <c r="C66" s="373" t="s">
        <v>1569</v>
      </c>
      <c r="D66" s="496" t="s">
        <v>942</v>
      </c>
      <c r="E66" s="497">
        <v>52</v>
      </c>
      <c r="F66" s="498">
        <v>17</v>
      </c>
      <c r="G66" s="215" t="s">
        <v>1485</v>
      </c>
    </row>
    <row r="67" spans="1:7" ht="51">
      <c r="A67" s="12" t="s">
        <v>1632</v>
      </c>
      <c r="B67" s="13" t="s">
        <v>420</v>
      </c>
      <c r="C67" s="237" t="s">
        <v>1642</v>
      </c>
      <c r="D67" s="239" t="s">
        <v>1462</v>
      </c>
      <c r="E67" s="239">
        <f>(2*21+2*31)/3</f>
        <v>34.666666666666664</v>
      </c>
      <c r="F67" s="15">
        <v>35</v>
      </c>
      <c r="G67" s="215" t="s">
        <v>1611</v>
      </c>
    </row>
    <row r="68" spans="1:7" ht="51">
      <c r="A68" s="12"/>
      <c r="B68" s="13"/>
      <c r="C68" s="237" t="s">
        <v>1643</v>
      </c>
      <c r="D68" s="239" t="s">
        <v>1462</v>
      </c>
      <c r="E68" s="239">
        <f>(2*21+2*31)/3</f>
        <v>34.666666666666664</v>
      </c>
      <c r="F68" s="15">
        <v>17</v>
      </c>
      <c r="G68" s="215" t="s">
        <v>1611</v>
      </c>
    </row>
    <row r="69" spans="1:7" ht="38.25">
      <c r="A69" s="12" t="s">
        <v>1632</v>
      </c>
      <c r="B69" s="13" t="s">
        <v>420</v>
      </c>
      <c r="C69" s="237" t="s">
        <v>1644</v>
      </c>
      <c r="D69" s="239" t="s">
        <v>1462</v>
      </c>
      <c r="E69" s="239">
        <f>(25+24)/3*2</f>
        <v>32.666666666666664</v>
      </c>
      <c r="F69" s="15">
        <v>33</v>
      </c>
      <c r="G69" s="215" t="s">
        <v>1611</v>
      </c>
    </row>
    <row r="70" spans="1:7" ht="14.25">
      <c r="A70" s="12" t="s">
        <v>1632</v>
      </c>
      <c r="B70" s="13" t="s">
        <v>420</v>
      </c>
      <c r="C70" s="514" t="s">
        <v>1645</v>
      </c>
      <c r="D70" s="239" t="s">
        <v>1462</v>
      </c>
      <c r="E70" s="239">
        <f>18/3*3</f>
        <v>18</v>
      </c>
      <c r="F70" s="15">
        <v>18</v>
      </c>
      <c r="G70" s="215" t="s">
        <v>1611</v>
      </c>
    </row>
    <row r="71" spans="1:7" ht="25.5">
      <c r="A71" s="205" t="s">
        <v>1680</v>
      </c>
      <c r="B71" s="237" t="s">
        <v>420</v>
      </c>
      <c r="C71" s="242" t="s">
        <v>1687</v>
      </c>
      <c r="D71" s="239" t="s">
        <v>1688</v>
      </c>
      <c r="E71" s="239" t="s">
        <v>1689</v>
      </c>
      <c r="F71" s="15">
        <v>18</v>
      </c>
      <c r="G71" s="215" t="s">
        <v>1666</v>
      </c>
    </row>
    <row r="72" spans="1:7" ht="25.5">
      <c r="A72" s="205" t="s">
        <v>1680</v>
      </c>
      <c r="B72" s="237" t="s">
        <v>420</v>
      </c>
      <c r="C72" s="242" t="s">
        <v>1690</v>
      </c>
      <c r="D72" s="239" t="s">
        <v>1688</v>
      </c>
      <c r="E72" s="239" t="s">
        <v>1689</v>
      </c>
      <c r="F72" s="15">
        <v>18</v>
      </c>
      <c r="G72" s="215" t="s">
        <v>1666</v>
      </c>
    </row>
    <row r="73" spans="1:7" ht="25.5">
      <c r="A73" s="205" t="s">
        <v>1680</v>
      </c>
      <c r="B73" s="237" t="s">
        <v>420</v>
      </c>
      <c r="C73" s="237" t="s">
        <v>1691</v>
      </c>
      <c r="D73" s="239" t="s">
        <v>1688</v>
      </c>
      <c r="E73" s="206" t="s">
        <v>1692</v>
      </c>
      <c r="F73" s="15">
        <v>7</v>
      </c>
      <c r="G73" s="215" t="s">
        <v>1666</v>
      </c>
    </row>
    <row r="74" spans="1:7" ht="25.5">
      <c r="A74" s="205" t="s">
        <v>1680</v>
      </c>
      <c r="B74" s="237" t="s">
        <v>420</v>
      </c>
      <c r="C74" s="237" t="s">
        <v>1693</v>
      </c>
      <c r="D74" s="239" t="s">
        <v>1688</v>
      </c>
      <c r="E74" s="206" t="s">
        <v>1692</v>
      </c>
      <c r="F74" s="15">
        <v>7</v>
      </c>
      <c r="G74" s="215" t="s">
        <v>1666</v>
      </c>
    </row>
    <row r="75" spans="1:7" ht="25.9" thickBot="1">
      <c r="A75" s="205" t="s">
        <v>1680</v>
      </c>
      <c r="B75" s="237" t="s">
        <v>420</v>
      </c>
      <c r="C75" s="237" t="s">
        <v>1694</v>
      </c>
      <c r="D75" s="239" t="s">
        <v>1688</v>
      </c>
      <c r="E75" s="206" t="s">
        <v>1692</v>
      </c>
      <c r="F75" s="15">
        <v>7</v>
      </c>
      <c r="G75" s="215" t="s">
        <v>1666</v>
      </c>
    </row>
    <row r="76" spans="1:7" ht="14.65" thickBot="1">
      <c r="A76" s="424" t="s">
        <v>1717</v>
      </c>
      <c r="B76" s="424" t="s">
        <v>1197</v>
      </c>
      <c r="C76" s="425" t="s">
        <v>1723</v>
      </c>
      <c r="D76" s="14" t="s">
        <v>800</v>
      </c>
      <c r="E76" s="14">
        <f>21/3</f>
        <v>7</v>
      </c>
      <c r="F76" s="15">
        <f>E76</f>
        <v>7</v>
      </c>
      <c r="G76" s="215" t="s">
        <v>1707</v>
      </c>
    </row>
    <row r="77" spans="1:7" ht="14.65" thickBot="1">
      <c r="A77" s="424" t="s">
        <v>1717</v>
      </c>
      <c r="B77" s="424" t="s">
        <v>1197</v>
      </c>
      <c r="C77" s="425" t="s">
        <v>1724</v>
      </c>
      <c r="D77" s="16" t="s">
        <v>800</v>
      </c>
      <c r="E77" s="16">
        <f>(20/3)*2</f>
        <v>13.333333333333334</v>
      </c>
      <c r="F77" s="15">
        <v>13</v>
      </c>
      <c r="G77" s="215" t="s">
        <v>1707</v>
      </c>
    </row>
    <row r="78" spans="1:7" ht="14.65" thickBot="1">
      <c r="A78" s="424" t="s">
        <v>1717</v>
      </c>
      <c r="B78" s="424" t="s">
        <v>1197</v>
      </c>
      <c r="C78" s="425" t="s">
        <v>1725</v>
      </c>
      <c r="D78" s="14" t="s">
        <v>800</v>
      </c>
      <c r="E78" s="16">
        <f>(29/3)*2</f>
        <v>19.333333333333332</v>
      </c>
      <c r="F78" s="15">
        <v>19</v>
      </c>
      <c r="G78" s="215" t="s">
        <v>1707</v>
      </c>
    </row>
    <row r="79" spans="1:7" ht="25.9" thickBot="1">
      <c r="A79" s="424" t="s">
        <v>1717</v>
      </c>
      <c r="B79" s="424" t="s">
        <v>1197</v>
      </c>
      <c r="C79" s="425" t="s">
        <v>1726</v>
      </c>
      <c r="D79" s="16" t="s">
        <v>800</v>
      </c>
      <c r="E79" s="16">
        <f>(29/3)*2</f>
        <v>19.333333333333332</v>
      </c>
      <c r="F79" s="15">
        <v>19</v>
      </c>
      <c r="G79" s="215" t="s">
        <v>1707</v>
      </c>
    </row>
    <row r="80" spans="1:7" ht="14.65" thickBot="1">
      <c r="A80" s="424" t="s">
        <v>1717</v>
      </c>
      <c r="B80" s="424" t="s">
        <v>1197</v>
      </c>
      <c r="C80" s="425" t="s">
        <v>1202</v>
      </c>
      <c r="D80" s="16" t="s">
        <v>1727</v>
      </c>
      <c r="E80" s="16">
        <f>(25/3)*2</f>
        <v>16.666666666666668</v>
      </c>
      <c r="F80" s="15">
        <v>17</v>
      </c>
      <c r="G80" s="215" t="s">
        <v>1707</v>
      </c>
    </row>
    <row r="81" spans="1:7" ht="14.65" thickBot="1">
      <c r="A81" s="424" t="s">
        <v>1717</v>
      </c>
      <c r="B81" s="424" t="s">
        <v>1197</v>
      </c>
      <c r="C81" s="425" t="s">
        <v>1728</v>
      </c>
      <c r="D81" s="16" t="s">
        <v>1729</v>
      </c>
      <c r="E81" s="16">
        <f>(18/3)*3</f>
        <v>18</v>
      </c>
      <c r="F81" s="15">
        <f t="shared" ref="F81:F82" si="2">E81</f>
        <v>18</v>
      </c>
      <c r="G81" s="215" t="s">
        <v>1707</v>
      </c>
    </row>
    <row r="82" spans="1:7" ht="25.9" thickBot="1">
      <c r="A82" s="424" t="s">
        <v>1717</v>
      </c>
      <c r="B82" s="424" t="s">
        <v>1197</v>
      </c>
      <c r="C82" s="544" t="s">
        <v>1730</v>
      </c>
      <c r="D82" s="545" t="s">
        <v>1731</v>
      </c>
      <c r="E82" s="545">
        <f>((21/3)*0.5)*2</f>
        <v>7</v>
      </c>
      <c r="F82" s="15">
        <f t="shared" si="2"/>
        <v>7</v>
      </c>
      <c r="G82" s="215" t="s">
        <v>1707</v>
      </c>
    </row>
    <row r="83" spans="1:7" ht="14.25">
      <c r="A83" s="424" t="s">
        <v>1717</v>
      </c>
      <c r="B83" s="424" t="s">
        <v>1197</v>
      </c>
      <c r="C83" s="425" t="s">
        <v>1732</v>
      </c>
      <c r="D83" s="545" t="s">
        <v>1731</v>
      </c>
      <c r="E83" s="16">
        <f>((29/3)*2)*0.5</f>
        <v>9.6666666666666661</v>
      </c>
      <c r="F83" s="15">
        <v>10</v>
      </c>
      <c r="G83" s="215" t="s">
        <v>1707</v>
      </c>
    </row>
    <row r="84" spans="1:7" ht="14.25">
      <c r="A84" s="205" t="s">
        <v>1132</v>
      </c>
      <c r="B84" s="596" t="s">
        <v>420</v>
      </c>
      <c r="C84" s="237" t="s">
        <v>1797</v>
      </c>
      <c r="D84" s="238" t="s">
        <v>800</v>
      </c>
      <c r="E84" s="14">
        <v>44</v>
      </c>
      <c r="F84" s="15">
        <v>15</v>
      </c>
      <c r="G84" s="215" t="s">
        <v>1132</v>
      </c>
    </row>
    <row r="85" spans="1:7" ht="14.25">
      <c r="A85" s="205" t="s">
        <v>1132</v>
      </c>
      <c r="B85" s="596" t="s">
        <v>420</v>
      </c>
      <c r="C85" s="237" t="s">
        <v>1798</v>
      </c>
      <c r="D85" s="239" t="s">
        <v>800</v>
      </c>
      <c r="E85" s="16">
        <v>14</v>
      </c>
      <c r="F85" s="15">
        <v>14</v>
      </c>
      <c r="G85" s="215" t="s">
        <v>1132</v>
      </c>
    </row>
    <row r="86" spans="1:7" ht="38.25">
      <c r="A86" s="12" t="s">
        <v>1841</v>
      </c>
      <c r="B86" s="13" t="s">
        <v>420</v>
      </c>
      <c r="C86" s="237" t="s">
        <v>1843</v>
      </c>
      <c r="D86" s="14" t="s">
        <v>1462</v>
      </c>
      <c r="E86" s="239">
        <v>36</v>
      </c>
      <c r="F86" s="15">
        <v>36</v>
      </c>
      <c r="G86" s="215" t="s">
        <v>1842</v>
      </c>
    </row>
    <row r="87" spans="1:7" ht="38.25">
      <c r="A87" s="12" t="s">
        <v>1841</v>
      </c>
      <c r="B87" s="13" t="s">
        <v>420</v>
      </c>
      <c r="C87" s="237" t="s">
        <v>1844</v>
      </c>
      <c r="D87" s="14" t="s">
        <v>1462</v>
      </c>
      <c r="E87" s="16">
        <v>14</v>
      </c>
      <c r="F87" s="15">
        <v>14</v>
      </c>
      <c r="G87" s="215" t="s">
        <v>1842</v>
      </c>
    </row>
    <row r="88" spans="1:7" ht="38.25">
      <c r="A88" s="12" t="s">
        <v>1841</v>
      </c>
      <c r="B88" s="13" t="s">
        <v>420</v>
      </c>
      <c r="C88" s="237" t="s">
        <v>1845</v>
      </c>
      <c r="D88" s="14" t="s">
        <v>1462</v>
      </c>
      <c r="E88" s="239">
        <v>18</v>
      </c>
      <c r="F88" s="15">
        <v>18</v>
      </c>
      <c r="G88" s="215" t="s">
        <v>1842</v>
      </c>
    </row>
    <row r="89" spans="1:7" ht="14.25">
      <c r="A89" s="205" t="s">
        <v>1854</v>
      </c>
      <c r="B89" s="394" t="s">
        <v>420</v>
      </c>
      <c r="C89" s="237" t="s">
        <v>1855</v>
      </c>
      <c r="D89" s="238" t="s">
        <v>1462</v>
      </c>
      <c r="E89" s="238">
        <v>6.66</v>
      </c>
      <c r="F89" s="264">
        <v>7</v>
      </c>
      <c r="G89" s="215" t="s">
        <v>1853</v>
      </c>
    </row>
    <row r="90" spans="1:7" ht="14.25">
      <c r="A90" s="205" t="s">
        <v>1854</v>
      </c>
      <c r="B90" s="394" t="s">
        <v>420</v>
      </c>
      <c r="C90" s="237" t="s">
        <v>1856</v>
      </c>
      <c r="D90" s="238" t="s">
        <v>1462</v>
      </c>
      <c r="E90" s="239">
        <v>6.66</v>
      </c>
      <c r="F90" s="264">
        <v>7</v>
      </c>
      <c r="G90" s="215" t="s">
        <v>1853</v>
      </c>
    </row>
    <row r="91" spans="1:7" ht="14.25">
      <c r="A91" s="205" t="s">
        <v>1854</v>
      </c>
      <c r="B91" s="394" t="s">
        <v>420</v>
      </c>
      <c r="C91" s="237" t="s">
        <v>1857</v>
      </c>
      <c r="D91" s="238" t="s">
        <v>1462</v>
      </c>
      <c r="E91" s="238">
        <v>9.66</v>
      </c>
      <c r="F91" s="264">
        <v>10</v>
      </c>
      <c r="G91" s="215" t="s">
        <v>1853</v>
      </c>
    </row>
    <row r="92" spans="1:7" ht="14.25">
      <c r="A92" s="205" t="s">
        <v>1854</v>
      </c>
      <c r="B92" s="394" t="s">
        <v>420</v>
      </c>
      <c r="C92" s="237" t="s">
        <v>1858</v>
      </c>
      <c r="D92" s="238" t="s">
        <v>1462</v>
      </c>
      <c r="E92" s="239">
        <v>9.66</v>
      </c>
      <c r="F92" s="264">
        <v>10</v>
      </c>
      <c r="G92" s="215" t="s">
        <v>1853</v>
      </c>
    </row>
    <row r="93" spans="1:7" ht="14.25">
      <c r="A93" s="205" t="s">
        <v>1854</v>
      </c>
      <c r="B93" s="394" t="s">
        <v>420</v>
      </c>
      <c r="C93" s="237" t="s">
        <v>1859</v>
      </c>
      <c r="D93" s="238" t="s">
        <v>1462</v>
      </c>
      <c r="E93" s="239">
        <v>7.3</v>
      </c>
      <c r="F93" s="264">
        <v>7</v>
      </c>
      <c r="G93" s="215" t="s">
        <v>1853</v>
      </c>
    </row>
    <row r="94" spans="1:7" ht="25.5">
      <c r="A94" s="205" t="s">
        <v>1854</v>
      </c>
      <c r="B94" s="394" t="s">
        <v>420</v>
      </c>
      <c r="C94" s="237" t="s">
        <v>1860</v>
      </c>
      <c r="D94" s="238" t="s">
        <v>1462</v>
      </c>
      <c r="E94" s="239">
        <v>21.66</v>
      </c>
      <c r="F94" s="264">
        <v>22</v>
      </c>
      <c r="G94" s="215" t="s">
        <v>1853</v>
      </c>
    </row>
    <row r="95" spans="1:7" ht="14.25">
      <c r="A95" s="205" t="s">
        <v>1854</v>
      </c>
      <c r="B95" s="394" t="s">
        <v>420</v>
      </c>
      <c r="C95" s="237" t="s">
        <v>1861</v>
      </c>
      <c r="D95" s="238" t="s">
        <v>1462</v>
      </c>
      <c r="E95" s="239">
        <v>9.66</v>
      </c>
      <c r="F95" s="264">
        <v>10</v>
      </c>
      <c r="G95" s="215" t="s">
        <v>1853</v>
      </c>
    </row>
    <row r="96" spans="1:7" ht="14.25">
      <c r="A96" s="205" t="s">
        <v>1854</v>
      </c>
      <c r="B96" s="394" t="s">
        <v>420</v>
      </c>
      <c r="C96" s="605" t="s">
        <v>1862</v>
      </c>
      <c r="D96" s="238" t="s">
        <v>1462</v>
      </c>
      <c r="E96" s="239">
        <v>5</v>
      </c>
      <c r="F96" s="264">
        <v>5</v>
      </c>
      <c r="G96" s="215" t="s">
        <v>1853</v>
      </c>
    </row>
    <row r="97" spans="1:7" ht="14.25">
      <c r="A97" s="205" t="s">
        <v>1854</v>
      </c>
      <c r="B97" s="394" t="s">
        <v>420</v>
      </c>
      <c r="C97" s="605" t="s">
        <v>1863</v>
      </c>
      <c r="D97" s="238" t="s">
        <v>1462</v>
      </c>
      <c r="E97" s="606">
        <v>7</v>
      </c>
      <c r="F97" s="607">
        <v>7</v>
      </c>
      <c r="G97" s="215" t="s">
        <v>1853</v>
      </c>
    </row>
    <row r="98" spans="1:7" ht="14.25">
      <c r="A98" s="205" t="s">
        <v>1983</v>
      </c>
      <c r="B98" s="237" t="s">
        <v>420</v>
      </c>
      <c r="C98" s="237" t="s">
        <v>1984</v>
      </c>
      <c r="D98" s="239" t="s">
        <v>800</v>
      </c>
      <c r="E98" s="239" t="s">
        <v>1985</v>
      </c>
      <c r="F98" s="264">
        <v>101</v>
      </c>
      <c r="G98" s="215" t="s">
        <v>1919</v>
      </c>
    </row>
    <row r="99" spans="1:7" ht="14.25">
      <c r="A99" s="205" t="s">
        <v>1983</v>
      </c>
      <c r="B99" s="237" t="s">
        <v>420</v>
      </c>
      <c r="C99" s="237" t="s">
        <v>1986</v>
      </c>
      <c r="D99" s="239" t="s">
        <v>800</v>
      </c>
      <c r="E99" s="238"/>
      <c r="F99" s="264">
        <v>25</v>
      </c>
      <c r="G99" s="215" t="s">
        <v>1919</v>
      </c>
    </row>
    <row r="100" spans="1:7" ht="14.25">
      <c r="A100" s="205" t="s">
        <v>1983</v>
      </c>
      <c r="B100" s="237" t="s">
        <v>420</v>
      </c>
      <c r="C100" s="237" t="s">
        <v>1987</v>
      </c>
      <c r="D100" s="239" t="s">
        <v>800</v>
      </c>
      <c r="E100" s="239"/>
      <c r="F100" s="264">
        <v>10</v>
      </c>
      <c r="G100" s="215" t="s">
        <v>1919</v>
      </c>
    </row>
    <row r="101" spans="1:7" ht="28.5">
      <c r="A101" s="682" t="s">
        <v>2048</v>
      </c>
      <c r="B101" s="688" t="s">
        <v>420</v>
      </c>
      <c r="C101" s="689" t="s">
        <v>2054</v>
      </c>
      <c r="D101" s="690" t="s">
        <v>2055</v>
      </c>
      <c r="E101" s="691">
        <v>10</v>
      </c>
      <c r="F101" s="691">
        <f>E101</f>
        <v>10</v>
      </c>
      <c r="G101" s="215" t="s">
        <v>2039</v>
      </c>
    </row>
    <row r="102" spans="1:7" ht="42.75">
      <c r="A102" s="682" t="s">
        <v>2048</v>
      </c>
      <c r="B102" s="688" t="s">
        <v>420</v>
      </c>
      <c r="C102" s="689" t="s">
        <v>2056</v>
      </c>
      <c r="D102" s="690" t="s">
        <v>2057</v>
      </c>
      <c r="E102" s="691">
        <v>10</v>
      </c>
      <c r="F102" s="691">
        <f>E102</f>
        <v>10</v>
      </c>
      <c r="G102" s="215" t="s">
        <v>2039</v>
      </c>
    </row>
    <row r="103" spans="1:7" ht="28.5">
      <c r="A103" s="682" t="s">
        <v>2048</v>
      </c>
      <c r="B103" s="688" t="s">
        <v>420</v>
      </c>
      <c r="C103" s="689" t="s">
        <v>2058</v>
      </c>
      <c r="D103" s="690" t="s">
        <v>2059</v>
      </c>
      <c r="E103" s="691">
        <v>10</v>
      </c>
      <c r="F103" s="691">
        <f>E103*0.5</f>
        <v>5</v>
      </c>
      <c r="G103" s="215" t="s">
        <v>2039</v>
      </c>
    </row>
    <row r="104" spans="1:7" ht="28.5">
      <c r="A104" s="682" t="s">
        <v>2048</v>
      </c>
      <c r="B104" s="688" t="s">
        <v>420</v>
      </c>
      <c r="C104" s="689" t="s">
        <v>2060</v>
      </c>
      <c r="D104" s="690" t="s">
        <v>2059</v>
      </c>
      <c r="E104" s="691">
        <f>21/3</f>
        <v>7</v>
      </c>
      <c r="F104" s="691">
        <f>E104*0.5</f>
        <v>3.5</v>
      </c>
      <c r="G104" s="215" t="s">
        <v>2039</v>
      </c>
    </row>
    <row r="105" spans="1:7" ht="28.5">
      <c r="A105" s="682" t="s">
        <v>2048</v>
      </c>
      <c r="B105" s="688" t="s">
        <v>420</v>
      </c>
      <c r="C105" s="689" t="s">
        <v>2061</v>
      </c>
      <c r="D105" s="690" t="s">
        <v>2059</v>
      </c>
      <c r="E105" s="691">
        <f>21/3</f>
        <v>7</v>
      </c>
      <c r="F105" s="691">
        <f>E105*0.5</f>
        <v>3.5</v>
      </c>
      <c r="G105" s="215" t="s">
        <v>2039</v>
      </c>
    </row>
    <row r="106" spans="1:7" ht="28.5">
      <c r="A106" s="682" t="s">
        <v>2048</v>
      </c>
      <c r="B106" s="688" t="s">
        <v>420</v>
      </c>
      <c r="C106" s="689" t="s">
        <v>2062</v>
      </c>
      <c r="D106" s="690" t="s">
        <v>2057</v>
      </c>
      <c r="E106" s="691">
        <f>21/3</f>
        <v>7</v>
      </c>
      <c r="F106" s="691">
        <f>E106</f>
        <v>7</v>
      </c>
      <c r="G106" s="215" t="s">
        <v>2039</v>
      </c>
    </row>
    <row r="107" spans="1:7" ht="28.5">
      <c r="A107" s="682" t="s">
        <v>2048</v>
      </c>
      <c r="B107" s="688" t="s">
        <v>420</v>
      </c>
      <c r="C107" s="689" t="s">
        <v>2063</v>
      </c>
      <c r="D107" s="690" t="s">
        <v>2059</v>
      </c>
      <c r="E107" s="691">
        <f>30/3</f>
        <v>10</v>
      </c>
      <c r="F107" s="691">
        <f>E107*0.5</f>
        <v>5</v>
      </c>
      <c r="G107" s="215" t="s">
        <v>2039</v>
      </c>
    </row>
    <row r="108" spans="1:7" ht="28.5">
      <c r="A108" s="682" t="s">
        <v>2048</v>
      </c>
      <c r="B108" s="688" t="s">
        <v>420</v>
      </c>
      <c r="C108" s="689" t="s">
        <v>2064</v>
      </c>
      <c r="D108" s="690" t="s">
        <v>2059</v>
      </c>
      <c r="E108" s="691">
        <v>10</v>
      </c>
      <c r="F108" s="691">
        <f>E108*0.5</f>
        <v>5</v>
      </c>
      <c r="G108" s="215" t="s">
        <v>2039</v>
      </c>
    </row>
    <row r="109" spans="1:7" ht="28.5">
      <c r="A109" s="682" t="s">
        <v>2048</v>
      </c>
      <c r="B109" s="688" t="s">
        <v>420</v>
      </c>
      <c r="C109" s="689" t="s">
        <v>2065</v>
      </c>
      <c r="D109" s="690" t="s">
        <v>2057</v>
      </c>
      <c r="E109" s="691">
        <v>7</v>
      </c>
      <c r="F109" s="691">
        <f>E109</f>
        <v>7</v>
      </c>
      <c r="G109" s="215" t="s">
        <v>2039</v>
      </c>
    </row>
    <row r="110" spans="1:7" ht="28.5">
      <c r="A110" s="682" t="s">
        <v>2048</v>
      </c>
      <c r="B110" s="688" t="s">
        <v>420</v>
      </c>
      <c r="C110" s="689" t="s">
        <v>2066</v>
      </c>
      <c r="D110" s="690" t="s">
        <v>2059</v>
      </c>
      <c r="E110" s="691">
        <v>7</v>
      </c>
      <c r="F110" s="691">
        <f>E110*0.5</f>
        <v>3.5</v>
      </c>
      <c r="G110" s="215" t="s">
        <v>2039</v>
      </c>
    </row>
    <row r="111" spans="1:7" ht="28.5">
      <c r="A111" s="682" t="s">
        <v>2048</v>
      </c>
      <c r="B111" s="688" t="s">
        <v>420</v>
      </c>
      <c r="C111" s="689" t="s">
        <v>2067</v>
      </c>
      <c r="D111" s="690" t="s">
        <v>2057</v>
      </c>
      <c r="E111" s="691">
        <f>30/3</f>
        <v>10</v>
      </c>
      <c r="F111" s="691">
        <f>E111</f>
        <v>10</v>
      </c>
      <c r="G111" s="215" t="s">
        <v>2039</v>
      </c>
    </row>
    <row r="112" spans="1:7" ht="28.5">
      <c r="A112" s="682" t="s">
        <v>2048</v>
      </c>
      <c r="B112" s="688" t="s">
        <v>420</v>
      </c>
      <c r="C112" s="689" t="s">
        <v>2068</v>
      </c>
      <c r="D112" s="690" t="s">
        <v>2059</v>
      </c>
      <c r="E112" s="691">
        <f>E111</f>
        <v>10</v>
      </c>
      <c r="F112" s="691">
        <f>E112*0.5</f>
        <v>5</v>
      </c>
      <c r="G112" s="215" t="s">
        <v>2039</v>
      </c>
    </row>
    <row r="113" spans="1:7" ht="28.5">
      <c r="A113" s="682" t="s">
        <v>2048</v>
      </c>
      <c r="B113" s="688" t="s">
        <v>420</v>
      </c>
      <c r="C113" s="689" t="s">
        <v>2069</v>
      </c>
      <c r="D113" s="690" t="s">
        <v>2059</v>
      </c>
      <c r="E113" s="691">
        <f>24/3</f>
        <v>8</v>
      </c>
      <c r="F113" s="691">
        <f>E113*0.5</f>
        <v>4</v>
      </c>
      <c r="G113" s="215" t="s">
        <v>2039</v>
      </c>
    </row>
    <row r="114" spans="1:7" ht="28.5">
      <c r="A114" s="682" t="s">
        <v>2048</v>
      </c>
      <c r="B114" s="688" t="s">
        <v>420</v>
      </c>
      <c r="C114" s="689" t="s">
        <v>2070</v>
      </c>
      <c r="D114" s="690" t="s">
        <v>2057</v>
      </c>
      <c r="E114" s="691">
        <f>30/3</f>
        <v>10</v>
      </c>
      <c r="F114" s="691">
        <f>E114</f>
        <v>10</v>
      </c>
      <c r="G114" s="215" t="s">
        <v>2039</v>
      </c>
    </row>
    <row r="115" spans="1:7" ht="28.5">
      <c r="A115" s="682" t="s">
        <v>2048</v>
      </c>
      <c r="B115" s="688" t="s">
        <v>1109</v>
      </c>
      <c r="C115" s="689" t="s">
        <v>1788</v>
      </c>
      <c r="D115" s="305" t="s">
        <v>2071</v>
      </c>
      <c r="E115" s="692">
        <v>3</v>
      </c>
      <c r="F115" s="692">
        <f>E115</f>
        <v>3</v>
      </c>
      <c r="G115" s="215" t="s">
        <v>2039</v>
      </c>
    </row>
    <row r="116" spans="1:7" ht="28.5">
      <c r="A116" s="682" t="s">
        <v>2048</v>
      </c>
      <c r="B116" s="688" t="s">
        <v>420</v>
      </c>
      <c r="C116" s="686" t="s">
        <v>2077</v>
      </c>
      <c r="D116" s="305" t="s">
        <v>800</v>
      </c>
      <c r="E116" s="305">
        <v>10</v>
      </c>
      <c r="F116" s="692">
        <v>10</v>
      </c>
      <c r="G116" s="215" t="s">
        <v>2039</v>
      </c>
    </row>
    <row r="117" spans="1:7" ht="14.25">
      <c r="A117" s="12" t="s">
        <v>2099</v>
      </c>
      <c r="B117" s="13" t="s">
        <v>420</v>
      </c>
      <c r="C117" s="13" t="s">
        <v>2103</v>
      </c>
      <c r="D117" s="14" t="s">
        <v>1462</v>
      </c>
      <c r="E117" s="14">
        <v>6.5</v>
      </c>
      <c r="F117" s="15">
        <v>7</v>
      </c>
      <c r="G117" s="215" t="s">
        <v>2099</v>
      </c>
    </row>
    <row r="118" spans="1:7" ht="14.25">
      <c r="A118" s="12" t="s">
        <v>2099</v>
      </c>
      <c r="B118" s="13" t="s">
        <v>420</v>
      </c>
      <c r="C118" s="13" t="s">
        <v>2104</v>
      </c>
      <c r="D118" s="16" t="s">
        <v>1462</v>
      </c>
      <c r="E118" s="16">
        <v>7</v>
      </c>
      <c r="F118" s="15">
        <v>7</v>
      </c>
      <c r="G118" s="215" t="s">
        <v>2099</v>
      </c>
    </row>
    <row r="119" spans="1:7" ht="14.25">
      <c r="A119" s="12" t="s">
        <v>2099</v>
      </c>
      <c r="B119" s="13" t="s">
        <v>420</v>
      </c>
      <c r="C119" s="13" t="s">
        <v>2105</v>
      </c>
      <c r="D119" s="14" t="s">
        <v>800</v>
      </c>
      <c r="E119" s="14">
        <v>7</v>
      </c>
      <c r="F119" s="15">
        <v>7</v>
      </c>
      <c r="G119" s="215" t="s">
        <v>2099</v>
      </c>
    </row>
    <row r="120" spans="1:7" ht="14.25">
      <c r="A120" s="12" t="s">
        <v>2099</v>
      </c>
      <c r="B120" s="13" t="s">
        <v>420</v>
      </c>
      <c r="C120" s="13" t="s">
        <v>2106</v>
      </c>
      <c r="D120" s="16" t="s">
        <v>1462</v>
      </c>
      <c r="E120" s="16">
        <v>7</v>
      </c>
      <c r="F120" s="15">
        <v>7</v>
      </c>
      <c r="G120" s="215" t="s">
        <v>2099</v>
      </c>
    </row>
    <row r="121" spans="1:7" ht="25.5">
      <c r="A121" s="12" t="s">
        <v>2099</v>
      </c>
      <c r="B121" s="13" t="s">
        <v>420</v>
      </c>
      <c r="C121" s="13" t="s">
        <v>2107</v>
      </c>
      <c r="D121" s="16" t="s">
        <v>1462</v>
      </c>
      <c r="E121" s="16">
        <v>7</v>
      </c>
      <c r="F121" s="15">
        <v>7</v>
      </c>
      <c r="G121" s="215" t="s">
        <v>2099</v>
      </c>
    </row>
    <row r="122" spans="1:7" ht="14.25">
      <c r="A122" s="12"/>
      <c r="B122" s="13" t="s">
        <v>420</v>
      </c>
      <c r="C122" s="13" t="s">
        <v>2108</v>
      </c>
      <c r="D122" s="16" t="s">
        <v>1462</v>
      </c>
      <c r="E122" s="16">
        <v>7</v>
      </c>
      <c r="F122" s="15">
        <v>7</v>
      </c>
      <c r="G122" s="215" t="s">
        <v>2099</v>
      </c>
    </row>
    <row r="123" spans="1:7" ht="14.25">
      <c r="A123" s="12"/>
      <c r="B123" s="13" t="s">
        <v>420</v>
      </c>
      <c r="C123" s="13" t="s">
        <v>2109</v>
      </c>
      <c r="D123" s="16" t="s">
        <v>1462</v>
      </c>
      <c r="E123" s="16">
        <v>7</v>
      </c>
      <c r="F123" s="15">
        <v>7</v>
      </c>
      <c r="G123" s="215" t="s">
        <v>2099</v>
      </c>
    </row>
    <row r="124" spans="1:7" ht="14.25">
      <c r="A124" s="12" t="s">
        <v>2099</v>
      </c>
      <c r="B124" s="13" t="s">
        <v>420</v>
      </c>
      <c r="C124" s="13" t="s">
        <v>2110</v>
      </c>
      <c r="D124" s="16" t="s">
        <v>1462</v>
      </c>
      <c r="E124" s="16">
        <v>9</v>
      </c>
      <c r="F124" s="15">
        <v>9</v>
      </c>
      <c r="G124" s="215" t="s">
        <v>2099</v>
      </c>
    </row>
    <row r="125" spans="1:7" ht="25.5">
      <c r="A125" s="205" t="s">
        <v>2176</v>
      </c>
      <c r="B125" s="237" t="s">
        <v>420</v>
      </c>
      <c r="C125" s="237" t="s">
        <v>2192</v>
      </c>
      <c r="D125" s="238" t="s">
        <v>2193</v>
      </c>
      <c r="E125" s="238" t="s">
        <v>2194</v>
      </c>
      <c r="F125" s="264">
        <v>6</v>
      </c>
      <c r="G125" s="215" t="s">
        <v>2153</v>
      </c>
    </row>
    <row r="126" spans="1:7" ht="25.5">
      <c r="A126" s="205" t="s">
        <v>2176</v>
      </c>
      <c r="B126" s="237" t="s">
        <v>420</v>
      </c>
      <c r="C126" s="237" t="s">
        <v>2195</v>
      </c>
      <c r="D126" s="238" t="s">
        <v>2193</v>
      </c>
      <c r="E126" s="238" t="s">
        <v>2196</v>
      </c>
      <c r="F126" s="264">
        <v>9</v>
      </c>
      <c r="G126" s="215" t="s">
        <v>2153</v>
      </c>
    </row>
    <row r="127" spans="1:7" ht="25.5">
      <c r="A127" s="205" t="s">
        <v>2176</v>
      </c>
      <c r="B127" s="237" t="s">
        <v>420</v>
      </c>
      <c r="C127" s="237" t="s">
        <v>2197</v>
      </c>
      <c r="D127" s="239" t="s">
        <v>2193</v>
      </c>
      <c r="E127" s="239" t="s">
        <v>2198</v>
      </c>
      <c r="F127" s="264">
        <v>8</v>
      </c>
      <c r="G127" s="215" t="s">
        <v>2153</v>
      </c>
    </row>
    <row r="128" spans="1:7" ht="25.5">
      <c r="A128" s="205" t="s">
        <v>2176</v>
      </c>
      <c r="B128" s="237" t="s">
        <v>420</v>
      </c>
      <c r="C128" s="237" t="s">
        <v>2199</v>
      </c>
      <c r="D128" s="238" t="s">
        <v>2193</v>
      </c>
      <c r="E128" s="238" t="s">
        <v>2196</v>
      </c>
      <c r="F128" s="264">
        <v>9</v>
      </c>
      <c r="G128" s="215" t="s">
        <v>2153</v>
      </c>
    </row>
    <row r="129" spans="1:7" ht="25.5">
      <c r="A129" s="205" t="s">
        <v>2176</v>
      </c>
      <c r="B129" s="237" t="s">
        <v>420</v>
      </c>
      <c r="C129" s="237" t="s">
        <v>2200</v>
      </c>
      <c r="D129" s="239" t="s">
        <v>2193</v>
      </c>
      <c r="E129" s="239" t="s">
        <v>2198</v>
      </c>
      <c r="F129" s="264">
        <v>8</v>
      </c>
      <c r="G129" s="215" t="s">
        <v>2153</v>
      </c>
    </row>
    <row r="130" spans="1:7" ht="14.25">
      <c r="A130" s="205" t="s">
        <v>2176</v>
      </c>
      <c r="B130" s="237" t="s">
        <v>420</v>
      </c>
      <c r="C130" s="237" t="s">
        <v>2201</v>
      </c>
      <c r="D130" s="239" t="s">
        <v>2202</v>
      </c>
      <c r="E130" s="239" t="s">
        <v>2198</v>
      </c>
      <c r="F130" s="264">
        <v>8</v>
      </c>
      <c r="G130" s="215" t="s">
        <v>2153</v>
      </c>
    </row>
    <row r="131" spans="1:7" ht="14.25">
      <c r="A131" s="205" t="s">
        <v>2226</v>
      </c>
      <c r="B131" s="237" t="s">
        <v>2218</v>
      </c>
      <c r="C131" s="237" t="s">
        <v>2268</v>
      </c>
      <c r="D131" s="238" t="s">
        <v>1462</v>
      </c>
      <c r="E131" s="238">
        <v>51</v>
      </c>
      <c r="F131" s="264">
        <v>17</v>
      </c>
      <c r="G131" s="215" t="s">
        <v>2226</v>
      </c>
    </row>
    <row r="132" spans="1:7" ht="14.25">
      <c r="A132" s="205" t="s">
        <v>2226</v>
      </c>
      <c r="B132" s="237" t="s">
        <v>2218</v>
      </c>
      <c r="C132" s="237" t="s">
        <v>2269</v>
      </c>
      <c r="D132" s="238" t="s">
        <v>1462</v>
      </c>
      <c r="E132" s="238">
        <v>51</v>
      </c>
      <c r="F132" s="264">
        <v>17</v>
      </c>
      <c r="G132" s="215" t="s">
        <v>2226</v>
      </c>
    </row>
    <row r="133" spans="1:7" ht="14.25">
      <c r="A133" s="205" t="s">
        <v>2226</v>
      </c>
      <c r="B133" s="237" t="s">
        <v>2218</v>
      </c>
      <c r="C133" s="237" t="s">
        <v>2270</v>
      </c>
      <c r="D133" s="238" t="s">
        <v>1462</v>
      </c>
      <c r="E133" s="238">
        <v>23</v>
      </c>
      <c r="F133" s="264">
        <v>8</v>
      </c>
      <c r="G133" s="215" t="s">
        <v>2226</v>
      </c>
    </row>
    <row r="134" spans="1:7" ht="14.25">
      <c r="A134" s="205" t="s">
        <v>2226</v>
      </c>
      <c r="B134" s="237" t="s">
        <v>2218</v>
      </c>
      <c r="C134" s="237" t="s">
        <v>2271</v>
      </c>
      <c r="D134" s="238" t="s">
        <v>1462</v>
      </c>
      <c r="E134" s="238">
        <v>10</v>
      </c>
      <c r="F134" s="264">
        <v>3</v>
      </c>
      <c r="G134" s="215" t="s">
        <v>2226</v>
      </c>
    </row>
    <row r="135" spans="1:7" ht="14.25">
      <c r="A135" s="205" t="s">
        <v>2226</v>
      </c>
      <c r="B135" s="237" t="s">
        <v>2218</v>
      </c>
      <c r="C135" s="237" t="s">
        <v>2272</v>
      </c>
      <c r="D135" s="238" t="s">
        <v>1462</v>
      </c>
      <c r="E135" s="238">
        <v>6</v>
      </c>
      <c r="F135" s="264">
        <v>2</v>
      </c>
      <c r="G135" s="215" t="s">
        <v>2226</v>
      </c>
    </row>
    <row r="136" spans="1:7" ht="14.25">
      <c r="A136" s="205" t="s">
        <v>2226</v>
      </c>
      <c r="B136" s="237" t="s">
        <v>2218</v>
      </c>
      <c r="C136" s="237" t="s">
        <v>2273</v>
      </c>
      <c r="D136" s="238" t="s">
        <v>428</v>
      </c>
      <c r="E136" s="238">
        <v>27</v>
      </c>
      <c r="F136" s="264">
        <v>4.5</v>
      </c>
      <c r="G136" s="215" t="s">
        <v>2226</v>
      </c>
    </row>
    <row r="137" spans="1:7" ht="14.25">
      <c r="A137" s="205" t="s">
        <v>2226</v>
      </c>
      <c r="B137" s="237" t="s">
        <v>2218</v>
      </c>
      <c r="C137" s="237" t="s">
        <v>2274</v>
      </c>
      <c r="D137" s="238" t="s">
        <v>428</v>
      </c>
      <c r="E137" s="238">
        <v>23</v>
      </c>
      <c r="F137" s="264">
        <v>4</v>
      </c>
      <c r="G137" s="215" t="s">
        <v>2226</v>
      </c>
    </row>
    <row r="138" spans="1:7" ht="14.25">
      <c r="A138" s="205" t="s">
        <v>2226</v>
      </c>
      <c r="B138" s="237" t="s">
        <v>2218</v>
      </c>
      <c r="C138" s="237" t="s">
        <v>2275</v>
      </c>
      <c r="D138" s="238" t="s">
        <v>428</v>
      </c>
      <c r="E138" s="238">
        <v>15</v>
      </c>
      <c r="F138" s="264">
        <v>2.5</v>
      </c>
      <c r="G138" s="215" t="s">
        <v>2226</v>
      </c>
    </row>
    <row r="139" spans="1:7" ht="14.25">
      <c r="A139" s="205" t="s">
        <v>2226</v>
      </c>
      <c r="B139" s="237" t="s">
        <v>2218</v>
      </c>
      <c r="C139" s="237" t="s">
        <v>2276</v>
      </c>
      <c r="D139" s="238" t="s">
        <v>428</v>
      </c>
      <c r="E139" s="238">
        <v>55</v>
      </c>
      <c r="F139" s="264">
        <v>9</v>
      </c>
      <c r="G139" s="215" t="s">
        <v>2226</v>
      </c>
    </row>
    <row r="140" spans="1:7" ht="14.25">
      <c r="A140" s="205" t="s">
        <v>2302</v>
      </c>
      <c r="B140" s="237" t="s">
        <v>420</v>
      </c>
      <c r="C140" s="237" t="s">
        <v>2313</v>
      </c>
      <c r="D140" s="238" t="s">
        <v>800</v>
      </c>
      <c r="E140" s="238">
        <v>32</v>
      </c>
      <c r="F140" s="264">
        <v>32</v>
      </c>
      <c r="G140" s="215" t="s">
        <v>2293</v>
      </c>
    </row>
    <row r="141" spans="1:7" ht="14.25">
      <c r="A141" s="205" t="s">
        <v>2302</v>
      </c>
      <c r="B141" s="237" t="s">
        <v>420</v>
      </c>
      <c r="C141" s="237" t="s">
        <v>2314</v>
      </c>
      <c r="D141" s="238" t="s">
        <v>800</v>
      </c>
      <c r="E141" s="238">
        <v>10</v>
      </c>
      <c r="F141" s="264">
        <v>10</v>
      </c>
      <c r="G141" s="215" t="s">
        <v>2293</v>
      </c>
    </row>
    <row r="142" spans="1:7" ht="14.25">
      <c r="A142" s="205" t="s">
        <v>2302</v>
      </c>
      <c r="B142" s="237" t="s">
        <v>420</v>
      </c>
      <c r="C142" s="237" t="s">
        <v>2315</v>
      </c>
      <c r="D142" s="238" t="s">
        <v>800</v>
      </c>
      <c r="E142" s="239">
        <v>14</v>
      </c>
      <c r="F142" s="264">
        <v>14</v>
      </c>
      <c r="G142" s="215" t="s">
        <v>2293</v>
      </c>
    </row>
    <row r="143" spans="1:7" ht="14.25">
      <c r="A143" s="205" t="s">
        <v>2302</v>
      </c>
      <c r="B143" s="237" t="s">
        <v>420</v>
      </c>
      <c r="C143" s="237" t="s">
        <v>2316</v>
      </c>
      <c r="D143" s="238" t="s">
        <v>800</v>
      </c>
      <c r="E143" s="239">
        <v>12</v>
      </c>
      <c r="F143" s="264">
        <v>12</v>
      </c>
      <c r="G143" s="215" t="s">
        <v>2293</v>
      </c>
    </row>
    <row r="144" spans="1:7" ht="14.25">
      <c r="A144" s="205" t="s">
        <v>2302</v>
      </c>
      <c r="B144" s="237" t="s">
        <v>420</v>
      </c>
      <c r="C144" s="237" t="s">
        <v>2317</v>
      </c>
      <c r="D144" s="238" t="s">
        <v>800</v>
      </c>
      <c r="E144" s="239">
        <v>10</v>
      </c>
      <c r="F144" s="264">
        <v>10</v>
      </c>
      <c r="G144" s="215" t="s">
        <v>2293</v>
      </c>
    </row>
    <row r="145" spans="1:7" ht="14.25">
      <c r="A145" s="205" t="s">
        <v>2302</v>
      </c>
      <c r="B145" s="237" t="s">
        <v>420</v>
      </c>
      <c r="C145" s="237" t="s">
        <v>2318</v>
      </c>
      <c r="D145" s="238" t="s">
        <v>2319</v>
      </c>
      <c r="E145" s="239">
        <v>23</v>
      </c>
      <c r="F145" s="264">
        <v>12</v>
      </c>
      <c r="G145" s="215" t="s">
        <v>2293</v>
      </c>
    </row>
    <row r="146" spans="1:7" ht="14.25">
      <c r="A146" s="205" t="s">
        <v>2302</v>
      </c>
      <c r="B146" s="237" t="s">
        <v>420</v>
      </c>
      <c r="C146" s="237" t="s">
        <v>2320</v>
      </c>
      <c r="D146" s="238" t="s">
        <v>2319</v>
      </c>
      <c r="E146" s="239">
        <v>17</v>
      </c>
      <c r="F146" s="264">
        <v>8</v>
      </c>
      <c r="G146" s="215" t="s">
        <v>2293</v>
      </c>
    </row>
    <row r="147" spans="1:7" ht="14.25">
      <c r="A147" s="205" t="s">
        <v>2302</v>
      </c>
      <c r="B147" s="237" t="s">
        <v>420</v>
      </c>
      <c r="C147" s="237" t="s">
        <v>2321</v>
      </c>
      <c r="D147" s="238" t="s">
        <v>2319</v>
      </c>
      <c r="E147" s="239">
        <v>6</v>
      </c>
      <c r="F147" s="264">
        <v>3</v>
      </c>
      <c r="G147" s="215" t="s">
        <v>2293</v>
      </c>
    </row>
    <row r="148" spans="1:7" ht="14.25">
      <c r="A148" s="205" t="s">
        <v>2302</v>
      </c>
      <c r="B148" s="237" t="s">
        <v>420</v>
      </c>
      <c r="C148" s="237" t="s">
        <v>2322</v>
      </c>
      <c r="D148" s="238" t="s">
        <v>2319</v>
      </c>
      <c r="E148" s="239">
        <v>9</v>
      </c>
      <c r="F148" s="264">
        <v>4</v>
      </c>
      <c r="G148" s="215" t="s">
        <v>2293</v>
      </c>
    </row>
    <row r="149" spans="1:7" ht="14.25">
      <c r="A149" s="205" t="s">
        <v>2302</v>
      </c>
      <c r="B149" s="237" t="s">
        <v>420</v>
      </c>
      <c r="C149" s="237" t="s">
        <v>2323</v>
      </c>
      <c r="D149" s="238" t="s">
        <v>2319</v>
      </c>
      <c r="E149" s="239">
        <v>6</v>
      </c>
      <c r="F149" s="264">
        <v>3</v>
      </c>
      <c r="G149" s="215" t="s">
        <v>2293</v>
      </c>
    </row>
    <row r="150" spans="1:7" ht="25.5">
      <c r="A150" s="205" t="s">
        <v>2373</v>
      </c>
      <c r="B150" s="237" t="s">
        <v>420</v>
      </c>
      <c r="C150" s="237" t="s">
        <v>2376</v>
      </c>
      <c r="D150" s="238" t="s">
        <v>800</v>
      </c>
      <c r="E150" s="677">
        <v>8</v>
      </c>
      <c r="F150" s="264">
        <v>8</v>
      </c>
      <c r="G150" s="215" t="s">
        <v>2358</v>
      </c>
    </row>
    <row r="151" spans="1:7" ht="25.5">
      <c r="A151" s="205" t="s">
        <v>2373</v>
      </c>
      <c r="B151" s="237" t="s">
        <v>420</v>
      </c>
      <c r="C151" s="237" t="s">
        <v>2377</v>
      </c>
      <c r="D151" s="239" t="s">
        <v>800</v>
      </c>
      <c r="E151" s="264">
        <v>32</v>
      </c>
      <c r="F151" s="264">
        <v>32</v>
      </c>
      <c r="G151" s="215" t="s">
        <v>2358</v>
      </c>
    </row>
    <row r="152" spans="1:7" ht="25.5">
      <c r="A152" s="205" t="s">
        <v>2373</v>
      </c>
      <c r="B152" s="237" t="s">
        <v>420</v>
      </c>
      <c r="C152" s="237" t="s">
        <v>2378</v>
      </c>
      <c r="D152" s="239" t="s">
        <v>800</v>
      </c>
      <c r="E152" s="264">
        <v>4</v>
      </c>
      <c r="F152" s="264">
        <v>4</v>
      </c>
      <c r="G152" s="215" t="s">
        <v>2358</v>
      </c>
    </row>
    <row r="153" spans="1:7" ht="25.5">
      <c r="A153" s="205" t="s">
        <v>2373</v>
      </c>
      <c r="B153" s="237" t="s">
        <v>420</v>
      </c>
      <c r="C153" s="744" t="s">
        <v>2379</v>
      </c>
      <c r="D153" s="238" t="s">
        <v>800</v>
      </c>
      <c r="E153" s="677">
        <v>4</v>
      </c>
      <c r="F153" s="264">
        <v>4</v>
      </c>
      <c r="G153" s="215" t="s">
        <v>2358</v>
      </c>
    </row>
    <row r="154" spans="1:7" ht="14.25">
      <c r="A154" s="205" t="s">
        <v>2373</v>
      </c>
      <c r="B154" s="237" t="s">
        <v>420</v>
      </c>
      <c r="C154" s="745" t="s">
        <v>2380</v>
      </c>
      <c r="D154" s="239" t="s">
        <v>800</v>
      </c>
      <c r="E154" s="264">
        <v>8</v>
      </c>
      <c r="F154" s="264">
        <v>8</v>
      </c>
      <c r="G154" s="215" t="s">
        <v>2358</v>
      </c>
    </row>
    <row r="155" spans="1:7" ht="14.25">
      <c r="A155" s="205" t="s">
        <v>2373</v>
      </c>
      <c r="B155" s="237" t="s">
        <v>420</v>
      </c>
      <c r="C155" s="746" t="s">
        <v>2380</v>
      </c>
      <c r="D155" s="239" t="s">
        <v>800</v>
      </c>
      <c r="E155" s="264">
        <v>8</v>
      </c>
      <c r="F155" s="264">
        <v>8</v>
      </c>
      <c r="G155" s="215" t="s">
        <v>2358</v>
      </c>
    </row>
    <row r="156" spans="1:7" ht="14.25">
      <c r="A156" s="205" t="s">
        <v>2373</v>
      </c>
      <c r="B156" s="237" t="s">
        <v>420</v>
      </c>
      <c r="C156" s="747" t="s">
        <v>2381</v>
      </c>
      <c r="D156" s="239" t="s">
        <v>800</v>
      </c>
      <c r="E156" s="264">
        <v>18</v>
      </c>
      <c r="F156" s="264">
        <v>18</v>
      </c>
      <c r="G156" s="215" t="s">
        <v>2358</v>
      </c>
    </row>
    <row r="157" spans="1:7" ht="14.25">
      <c r="A157" s="748" t="s">
        <v>2373</v>
      </c>
      <c r="B157" s="749" t="s">
        <v>420</v>
      </c>
      <c r="C157" s="750" t="s">
        <v>2381</v>
      </c>
      <c r="D157" s="751" t="s">
        <v>800</v>
      </c>
      <c r="E157" s="751">
        <v>4.5</v>
      </c>
      <c r="F157" s="264">
        <v>4.5</v>
      </c>
      <c r="G157" s="215" t="s">
        <v>2358</v>
      </c>
    </row>
    <row r="158" spans="1:7" ht="14.25">
      <c r="A158" s="752" t="s">
        <v>2373</v>
      </c>
      <c r="B158" s="752" t="s">
        <v>420</v>
      </c>
      <c r="C158" t="s">
        <v>2382</v>
      </c>
      <c r="D158" s="683" t="s">
        <v>800</v>
      </c>
      <c r="E158" s="753">
        <v>4.5</v>
      </c>
      <c r="F158" s="264">
        <v>4.5</v>
      </c>
      <c r="G158" s="215" t="s">
        <v>2358</v>
      </c>
    </row>
    <row r="159" spans="1:7" ht="14.25">
      <c r="A159" s="752" t="s">
        <v>2373</v>
      </c>
      <c r="B159" s="752" t="s">
        <v>420</v>
      </c>
      <c r="C159" t="s">
        <v>2383</v>
      </c>
      <c r="D159" s="683" t="s">
        <v>2384</v>
      </c>
      <c r="E159" s="753">
        <v>18</v>
      </c>
      <c r="F159" s="607">
        <v>18</v>
      </c>
      <c r="G159" s="215" t="s">
        <v>2358</v>
      </c>
    </row>
    <row r="160" spans="1:7" ht="14.25">
      <c r="A160" s="205" t="s">
        <v>2373</v>
      </c>
      <c r="B160" s="237" t="s">
        <v>420</v>
      </c>
      <c r="C160" s="237" t="s">
        <v>2385</v>
      </c>
      <c r="D160" s="238" t="s">
        <v>2386</v>
      </c>
      <c r="E160" s="238">
        <v>4</v>
      </c>
      <c r="F160" s="264">
        <v>4</v>
      </c>
      <c r="G160" s="215" t="s">
        <v>2358</v>
      </c>
    </row>
    <row r="161" spans="1:7" ht="14.25">
      <c r="A161" s="205" t="s">
        <v>2373</v>
      </c>
      <c r="B161" s="237" t="s">
        <v>420</v>
      </c>
      <c r="C161" s="237" t="s">
        <v>2387</v>
      </c>
      <c r="D161" s="238" t="s">
        <v>2386</v>
      </c>
      <c r="E161" s="677">
        <v>4.5</v>
      </c>
      <c r="F161" s="754">
        <v>4.5</v>
      </c>
      <c r="G161" s="215" t="s">
        <v>2358</v>
      </c>
    </row>
    <row r="162" spans="1:7" ht="25.5">
      <c r="A162" s="205" t="s">
        <v>2373</v>
      </c>
      <c r="B162" s="237" t="s">
        <v>420</v>
      </c>
      <c r="C162" s="237" t="s">
        <v>2388</v>
      </c>
      <c r="D162" s="238" t="s">
        <v>2386</v>
      </c>
      <c r="E162" s="677">
        <v>3</v>
      </c>
      <c r="F162" s="264">
        <v>3</v>
      </c>
      <c r="G162" s="215" t="s">
        <v>2358</v>
      </c>
    </row>
    <row r="163" spans="1:7" ht="25.5">
      <c r="A163" s="205" t="s">
        <v>2441</v>
      </c>
      <c r="B163" s="237" t="s">
        <v>420</v>
      </c>
      <c r="C163" s="237" t="s">
        <v>2464</v>
      </c>
      <c r="D163" s="238" t="s">
        <v>2465</v>
      </c>
      <c r="E163" s="238">
        <f>18/3</f>
        <v>6</v>
      </c>
      <c r="F163" s="238">
        <f>18/3</f>
        <v>6</v>
      </c>
      <c r="G163" s="215" t="s">
        <v>2441</v>
      </c>
    </row>
    <row r="164" spans="1:7" ht="25.5">
      <c r="A164" s="205" t="s">
        <v>2441</v>
      </c>
      <c r="B164" s="237" t="s">
        <v>420</v>
      </c>
      <c r="C164" s="237" t="s">
        <v>2466</v>
      </c>
      <c r="D164" s="238" t="s">
        <v>2465</v>
      </c>
      <c r="E164" s="238">
        <f t="shared" ref="E164:F165" si="3">18/3</f>
        <v>6</v>
      </c>
      <c r="F164" s="238">
        <f t="shared" si="3"/>
        <v>6</v>
      </c>
      <c r="G164" s="215" t="s">
        <v>2441</v>
      </c>
    </row>
    <row r="165" spans="1:7" ht="25.5">
      <c r="A165" s="205" t="s">
        <v>2441</v>
      </c>
      <c r="B165" s="237" t="s">
        <v>420</v>
      </c>
      <c r="C165" s="237" t="s">
        <v>2467</v>
      </c>
      <c r="D165" s="238" t="s">
        <v>2465</v>
      </c>
      <c r="E165" s="238">
        <f t="shared" si="3"/>
        <v>6</v>
      </c>
      <c r="F165" s="238">
        <f t="shared" si="3"/>
        <v>6</v>
      </c>
      <c r="G165" s="215" t="s">
        <v>2441</v>
      </c>
    </row>
    <row r="166" spans="1:7" ht="25.5">
      <c r="A166" s="205" t="s">
        <v>2441</v>
      </c>
      <c r="B166" s="237" t="s">
        <v>420</v>
      </c>
      <c r="C166" s="237" t="s">
        <v>2468</v>
      </c>
      <c r="D166" s="238" t="s">
        <v>2465</v>
      </c>
      <c r="E166" s="238">
        <f>19/3</f>
        <v>6.333333333333333</v>
      </c>
      <c r="F166" s="238">
        <v>6</v>
      </c>
      <c r="G166" s="215" t="s">
        <v>2441</v>
      </c>
    </row>
    <row r="167" spans="1:7" ht="25.5">
      <c r="A167" s="205" t="s">
        <v>2441</v>
      </c>
      <c r="B167" s="237" t="s">
        <v>420</v>
      </c>
      <c r="C167" s="237" t="s">
        <v>2469</v>
      </c>
      <c r="D167" s="238" t="s">
        <v>2465</v>
      </c>
      <c r="E167" s="238">
        <f t="shared" ref="E167:E168" si="4">19/3</f>
        <v>6.333333333333333</v>
      </c>
      <c r="F167" s="238">
        <v>6</v>
      </c>
      <c r="G167" s="215" t="s">
        <v>2441</v>
      </c>
    </row>
    <row r="168" spans="1:7" ht="25.5">
      <c r="A168" s="205" t="s">
        <v>2441</v>
      </c>
      <c r="B168" s="237" t="s">
        <v>420</v>
      </c>
      <c r="C168" s="237" t="s">
        <v>2470</v>
      </c>
      <c r="D168" s="238" t="s">
        <v>2465</v>
      </c>
      <c r="E168" s="238">
        <f t="shared" si="4"/>
        <v>6.333333333333333</v>
      </c>
      <c r="F168" s="238">
        <v>6</v>
      </c>
      <c r="G168" s="215" t="s">
        <v>2441</v>
      </c>
    </row>
    <row r="169" spans="1:7" ht="25.5">
      <c r="A169" s="205" t="s">
        <v>2441</v>
      </c>
      <c r="B169" s="237" t="s">
        <v>420</v>
      </c>
      <c r="C169" s="237" t="s">
        <v>2471</v>
      </c>
      <c r="D169" s="238" t="s">
        <v>2465</v>
      </c>
      <c r="E169" s="238">
        <f>18/3</f>
        <v>6</v>
      </c>
      <c r="F169" s="238">
        <f>18/3</f>
        <v>6</v>
      </c>
      <c r="G169" s="215" t="s">
        <v>2441</v>
      </c>
    </row>
    <row r="170" spans="1:7" ht="25.5">
      <c r="A170" s="205" t="s">
        <v>2441</v>
      </c>
      <c r="B170" s="237" t="s">
        <v>420</v>
      </c>
      <c r="C170" s="237" t="s">
        <v>2472</v>
      </c>
      <c r="D170" s="238" t="s">
        <v>2465</v>
      </c>
      <c r="E170" s="238">
        <f>18/3</f>
        <v>6</v>
      </c>
      <c r="F170" s="238">
        <f>18/3</f>
        <v>6</v>
      </c>
      <c r="G170" s="215" t="s">
        <v>2441</v>
      </c>
    </row>
    <row r="171" spans="1:7" ht="25.5">
      <c r="A171" s="205" t="s">
        <v>2441</v>
      </c>
      <c r="B171" s="237" t="s">
        <v>420</v>
      </c>
      <c r="C171" s="237" t="s">
        <v>2473</v>
      </c>
      <c r="D171" s="238" t="s">
        <v>2465</v>
      </c>
      <c r="E171" s="238">
        <f>(23+23)/3</f>
        <v>15.333333333333334</v>
      </c>
      <c r="F171" s="238">
        <v>15</v>
      </c>
      <c r="G171" s="215" t="s">
        <v>2441</v>
      </c>
    </row>
    <row r="172" spans="1:7" ht="25.5">
      <c r="A172" s="205" t="s">
        <v>2441</v>
      </c>
      <c r="B172" s="237" t="s">
        <v>420</v>
      </c>
      <c r="C172" s="237" t="s">
        <v>2474</v>
      </c>
      <c r="D172" s="238" t="s">
        <v>2465</v>
      </c>
      <c r="E172" s="238">
        <f>(23+23)/3</f>
        <v>15.333333333333334</v>
      </c>
      <c r="F172" s="238">
        <v>15</v>
      </c>
      <c r="G172" s="215" t="s">
        <v>2441</v>
      </c>
    </row>
    <row r="173" spans="1:7" ht="25.5">
      <c r="A173" s="205" t="s">
        <v>2441</v>
      </c>
      <c r="B173" s="237" t="s">
        <v>420</v>
      </c>
      <c r="C173" s="237" t="s">
        <v>2475</v>
      </c>
      <c r="D173" s="238" t="s">
        <v>2476</v>
      </c>
      <c r="E173" s="238">
        <v>3</v>
      </c>
      <c r="F173" s="238">
        <v>3</v>
      </c>
      <c r="G173" s="215" t="s">
        <v>2441</v>
      </c>
    </row>
    <row r="174" spans="1:7" ht="14.25">
      <c r="A174" s="205" t="s">
        <v>2498</v>
      </c>
      <c r="B174" s="237" t="s">
        <v>420</v>
      </c>
      <c r="C174" s="237" t="s">
        <v>2561</v>
      </c>
      <c r="D174" s="239" t="s">
        <v>2562</v>
      </c>
      <c r="E174" s="790">
        <v>27</v>
      </c>
      <c r="F174" s="825">
        <v>9</v>
      </c>
      <c r="G174" s="812" t="s">
        <v>2492</v>
      </c>
    </row>
    <row r="175" spans="1:7" ht="14.25">
      <c r="A175" s="205" t="s">
        <v>2498</v>
      </c>
      <c r="B175" s="237" t="s">
        <v>420</v>
      </c>
      <c r="C175" s="237" t="s">
        <v>2563</v>
      </c>
      <c r="D175" s="239" t="s">
        <v>2562</v>
      </c>
      <c r="E175" s="826">
        <v>15</v>
      </c>
      <c r="F175" s="825">
        <v>5</v>
      </c>
      <c r="G175" s="812" t="s">
        <v>2492</v>
      </c>
    </row>
    <row r="176" spans="1:7" ht="14.25">
      <c r="A176" s="205" t="s">
        <v>2498</v>
      </c>
      <c r="B176" s="237" t="s">
        <v>420</v>
      </c>
      <c r="C176" s="237" t="s">
        <v>2564</v>
      </c>
      <c r="D176" s="239" t="s">
        <v>2565</v>
      </c>
      <c r="E176" s="790" t="s">
        <v>2566</v>
      </c>
      <c r="F176" s="825">
        <v>11.5</v>
      </c>
      <c r="G176" s="812" t="s">
        <v>2492</v>
      </c>
    </row>
    <row r="177" spans="1:7" ht="14.25">
      <c r="A177" s="205" t="s">
        <v>2498</v>
      </c>
      <c r="B177" s="237" t="s">
        <v>420</v>
      </c>
      <c r="C177" s="237" t="s">
        <v>2567</v>
      </c>
      <c r="D177" s="239" t="s">
        <v>2568</v>
      </c>
      <c r="E177" s="826">
        <v>15</v>
      </c>
      <c r="F177" s="825">
        <v>5</v>
      </c>
      <c r="G177" s="812" t="s">
        <v>2492</v>
      </c>
    </row>
    <row r="178" spans="1:7" ht="14.25">
      <c r="A178" s="205" t="s">
        <v>2498</v>
      </c>
      <c r="B178" s="237" t="s">
        <v>420</v>
      </c>
      <c r="C178" s="237" t="s">
        <v>2569</v>
      </c>
      <c r="D178" s="239" t="s">
        <v>2565</v>
      </c>
      <c r="E178" s="826" t="s">
        <v>2570</v>
      </c>
      <c r="F178" s="825">
        <v>19</v>
      </c>
      <c r="G178" s="812" t="s">
        <v>2492</v>
      </c>
    </row>
    <row r="179" spans="1:7" ht="14.25">
      <c r="A179" s="205" t="s">
        <v>2498</v>
      </c>
      <c r="B179" s="237" t="s">
        <v>420</v>
      </c>
      <c r="C179" s="237" t="s">
        <v>2571</v>
      </c>
      <c r="D179" s="239" t="s">
        <v>2386</v>
      </c>
      <c r="E179" s="826" t="s">
        <v>2572</v>
      </c>
      <c r="F179" s="825">
        <v>10</v>
      </c>
      <c r="G179" s="812" t="s">
        <v>2492</v>
      </c>
    </row>
    <row r="180" spans="1:7" ht="14.25">
      <c r="A180" s="205" t="s">
        <v>2498</v>
      </c>
      <c r="B180" s="237" t="s">
        <v>420</v>
      </c>
      <c r="C180" s="237" t="s">
        <v>2573</v>
      </c>
      <c r="D180" s="239" t="s">
        <v>2386</v>
      </c>
      <c r="E180" s="826">
        <v>15</v>
      </c>
      <c r="F180" s="825">
        <v>2.5</v>
      </c>
      <c r="G180" s="812" t="s">
        <v>2492</v>
      </c>
    </row>
    <row r="181" spans="1:7" ht="14.25">
      <c r="A181" s="205" t="s">
        <v>2583</v>
      </c>
      <c r="B181" s="596" t="s">
        <v>420</v>
      </c>
      <c r="C181" s="237" t="s">
        <v>2610</v>
      </c>
      <c r="D181" s="238" t="s">
        <v>800</v>
      </c>
      <c r="E181" s="238">
        <v>48</v>
      </c>
      <c r="F181" s="264">
        <v>16</v>
      </c>
      <c r="G181" s="812" t="s">
        <v>2583</v>
      </c>
    </row>
    <row r="182" spans="1:7" ht="14.25">
      <c r="A182" s="205" t="s">
        <v>2672</v>
      </c>
      <c r="B182" s="244" t="s">
        <v>420</v>
      </c>
      <c r="C182" s="237" t="s">
        <v>2673</v>
      </c>
      <c r="D182" s="238" t="s">
        <v>1462</v>
      </c>
      <c r="E182" s="869">
        <f>12/3</f>
        <v>4</v>
      </c>
      <c r="F182" s="264">
        <f t="shared" ref="F182:F196" si="5">E182</f>
        <v>4</v>
      </c>
      <c r="G182" s="812" t="s">
        <v>2649</v>
      </c>
    </row>
    <row r="183" spans="1:7" ht="14.25">
      <c r="A183" s="205" t="s">
        <v>2672</v>
      </c>
      <c r="B183" s="244" t="s">
        <v>420</v>
      </c>
      <c r="C183" s="237" t="s">
        <v>2674</v>
      </c>
      <c r="D183" s="238" t="s">
        <v>1462</v>
      </c>
      <c r="E183" s="869">
        <f>12/3</f>
        <v>4</v>
      </c>
      <c r="F183" s="264">
        <f t="shared" si="5"/>
        <v>4</v>
      </c>
      <c r="G183" s="812" t="s">
        <v>2649</v>
      </c>
    </row>
    <row r="184" spans="1:7" ht="14.25">
      <c r="A184" s="205" t="s">
        <v>2672</v>
      </c>
      <c r="B184" s="244" t="s">
        <v>420</v>
      </c>
      <c r="C184" s="237" t="s">
        <v>2675</v>
      </c>
      <c r="D184" s="238" t="s">
        <v>1462</v>
      </c>
      <c r="E184" s="869">
        <f>12/3</f>
        <v>4</v>
      </c>
      <c r="F184" s="264">
        <f t="shared" si="5"/>
        <v>4</v>
      </c>
      <c r="G184" s="812" t="s">
        <v>2649</v>
      </c>
    </row>
    <row r="185" spans="1:7" ht="14.25">
      <c r="A185" s="205" t="s">
        <v>2672</v>
      </c>
      <c r="B185" s="244" t="s">
        <v>420</v>
      </c>
      <c r="C185" s="237" t="s">
        <v>2676</v>
      </c>
      <c r="D185" s="238" t="s">
        <v>1462</v>
      </c>
      <c r="E185" s="869">
        <v>8</v>
      </c>
      <c r="F185" s="264">
        <f t="shared" si="5"/>
        <v>8</v>
      </c>
      <c r="G185" s="812" t="s">
        <v>2649</v>
      </c>
    </row>
    <row r="186" spans="1:7" ht="14.25">
      <c r="A186" s="205" t="s">
        <v>2672</v>
      </c>
      <c r="B186" s="244" t="s">
        <v>420</v>
      </c>
      <c r="C186" s="237" t="s">
        <v>2677</v>
      </c>
      <c r="D186" s="238" t="s">
        <v>1462</v>
      </c>
      <c r="E186" s="869">
        <v>8</v>
      </c>
      <c r="F186" s="264">
        <f t="shared" si="5"/>
        <v>8</v>
      </c>
      <c r="G186" s="812" t="s">
        <v>2649</v>
      </c>
    </row>
    <row r="187" spans="1:7" ht="14.25">
      <c r="A187" s="205" t="s">
        <v>2672</v>
      </c>
      <c r="B187" s="244" t="s">
        <v>420</v>
      </c>
      <c r="C187" s="237" t="s">
        <v>2678</v>
      </c>
      <c r="D187" s="238" t="s">
        <v>1462</v>
      </c>
      <c r="E187" s="869">
        <v>8</v>
      </c>
      <c r="F187" s="264">
        <f t="shared" si="5"/>
        <v>8</v>
      </c>
      <c r="G187" s="812" t="s">
        <v>2649</v>
      </c>
    </row>
    <row r="188" spans="1:7" ht="14.25">
      <c r="A188" s="205" t="s">
        <v>2672</v>
      </c>
      <c r="B188" s="244" t="s">
        <v>420</v>
      </c>
      <c r="C188" s="237" t="s">
        <v>2679</v>
      </c>
      <c r="D188" s="238" t="s">
        <v>1462</v>
      </c>
      <c r="E188" s="869">
        <v>9</v>
      </c>
      <c r="F188" s="264">
        <f t="shared" si="5"/>
        <v>9</v>
      </c>
      <c r="G188" s="812" t="s">
        <v>2649</v>
      </c>
    </row>
    <row r="189" spans="1:7" ht="14.25">
      <c r="A189" s="205" t="s">
        <v>2672</v>
      </c>
      <c r="B189" s="244" t="s">
        <v>420</v>
      </c>
      <c r="C189" s="237" t="s">
        <v>2680</v>
      </c>
      <c r="D189" s="238" t="s">
        <v>1462</v>
      </c>
      <c r="E189" s="869">
        <v>9</v>
      </c>
      <c r="F189" s="264">
        <f t="shared" si="5"/>
        <v>9</v>
      </c>
      <c r="G189" s="812" t="s">
        <v>2649</v>
      </c>
    </row>
    <row r="190" spans="1:7" ht="14.25">
      <c r="A190" s="205" t="s">
        <v>2672</v>
      </c>
      <c r="B190" s="244" t="s">
        <v>420</v>
      </c>
      <c r="C190" s="237" t="s">
        <v>2681</v>
      </c>
      <c r="D190" s="238" t="s">
        <v>1462</v>
      </c>
      <c r="E190" s="869">
        <v>9</v>
      </c>
      <c r="F190" s="264">
        <f t="shared" si="5"/>
        <v>9</v>
      </c>
      <c r="G190" s="812" t="s">
        <v>2649</v>
      </c>
    </row>
    <row r="191" spans="1:7" ht="14.25">
      <c r="A191" s="205" t="s">
        <v>2672</v>
      </c>
      <c r="B191" s="244" t="s">
        <v>420</v>
      </c>
      <c r="C191" s="237" t="s">
        <v>2682</v>
      </c>
      <c r="D191" s="238" t="s">
        <v>1462</v>
      </c>
      <c r="E191" s="869">
        <f>15/3</f>
        <v>5</v>
      </c>
      <c r="F191" s="264">
        <f t="shared" si="5"/>
        <v>5</v>
      </c>
      <c r="G191" s="812" t="s">
        <v>2649</v>
      </c>
    </row>
    <row r="192" spans="1:7" ht="14.25">
      <c r="A192" s="205" t="s">
        <v>2672</v>
      </c>
      <c r="B192" s="244" t="s">
        <v>420</v>
      </c>
      <c r="C192" s="237" t="s">
        <v>2683</v>
      </c>
      <c r="D192" s="238" t="s">
        <v>1462</v>
      </c>
      <c r="E192" s="869">
        <f t="shared" ref="E192:E193" si="6">15/3</f>
        <v>5</v>
      </c>
      <c r="F192" s="264">
        <f t="shared" si="5"/>
        <v>5</v>
      </c>
      <c r="G192" s="812" t="s">
        <v>2649</v>
      </c>
    </row>
    <row r="193" spans="1:7" ht="14.25">
      <c r="A193" s="205" t="s">
        <v>2672</v>
      </c>
      <c r="B193" s="244" t="s">
        <v>420</v>
      </c>
      <c r="C193" s="237" t="s">
        <v>2684</v>
      </c>
      <c r="D193" s="238" t="s">
        <v>1462</v>
      </c>
      <c r="E193" s="869">
        <f t="shared" si="6"/>
        <v>5</v>
      </c>
      <c r="F193" s="264">
        <f t="shared" si="5"/>
        <v>5</v>
      </c>
      <c r="G193" s="812" t="s">
        <v>2649</v>
      </c>
    </row>
    <row r="194" spans="1:7" ht="25.5">
      <c r="A194" s="205" t="s">
        <v>2672</v>
      </c>
      <c r="B194" s="244" t="s">
        <v>420</v>
      </c>
      <c r="C194" s="237" t="s">
        <v>2685</v>
      </c>
      <c r="D194" s="239" t="s">
        <v>428</v>
      </c>
      <c r="E194" s="870">
        <f>18*0.5/3</f>
        <v>3</v>
      </c>
      <c r="F194" s="264">
        <f t="shared" si="5"/>
        <v>3</v>
      </c>
      <c r="G194" s="812" t="s">
        <v>2649</v>
      </c>
    </row>
    <row r="195" spans="1:7" ht="25.5">
      <c r="A195" s="205" t="s">
        <v>2672</v>
      </c>
      <c r="B195" s="244" t="s">
        <v>420</v>
      </c>
      <c r="C195" s="237" t="s">
        <v>2686</v>
      </c>
      <c r="D195" s="239" t="s">
        <v>428</v>
      </c>
      <c r="E195" s="870">
        <v>3</v>
      </c>
      <c r="F195" s="264">
        <f t="shared" si="5"/>
        <v>3</v>
      </c>
      <c r="G195" s="812" t="s">
        <v>2649</v>
      </c>
    </row>
    <row r="196" spans="1:7" ht="14.25">
      <c r="A196" s="205" t="s">
        <v>2672</v>
      </c>
      <c r="B196" s="244" t="s">
        <v>420</v>
      </c>
      <c r="C196" s="237" t="s">
        <v>2687</v>
      </c>
      <c r="D196" s="239" t="s">
        <v>428</v>
      </c>
      <c r="E196" s="870">
        <v>4</v>
      </c>
      <c r="F196" s="264">
        <f t="shared" si="5"/>
        <v>4</v>
      </c>
      <c r="G196" s="812" t="s">
        <v>2649</v>
      </c>
    </row>
    <row r="197" spans="1:7" ht="14.25">
      <c r="A197" s="205" t="s">
        <v>2672</v>
      </c>
      <c r="B197" s="244" t="s">
        <v>420</v>
      </c>
      <c r="C197" s="237" t="s">
        <v>2688</v>
      </c>
      <c r="D197" s="239" t="s">
        <v>1462</v>
      </c>
      <c r="E197" s="870">
        <f>15*2/3</f>
        <v>10</v>
      </c>
      <c r="F197" s="264">
        <f>E197</f>
        <v>10</v>
      </c>
      <c r="G197" s="812" t="s">
        <v>2649</v>
      </c>
    </row>
    <row r="198" spans="1:7" ht="14.25">
      <c r="A198" s="205" t="s">
        <v>2672</v>
      </c>
      <c r="B198" t="s">
        <v>420</v>
      </c>
      <c r="C198" s="237" t="s">
        <v>2696</v>
      </c>
      <c r="D198" s="871" t="s">
        <v>2697</v>
      </c>
      <c r="E198">
        <v>16</v>
      </c>
      <c r="F198">
        <v>16</v>
      </c>
      <c r="G198" s="812" t="s">
        <v>2649</v>
      </c>
    </row>
    <row r="199" spans="1:7" ht="25.5">
      <c r="A199" s="205" t="s">
        <v>2712</v>
      </c>
      <c r="B199" s="244" t="s">
        <v>420</v>
      </c>
      <c r="C199" s="237" t="s">
        <v>2726</v>
      </c>
      <c r="D199" s="238" t="s">
        <v>1462</v>
      </c>
      <c r="E199" s="869">
        <f>12/3</f>
        <v>4</v>
      </c>
      <c r="F199" s="264">
        <f t="shared" ref="F199:F214" si="7">E199</f>
        <v>4</v>
      </c>
      <c r="G199" s="812" t="s">
        <v>2712</v>
      </c>
    </row>
    <row r="200" spans="1:7" ht="25.5">
      <c r="A200" s="205" t="s">
        <v>2712</v>
      </c>
      <c r="B200" s="244" t="s">
        <v>420</v>
      </c>
      <c r="C200" s="237" t="s">
        <v>2727</v>
      </c>
      <c r="D200" s="238" t="s">
        <v>1462</v>
      </c>
      <c r="E200" s="869">
        <f>12/3</f>
        <v>4</v>
      </c>
      <c r="F200" s="264">
        <f t="shared" si="7"/>
        <v>4</v>
      </c>
      <c r="G200" s="812" t="s">
        <v>2712</v>
      </c>
    </row>
    <row r="201" spans="1:7" ht="25.5">
      <c r="A201" s="205" t="s">
        <v>2712</v>
      </c>
      <c r="B201" s="244" t="s">
        <v>420</v>
      </c>
      <c r="C201" s="237" t="s">
        <v>2728</v>
      </c>
      <c r="D201" s="238" t="s">
        <v>1462</v>
      </c>
      <c r="E201" s="869">
        <v>8</v>
      </c>
      <c r="F201" s="264">
        <f t="shared" si="7"/>
        <v>8</v>
      </c>
      <c r="G201" s="812" t="s">
        <v>2712</v>
      </c>
    </row>
    <row r="202" spans="1:7" ht="25.5">
      <c r="A202" s="205" t="s">
        <v>2712</v>
      </c>
      <c r="B202" s="244" t="s">
        <v>420</v>
      </c>
      <c r="C202" s="237" t="s">
        <v>2729</v>
      </c>
      <c r="D202" s="238" t="s">
        <v>1462</v>
      </c>
      <c r="E202" s="869">
        <v>8</v>
      </c>
      <c r="F202" s="264">
        <f t="shared" si="7"/>
        <v>8</v>
      </c>
      <c r="G202" s="812" t="s">
        <v>2712</v>
      </c>
    </row>
    <row r="203" spans="1:7" ht="25.5">
      <c r="A203" s="205" t="s">
        <v>2712</v>
      </c>
      <c r="B203" s="244" t="s">
        <v>420</v>
      </c>
      <c r="C203" s="237" t="s">
        <v>2730</v>
      </c>
      <c r="D203" s="238" t="s">
        <v>1462</v>
      </c>
      <c r="E203" s="869">
        <v>8</v>
      </c>
      <c r="F203" s="264">
        <f t="shared" si="7"/>
        <v>8</v>
      </c>
      <c r="G203" s="812" t="s">
        <v>2712</v>
      </c>
    </row>
    <row r="204" spans="1:7" ht="25.5">
      <c r="A204" s="205" t="s">
        <v>2712</v>
      </c>
      <c r="B204" s="244" t="s">
        <v>420</v>
      </c>
      <c r="C204" s="237" t="s">
        <v>2731</v>
      </c>
      <c r="D204" s="238" t="s">
        <v>1462</v>
      </c>
      <c r="E204" s="869">
        <f>27/3</f>
        <v>9</v>
      </c>
      <c r="F204" s="264">
        <f t="shared" si="7"/>
        <v>9</v>
      </c>
      <c r="G204" s="812" t="s">
        <v>2712</v>
      </c>
    </row>
    <row r="205" spans="1:7" ht="25.5">
      <c r="A205" s="205" t="s">
        <v>2712</v>
      </c>
      <c r="B205" s="244" t="s">
        <v>420</v>
      </c>
      <c r="C205" s="237" t="s">
        <v>2732</v>
      </c>
      <c r="D205" s="238" t="s">
        <v>1462</v>
      </c>
      <c r="E205" s="869">
        <f t="shared" ref="E205:E209" si="8">27/3</f>
        <v>9</v>
      </c>
      <c r="F205" s="264">
        <f t="shared" si="7"/>
        <v>9</v>
      </c>
      <c r="G205" s="812" t="s">
        <v>2712</v>
      </c>
    </row>
    <row r="206" spans="1:7" ht="25.5">
      <c r="A206" s="205" t="s">
        <v>2712</v>
      </c>
      <c r="B206" s="244" t="s">
        <v>420</v>
      </c>
      <c r="C206" s="237" t="s">
        <v>2733</v>
      </c>
      <c r="D206" s="238" t="s">
        <v>1462</v>
      </c>
      <c r="E206" s="869">
        <f t="shared" si="8"/>
        <v>9</v>
      </c>
      <c r="F206" s="264">
        <f t="shared" si="7"/>
        <v>9</v>
      </c>
      <c r="G206" s="812" t="s">
        <v>2712</v>
      </c>
    </row>
    <row r="207" spans="1:7" ht="14.25">
      <c r="A207" s="205" t="s">
        <v>2712</v>
      </c>
      <c r="B207" s="244" t="s">
        <v>420</v>
      </c>
      <c r="C207" s="237" t="s">
        <v>2734</v>
      </c>
      <c r="D207" s="238" t="s">
        <v>1462</v>
      </c>
      <c r="E207" s="869">
        <f t="shared" si="8"/>
        <v>9</v>
      </c>
      <c r="F207" s="264">
        <f t="shared" si="7"/>
        <v>9</v>
      </c>
      <c r="G207" s="812" t="s">
        <v>2712</v>
      </c>
    </row>
    <row r="208" spans="1:7" ht="14.25">
      <c r="A208" s="205" t="s">
        <v>2712</v>
      </c>
      <c r="B208" s="244" t="s">
        <v>420</v>
      </c>
      <c r="C208" s="237" t="s">
        <v>2735</v>
      </c>
      <c r="D208" s="238" t="s">
        <v>1462</v>
      </c>
      <c r="E208" s="869">
        <f t="shared" si="8"/>
        <v>9</v>
      </c>
      <c r="F208" s="264">
        <f t="shared" si="7"/>
        <v>9</v>
      </c>
      <c r="G208" s="812" t="s">
        <v>2712</v>
      </c>
    </row>
    <row r="209" spans="1:7" ht="14.25">
      <c r="A209" s="205" t="s">
        <v>2712</v>
      </c>
      <c r="B209" s="244" t="s">
        <v>420</v>
      </c>
      <c r="C209" s="237" t="s">
        <v>2736</v>
      </c>
      <c r="D209" s="238" t="s">
        <v>1462</v>
      </c>
      <c r="E209" s="869">
        <f t="shared" si="8"/>
        <v>9</v>
      </c>
      <c r="F209" s="264">
        <f t="shared" si="7"/>
        <v>9</v>
      </c>
      <c r="G209" s="812" t="s">
        <v>2712</v>
      </c>
    </row>
    <row r="210" spans="1:7" ht="25.5">
      <c r="A210" s="205" t="s">
        <v>2712</v>
      </c>
      <c r="B210" s="244" t="s">
        <v>420</v>
      </c>
      <c r="C210" s="237" t="s">
        <v>2737</v>
      </c>
      <c r="D210" s="239" t="s">
        <v>428</v>
      </c>
      <c r="E210" s="870">
        <f>18*0.5/3</f>
        <v>3</v>
      </c>
      <c r="F210" s="264">
        <f t="shared" si="7"/>
        <v>3</v>
      </c>
      <c r="G210" s="812" t="s">
        <v>2712</v>
      </c>
    </row>
    <row r="211" spans="1:7" ht="25.5">
      <c r="A211" s="205" t="s">
        <v>2712</v>
      </c>
      <c r="B211" s="244" t="s">
        <v>420</v>
      </c>
      <c r="C211" s="237" t="s">
        <v>2738</v>
      </c>
      <c r="D211" s="239" t="s">
        <v>428</v>
      </c>
      <c r="E211" s="870">
        <f>27*0.5/3</f>
        <v>4.5</v>
      </c>
      <c r="F211" s="264">
        <f t="shared" si="7"/>
        <v>4.5</v>
      </c>
      <c r="G211" s="812" t="s">
        <v>2712</v>
      </c>
    </row>
    <row r="212" spans="1:7" ht="14.25">
      <c r="A212" s="205" t="s">
        <v>2712</v>
      </c>
      <c r="B212" s="244" t="s">
        <v>420</v>
      </c>
      <c r="C212" s="237" t="s">
        <v>2739</v>
      </c>
      <c r="D212" s="239" t="s">
        <v>428</v>
      </c>
      <c r="E212" s="870">
        <f>18*0.5/3</f>
        <v>3</v>
      </c>
      <c r="F212" s="264">
        <f t="shared" si="7"/>
        <v>3</v>
      </c>
      <c r="G212" s="812" t="s">
        <v>2712</v>
      </c>
    </row>
    <row r="213" spans="1:7" ht="25.5">
      <c r="A213" s="205" t="s">
        <v>2712</v>
      </c>
      <c r="B213" s="244" t="s">
        <v>420</v>
      </c>
      <c r="C213" s="237" t="s">
        <v>2740</v>
      </c>
      <c r="D213" s="239" t="s">
        <v>428</v>
      </c>
      <c r="E213" s="870">
        <v>4</v>
      </c>
      <c r="F213" s="264">
        <f t="shared" si="7"/>
        <v>4</v>
      </c>
      <c r="G213" s="812" t="s">
        <v>2712</v>
      </c>
    </row>
    <row r="214" spans="1:7" ht="25.5">
      <c r="A214" s="205" t="s">
        <v>2712</v>
      </c>
      <c r="B214" s="244" t="s">
        <v>420</v>
      </c>
      <c r="C214" s="237" t="s">
        <v>2741</v>
      </c>
      <c r="D214" s="239" t="s">
        <v>428</v>
      </c>
      <c r="E214" s="870">
        <f>15*0.5/3</f>
        <v>2.5</v>
      </c>
      <c r="F214" s="264">
        <f t="shared" si="7"/>
        <v>2.5</v>
      </c>
      <c r="G214" s="812" t="s">
        <v>2712</v>
      </c>
    </row>
    <row r="215" spans="1:7" ht="14.25">
      <c r="A215" s="205" t="s">
        <v>2712</v>
      </c>
      <c r="B215" s="244" t="s">
        <v>420</v>
      </c>
      <c r="C215" s="237" t="s">
        <v>2742</v>
      </c>
      <c r="D215" s="239" t="s">
        <v>428</v>
      </c>
      <c r="E215" s="870">
        <v>4</v>
      </c>
      <c r="F215" s="264">
        <f>E215</f>
        <v>4</v>
      </c>
      <c r="G215" s="812" t="s">
        <v>2712</v>
      </c>
    </row>
    <row r="216" spans="1:7" ht="14.25">
      <c r="A216" s="205" t="s">
        <v>2712</v>
      </c>
      <c r="B216" s="244" t="s">
        <v>420</v>
      </c>
      <c r="C216" s="237" t="s">
        <v>2743</v>
      </c>
      <c r="D216" s="239" t="s">
        <v>1462</v>
      </c>
      <c r="E216" s="870">
        <v>16</v>
      </c>
      <c r="F216" s="264">
        <f>E216</f>
        <v>16</v>
      </c>
      <c r="G216" s="812" t="s">
        <v>2712</v>
      </c>
    </row>
    <row r="217" spans="1:7" ht="14.25">
      <c r="A217" s="205" t="s">
        <v>2774</v>
      </c>
      <c r="B217" s="237" t="s">
        <v>420</v>
      </c>
      <c r="C217" s="237" t="s">
        <v>2779</v>
      </c>
      <c r="D217" s="238" t="s">
        <v>2386</v>
      </c>
      <c r="E217" s="238">
        <v>16</v>
      </c>
      <c r="F217" s="264">
        <v>16</v>
      </c>
      <c r="G217" s="812" t="s">
        <v>2769</v>
      </c>
    </row>
    <row r="218" spans="1:7" ht="25.5">
      <c r="A218" s="205" t="s">
        <v>2774</v>
      </c>
      <c r="B218" s="237" t="s">
        <v>420</v>
      </c>
      <c r="C218" s="237" t="s">
        <v>804</v>
      </c>
      <c r="D218" s="239" t="s">
        <v>2386</v>
      </c>
      <c r="E218" s="239">
        <v>11</v>
      </c>
      <c r="F218" s="264">
        <v>11</v>
      </c>
      <c r="G218" s="812" t="s">
        <v>2769</v>
      </c>
    </row>
    <row r="219" spans="1:7" ht="25.5">
      <c r="A219" s="205" t="s">
        <v>2774</v>
      </c>
      <c r="B219" s="237" t="s">
        <v>420</v>
      </c>
      <c r="C219" s="237" t="s">
        <v>805</v>
      </c>
      <c r="D219" s="238" t="s">
        <v>2386</v>
      </c>
      <c r="E219" s="238">
        <v>3</v>
      </c>
      <c r="F219" s="264">
        <v>3</v>
      </c>
      <c r="G219" s="812" t="s">
        <v>2769</v>
      </c>
    </row>
    <row r="220" spans="1:7" ht="25.5">
      <c r="A220" s="205" t="s">
        <v>2774</v>
      </c>
      <c r="B220" s="237" t="s">
        <v>420</v>
      </c>
      <c r="C220" s="237" t="s">
        <v>806</v>
      </c>
      <c r="D220" s="239" t="s">
        <v>2386</v>
      </c>
      <c r="E220" s="239">
        <v>1</v>
      </c>
      <c r="F220" s="264">
        <v>1</v>
      </c>
      <c r="G220" s="812" t="s">
        <v>2769</v>
      </c>
    </row>
    <row r="221" spans="1:7" ht="14.25">
      <c r="A221" s="205" t="s">
        <v>2785</v>
      </c>
      <c r="B221" s="237" t="s">
        <v>420</v>
      </c>
      <c r="C221" s="237" t="s">
        <v>2786</v>
      </c>
      <c r="D221" s="238" t="s">
        <v>2386</v>
      </c>
      <c r="E221" s="238">
        <v>70</v>
      </c>
      <c r="F221" s="264">
        <v>70</v>
      </c>
      <c r="G221" s="812" t="s">
        <v>2784</v>
      </c>
    </row>
    <row r="222" spans="1:7" ht="14.25">
      <c r="A222" s="205" t="s">
        <v>2785</v>
      </c>
      <c r="B222" s="237" t="s">
        <v>420</v>
      </c>
      <c r="C222" s="237" t="s">
        <v>2787</v>
      </c>
      <c r="D222" s="239" t="s">
        <v>2386</v>
      </c>
      <c r="E222" s="239">
        <v>34.5</v>
      </c>
      <c r="F222" s="264">
        <v>35</v>
      </c>
      <c r="G222" s="812" t="s">
        <v>2784</v>
      </c>
    </row>
    <row r="223" spans="1:7" ht="14.25">
      <c r="A223" s="256" t="s">
        <v>2798</v>
      </c>
      <c r="B223" s="427" t="s">
        <v>420</v>
      </c>
      <c r="C223" s="427" t="s">
        <v>2318</v>
      </c>
      <c r="D223" s="305" t="s">
        <v>1462</v>
      </c>
      <c r="E223" s="305">
        <v>45</v>
      </c>
      <c r="F223" s="687">
        <v>45</v>
      </c>
      <c r="G223" s="812" t="s">
        <v>2798</v>
      </c>
    </row>
    <row r="224" spans="1:7" ht="14.25">
      <c r="A224" s="256" t="s">
        <v>2798</v>
      </c>
      <c r="B224" s="427" t="s">
        <v>420</v>
      </c>
      <c r="C224" s="427" t="s">
        <v>2320</v>
      </c>
      <c r="D224" s="701" t="s">
        <v>1462</v>
      </c>
      <c r="E224" s="701">
        <v>34</v>
      </c>
      <c r="F224" s="687">
        <v>34</v>
      </c>
      <c r="G224" s="812" t="s">
        <v>2798</v>
      </c>
    </row>
    <row r="225" spans="1:7" ht="14.25">
      <c r="A225" s="256" t="s">
        <v>2798</v>
      </c>
      <c r="B225" s="427" t="s">
        <v>420</v>
      </c>
      <c r="C225" s="427" t="s">
        <v>2321</v>
      </c>
      <c r="D225" s="701" t="s">
        <v>1462</v>
      </c>
      <c r="E225" s="305">
        <v>13</v>
      </c>
      <c r="F225" s="687">
        <v>13</v>
      </c>
      <c r="G225" s="812" t="s">
        <v>2798</v>
      </c>
    </row>
    <row r="226" spans="1:7" ht="14.25">
      <c r="A226" s="256" t="s">
        <v>2798</v>
      </c>
      <c r="B226" s="427" t="s">
        <v>420</v>
      </c>
      <c r="C226" s="427" t="s">
        <v>2322</v>
      </c>
      <c r="D226" s="701" t="s">
        <v>1462</v>
      </c>
      <c r="E226" s="701">
        <v>18</v>
      </c>
      <c r="F226" s="687">
        <v>18</v>
      </c>
      <c r="G226" s="812" t="s">
        <v>2798</v>
      </c>
    </row>
    <row r="227" spans="1:7" ht="14.25">
      <c r="A227" s="256" t="s">
        <v>2798</v>
      </c>
      <c r="B227" s="427" t="s">
        <v>420</v>
      </c>
      <c r="C227" s="427" t="s">
        <v>2323</v>
      </c>
      <c r="D227" s="701" t="s">
        <v>1462</v>
      </c>
      <c r="E227" s="701">
        <v>12</v>
      </c>
      <c r="F227" s="687">
        <v>12</v>
      </c>
      <c r="G227" s="812" t="s">
        <v>2798</v>
      </c>
    </row>
    <row r="228" spans="1:7" ht="14.25">
      <c r="A228" s="256" t="s">
        <v>2798</v>
      </c>
      <c r="B228" s="427" t="s">
        <v>420</v>
      </c>
      <c r="C228" s="427" t="s">
        <v>2802</v>
      </c>
      <c r="D228" s="701" t="s">
        <v>1462</v>
      </c>
      <c r="E228" s="701">
        <v>16</v>
      </c>
      <c r="F228" s="687">
        <v>16</v>
      </c>
      <c r="G228" s="812" t="s">
        <v>2798</v>
      </c>
    </row>
    <row r="229" spans="1:7" ht="14.25">
      <c r="A229" s="256" t="s">
        <v>2798</v>
      </c>
      <c r="B229" s="427" t="s">
        <v>420</v>
      </c>
      <c r="C229" s="877" t="s">
        <v>2803</v>
      </c>
      <c r="D229" s="427" t="s">
        <v>2804</v>
      </c>
      <c r="E229" s="701">
        <v>8</v>
      </c>
      <c r="F229" s="687">
        <v>8</v>
      </c>
      <c r="G229" s="812" t="s">
        <v>2798</v>
      </c>
    </row>
    <row r="230" spans="1:7" ht="14.25">
      <c r="A230" s="256" t="s">
        <v>2798</v>
      </c>
      <c r="B230" s="427" t="s">
        <v>420</v>
      </c>
      <c r="C230" s="877" t="s">
        <v>2805</v>
      </c>
      <c r="D230" s="427" t="s">
        <v>2804</v>
      </c>
      <c r="E230" s="701">
        <v>2.5</v>
      </c>
      <c r="F230" s="687">
        <v>2.5</v>
      </c>
      <c r="G230" s="812" t="s">
        <v>2798</v>
      </c>
    </row>
    <row r="231" spans="1:7" ht="14.25">
      <c r="A231" s="256" t="s">
        <v>2798</v>
      </c>
      <c r="B231" s="427" t="s">
        <v>420</v>
      </c>
      <c r="C231" s="877" t="s">
        <v>2321</v>
      </c>
      <c r="D231" s="427" t="s">
        <v>2804</v>
      </c>
      <c r="E231" s="701">
        <v>3</v>
      </c>
      <c r="F231" s="687">
        <v>3</v>
      </c>
      <c r="G231" s="812" t="s">
        <v>2798</v>
      </c>
    </row>
    <row r="232" spans="1:7" ht="14.25">
      <c r="A232" s="256" t="s">
        <v>2798</v>
      </c>
      <c r="B232" s="427" t="s">
        <v>420</v>
      </c>
      <c r="C232" s="877" t="s">
        <v>2806</v>
      </c>
      <c r="D232" s="427" t="s">
        <v>2804</v>
      </c>
      <c r="E232" s="701">
        <v>3</v>
      </c>
      <c r="F232" s="687">
        <v>3</v>
      </c>
      <c r="G232" s="812" t="s">
        <v>2798</v>
      </c>
    </row>
    <row r="233" spans="1:7" ht="14.25">
      <c r="A233" s="205" t="s">
        <v>2848</v>
      </c>
      <c r="B233" s="205" t="s">
        <v>420</v>
      </c>
      <c r="C233" s="237" t="s">
        <v>2898</v>
      </c>
      <c r="D233" s="238" t="s">
        <v>800</v>
      </c>
      <c r="E233" s="238">
        <f>15*2/3</f>
        <v>10</v>
      </c>
      <c r="F233" s="264">
        <f>E233</f>
        <v>10</v>
      </c>
      <c r="G233" s="812" t="s">
        <v>2820</v>
      </c>
    </row>
    <row r="234" spans="1:7" ht="25.5">
      <c r="A234" s="205" t="s">
        <v>2848</v>
      </c>
      <c r="B234" s="205" t="s">
        <v>420</v>
      </c>
      <c r="C234" s="237" t="s">
        <v>2899</v>
      </c>
      <c r="D234" s="239" t="s">
        <v>800</v>
      </c>
      <c r="E234" s="239">
        <f>(18+25+15)/3</f>
        <v>19.333333333333332</v>
      </c>
      <c r="F234" s="264"/>
      <c r="G234" s="812" t="s">
        <v>2820</v>
      </c>
    </row>
    <row r="235" spans="1:7" ht="25.5">
      <c r="A235" s="205" t="s">
        <v>2848</v>
      </c>
      <c r="B235" s="205" t="s">
        <v>420</v>
      </c>
      <c r="C235" s="237" t="s">
        <v>2900</v>
      </c>
      <c r="D235" s="238" t="s">
        <v>800</v>
      </c>
      <c r="E235" s="238">
        <v>19</v>
      </c>
      <c r="F235" s="264">
        <v>19</v>
      </c>
      <c r="G235" s="812" t="s">
        <v>2820</v>
      </c>
    </row>
    <row r="236" spans="1:7" ht="25.5">
      <c r="A236" s="205" t="s">
        <v>2848</v>
      </c>
      <c r="B236" s="205" t="s">
        <v>420</v>
      </c>
      <c r="C236" s="237" t="s">
        <v>2901</v>
      </c>
      <c r="D236" s="239" t="s">
        <v>800</v>
      </c>
      <c r="E236" s="239">
        <f>25/3</f>
        <v>8.3333333333333339</v>
      </c>
      <c r="F236" s="264">
        <v>8</v>
      </c>
      <c r="G236" s="812" t="s">
        <v>2820</v>
      </c>
    </row>
    <row r="237" spans="1:7" ht="25.5">
      <c r="A237" s="205" t="s">
        <v>2848</v>
      </c>
      <c r="B237" s="205" t="s">
        <v>420</v>
      </c>
      <c r="C237" s="237" t="s">
        <v>2902</v>
      </c>
      <c r="D237" s="239" t="s">
        <v>800</v>
      </c>
      <c r="E237" s="239">
        <f>24/3</f>
        <v>8</v>
      </c>
      <c r="F237" s="264">
        <v>8</v>
      </c>
      <c r="G237" s="812" t="s">
        <v>2820</v>
      </c>
    </row>
    <row r="238" spans="1:7" ht="25.5">
      <c r="A238" s="205" t="s">
        <v>2848</v>
      </c>
      <c r="B238" s="205" t="s">
        <v>420</v>
      </c>
      <c r="C238" s="237" t="s">
        <v>2903</v>
      </c>
      <c r="D238" s="239" t="s">
        <v>800</v>
      </c>
      <c r="E238" s="239">
        <v>8</v>
      </c>
      <c r="F238" s="264">
        <v>8</v>
      </c>
      <c r="G238" s="812" t="s">
        <v>2820</v>
      </c>
    </row>
    <row r="239" spans="1:7" ht="25.5">
      <c r="A239" s="205" t="s">
        <v>2848</v>
      </c>
      <c r="B239" s="205" t="s">
        <v>420</v>
      </c>
      <c r="C239" s="237" t="s">
        <v>2904</v>
      </c>
      <c r="D239" s="239" t="s">
        <v>800</v>
      </c>
      <c r="E239" s="239">
        <v>8</v>
      </c>
      <c r="F239" s="264">
        <v>8</v>
      </c>
      <c r="G239" s="812" t="s">
        <v>2820</v>
      </c>
    </row>
    <row r="240" spans="1:7" ht="25.5">
      <c r="A240" s="205" t="s">
        <v>2848</v>
      </c>
      <c r="B240" s="205" t="s">
        <v>420</v>
      </c>
      <c r="C240" s="237" t="s">
        <v>2905</v>
      </c>
      <c r="D240" s="239" t="s">
        <v>800</v>
      </c>
      <c r="E240" s="239">
        <f>27/3</f>
        <v>9</v>
      </c>
      <c r="F240" s="264">
        <v>9</v>
      </c>
      <c r="G240" s="812" t="s">
        <v>2820</v>
      </c>
    </row>
    <row r="241" spans="1:7" ht="25.5">
      <c r="A241" s="205" t="s">
        <v>2848</v>
      </c>
      <c r="B241" s="205" t="s">
        <v>420</v>
      </c>
      <c r="C241" s="237" t="s">
        <v>2906</v>
      </c>
      <c r="D241" s="239" t="s">
        <v>800</v>
      </c>
      <c r="E241" s="239">
        <v>9</v>
      </c>
      <c r="F241" s="264">
        <v>9</v>
      </c>
      <c r="G241" s="812" t="s">
        <v>2820</v>
      </c>
    </row>
    <row r="242" spans="1:7" ht="25.5">
      <c r="A242" s="205" t="s">
        <v>2848</v>
      </c>
      <c r="B242" s="205" t="s">
        <v>420</v>
      </c>
      <c r="C242" s="237" t="s">
        <v>2907</v>
      </c>
      <c r="D242" s="239" t="s">
        <v>800</v>
      </c>
      <c r="E242" s="239">
        <v>9</v>
      </c>
      <c r="F242" s="264">
        <v>9</v>
      </c>
      <c r="G242" s="812" t="s">
        <v>2820</v>
      </c>
    </row>
    <row r="243" spans="1:7" ht="38.25">
      <c r="A243" s="205" t="s">
        <v>2930</v>
      </c>
      <c r="B243" s="237" t="s">
        <v>420</v>
      </c>
      <c r="C243" s="237" t="s">
        <v>2932</v>
      </c>
      <c r="D243" s="238" t="s">
        <v>800</v>
      </c>
      <c r="E243" s="238">
        <v>79</v>
      </c>
      <c r="F243" s="264">
        <v>79</v>
      </c>
      <c r="G243" s="812" t="s">
        <v>2930</v>
      </c>
    </row>
    <row r="244" spans="1:7" ht="14.25">
      <c r="A244" s="205" t="s">
        <v>2930</v>
      </c>
      <c r="B244" s="237" t="s">
        <v>420</v>
      </c>
      <c r="C244" s="237" t="s">
        <v>2933</v>
      </c>
      <c r="D244" s="239" t="s">
        <v>800</v>
      </c>
      <c r="E244" s="239">
        <v>20</v>
      </c>
      <c r="F244" s="264">
        <v>20</v>
      </c>
      <c r="G244" s="812" t="s">
        <v>2930</v>
      </c>
    </row>
    <row r="245" spans="1:7" ht="14.25">
      <c r="A245" s="205" t="s">
        <v>2930</v>
      </c>
      <c r="B245" s="237" t="s">
        <v>420</v>
      </c>
      <c r="C245" s="237" t="s">
        <v>2934</v>
      </c>
      <c r="D245" s="238" t="s">
        <v>800</v>
      </c>
      <c r="E245" s="238">
        <v>33</v>
      </c>
      <c r="F245" s="264">
        <v>33</v>
      </c>
      <c r="G245" s="812" t="s">
        <v>2930</v>
      </c>
    </row>
    <row r="246" spans="1:7" ht="14.25">
      <c r="A246" s="205" t="s">
        <v>2930</v>
      </c>
      <c r="B246" s="237" t="s">
        <v>420</v>
      </c>
      <c r="C246" s="237" t="s">
        <v>2935</v>
      </c>
      <c r="D246" s="239" t="s">
        <v>800</v>
      </c>
      <c r="E246" s="239">
        <v>8</v>
      </c>
      <c r="F246" s="264">
        <v>16</v>
      </c>
      <c r="G246" s="812" t="s">
        <v>2930</v>
      </c>
    </row>
    <row r="247" spans="1:7" ht="14.25">
      <c r="A247" s="205" t="s">
        <v>2930</v>
      </c>
      <c r="B247" s="237" t="s">
        <v>420</v>
      </c>
      <c r="C247" s="237" t="s">
        <v>2936</v>
      </c>
      <c r="D247" s="239" t="s">
        <v>2386</v>
      </c>
      <c r="E247" s="239">
        <v>44</v>
      </c>
      <c r="F247" s="264">
        <v>22</v>
      </c>
      <c r="G247" s="812" t="s">
        <v>2930</v>
      </c>
    </row>
    <row r="248" spans="1:7" ht="14.25">
      <c r="A248" s="395" t="s">
        <v>2959</v>
      </c>
      <c r="B248" s="237" t="s">
        <v>420</v>
      </c>
      <c r="C248" s="913" t="s">
        <v>2980</v>
      </c>
      <c r="D248" s="239" t="s">
        <v>800</v>
      </c>
      <c r="E248" s="239" t="s">
        <v>2981</v>
      </c>
      <c r="F248" s="264">
        <v>6</v>
      </c>
      <c r="G248" s="812" t="s">
        <v>2957</v>
      </c>
    </row>
    <row r="249" spans="1:7" ht="14.25">
      <c r="A249" s="395" t="s">
        <v>2959</v>
      </c>
      <c r="B249" s="237" t="s">
        <v>420</v>
      </c>
      <c r="C249" s="237" t="s">
        <v>2982</v>
      </c>
      <c r="D249" s="239" t="s">
        <v>800</v>
      </c>
      <c r="E249" s="239" t="s">
        <v>2983</v>
      </c>
      <c r="F249" s="264">
        <v>8</v>
      </c>
      <c r="G249" s="812" t="s">
        <v>2957</v>
      </c>
    </row>
    <row r="250" spans="1:7" ht="14.25">
      <c r="A250" s="395" t="s">
        <v>2959</v>
      </c>
      <c r="B250" s="237" t="s">
        <v>420</v>
      </c>
      <c r="C250" s="914" t="s">
        <v>2984</v>
      </c>
      <c r="D250" s="239" t="s">
        <v>800</v>
      </c>
      <c r="E250" s="239" t="s">
        <v>2985</v>
      </c>
      <c r="F250" s="264">
        <v>14</v>
      </c>
      <c r="G250" s="812" t="s">
        <v>2957</v>
      </c>
    </row>
    <row r="251" spans="1:7" ht="14.25">
      <c r="A251" s="395" t="s">
        <v>2959</v>
      </c>
      <c r="B251" s="237" t="s">
        <v>420</v>
      </c>
      <c r="C251" s="914" t="s">
        <v>2986</v>
      </c>
      <c r="D251" s="239" t="s">
        <v>800</v>
      </c>
      <c r="E251" s="239" t="s">
        <v>2981</v>
      </c>
      <c r="F251" s="264">
        <v>6</v>
      </c>
      <c r="G251" s="812" t="s">
        <v>2957</v>
      </c>
    </row>
    <row r="252" spans="1:7" ht="14.25">
      <c r="A252" s="395" t="s">
        <v>2959</v>
      </c>
      <c r="B252" s="237" t="s">
        <v>420</v>
      </c>
      <c r="C252" s="914" t="s">
        <v>2987</v>
      </c>
      <c r="D252" s="239" t="s">
        <v>800</v>
      </c>
      <c r="E252" s="239" t="s">
        <v>2988</v>
      </c>
      <c r="F252" s="264">
        <v>8</v>
      </c>
      <c r="G252" s="812" t="s">
        <v>2957</v>
      </c>
    </row>
    <row r="253" spans="1:7" ht="25.5">
      <c r="A253" s="395" t="s">
        <v>2959</v>
      </c>
      <c r="B253" s="237" t="s">
        <v>420</v>
      </c>
      <c r="C253" s="237" t="s">
        <v>2989</v>
      </c>
      <c r="D253" s="239" t="s">
        <v>800</v>
      </c>
      <c r="E253" s="239" t="s">
        <v>2990</v>
      </c>
      <c r="F253" s="264">
        <v>19</v>
      </c>
      <c r="G253" s="812" t="s">
        <v>2957</v>
      </c>
    </row>
    <row r="254" spans="1:7" ht="14.25">
      <c r="A254" s="395" t="s">
        <v>2959</v>
      </c>
      <c r="B254" s="237" t="s">
        <v>420</v>
      </c>
      <c r="C254" s="237" t="s">
        <v>2991</v>
      </c>
      <c r="D254" s="239" t="s">
        <v>800</v>
      </c>
      <c r="E254" s="239" t="s">
        <v>2981</v>
      </c>
      <c r="F254" s="264">
        <v>6</v>
      </c>
      <c r="G254" s="812" t="s">
        <v>2957</v>
      </c>
    </row>
    <row r="255" spans="1:7" ht="14.25">
      <c r="A255" s="395" t="s">
        <v>2959</v>
      </c>
      <c r="B255" s="237" t="s">
        <v>420</v>
      </c>
      <c r="C255" s="237" t="s">
        <v>2992</v>
      </c>
      <c r="D255" s="239" t="s">
        <v>800</v>
      </c>
      <c r="E255" s="239" t="s">
        <v>2988</v>
      </c>
      <c r="F255" s="264">
        <v>8</v>
      </c>
      <c r="G255" s="812" t="s">
        <v>2957</v>
      </c>
    </row>
    <row r="256" spans="1:7" ht="14.25">
      <c r="A256" s="395" t="s">
        <v>2959</v>
      </c>
      <c r="B256" s="237" t="s">
        <v>420</v>
      </c>
      <c r="C256" s="237" t="s">
        <v>2993</v>
      </c>
      <c r="D256" s="239" t="s">
        <v>800</v>
      </c>
      <c r="E256" s="239" t="s">
        <v>2994</v>
      </c>
      <c r="F256" s="264">
        <v>5</v>
      </c>
      <c r="G256" s="812" t="s">
        <v>2957</v>
      </c>
    </row>
    <row r="257" spans="1:7" ht="14.25">
      <c r="A257" s="395" t="s">
        <v>2959</v>
      </c>
      <c r="B257" s="237" t="s">
        <v>420</v>
      </c>
      <c r="C257" s="237" t="s">
        <v>2995</v>
      </c>
      <c r="D257" s="239" t="s">
        <v>800</v>
      </c>
      <c r="E257" s="239" t="s">
        <v>2996</v>
      </c>
      <c r="F257" s="264">
        <v>5</v>
      </c>
      <c r="G257" s="812" t="s">
        <v>2957</v>
      </c>
    </row>
    <row r="258" spans="1:7" ht="14.25">
      <c r="A258" s="395" t="s">
        <v>2959</v>
      </c>
      <c r="B258" s="237" t="s">
        <v>420</v>
      </c>
      <c r="C258" s="237" t="s">
        <v>2997</v>
      </c>
      <c r="D258" s="239" t="s">
        <v>800</v>
      </c>
      <c r="E258" s="239" t="s">
        <v>2998</v>
      </c>
      <c r="F258" s="264">
        <v>12</v>
      </c>
      <c r="G258" s="812" t="s">
        <v>2957</v>
      </c>
    </row>
    <row r="259" spans="1:7" ht="14.25">
      <c r="A259" s="395" t="s">
        <v>2959</v>
      </c>
      <c r="B259" s="237" t="s">
        <v>420</v>
      </c>
      <c r="C259" s="237" t="s">
        <v>2999</v>
      </c>
      <c r="D259" s="239" t="s">
        <v>800</v>
      </c>
      <c r="E259" s="239" t="s">
        <v>2996</v>
      </c>
      <c r="F259" s="264">
        <v>5</v>
      </c>
      <c r="G259" s="812" t="s">
        <v>2957</v>
      </c>
    </row>
    <row r="260" spans="1:7" ht="25.5">
      <c r="A260" s="205" t="s">
        <v>3095</v>
      </c>
      <c r="B260" s="900" t="s">
        <v>420</v>
      </c>
      <c r="C260" s="212" t="s">
        <v>3096</v>
      </c>
      <c r="D260" s="930" t="s">
        <v>1462</v>
      </c>
      <c r="E260" s="931">
        <f>2*12/3</f>
        <v>8</v>
      </c>
      <c r="F260" s="264">
        <f>E260</f>
        <v>8</v>
      </c>
      <c r="G260" s="812" t="s">
        <v>3010</v>
      </c>
    </row>
    <row r="261" spans="1:7" ht="25.5">
      <c r="A261" s="205" t="s">
        <v>3095</v>
      </c>
      <c r="B261" s="900" t="s">
        <v>420</v>
      </c>
      <c r="C261" s="212" t="s">
        <v>3097</v>
      </c>
      <c r="D261" s="930" t="s">
        <v>1462</v>
      </c>
      <c r="E261" s="931">
        <v>15</v>
      </c>
      <c r="F261" s="264">
        <f t="shared" ref="F261:F265" si="9">E261</f>
        <v>15</v>
      </c>
      <c r="G261" s="812" t="s">
        <v>3010</v>
      </c>
    </row>
    <row r="262" spans="1:7" ht="25.5">
      <c r="A262" s="205" t="s">
        <v>3095</v>
      </c>
      <c r="B262" s="900" t="s">
        <v>420</v>
      </c>
      <c r="C262" s="212" t="s">
        <v>3098</v>
      </c>
      <c r="D262" s="930" t="s">
        <v>1462</v>
      </c>
      <c r="E262" s="931">
        <v>6</v>
      </c>
      <c r="F262" s="264">
        <f t="shared" si="9"/>
        <v>6</v>
      </c>
      <c r="G262" s="812" t="s">
        <v>3010</v>
      </c>
    </row>
    <row r="263" spans="1:7" ht="25.5">
      <c r="A263" s="205" t="s">
        <v>3095</v>
      </c>
      <c r="B263" s="900" t="s">
        <v>420</v>
      </c>
      <c r="C263" s="212" t="s">
        <v>3099</v>
      </c>
      <c r="D263" s="930" t="s">
        <v>1462</v>
      </c>
      <c r="E263" s="931">
        <f>27/3</f>
        <v>9</v>
      </c>
      <c r="F263" s="264">
        <f t="shared" si="9"/>
        <v>9</v>
      </c>
      <c r="G263" s="812" t="s">
        <v>3010</v>
      </c>
    </row>
    <row r="264" spans="1:7" ht="38.25">
      <c r="A264" s="205" t="s">
        <v>3095</v>
      </c>
      <c r="B264" s="900" t="s">
        <v>420</v>
      </c>
      <c r="C264" s="212" t="s">
        <v>3100</v>
      </c>
      <c r="D264" s="930" t="s">
        <v>1462</v>
      </c>
      <c r="E264" s="931">
        <f>27*3/3</f>
        <v>27</v>
      </c>
      <c r="F264" s="264">
        <f t="shared" si="9"/>
        <v>27</v>
      </c>
      <c r="G264" s="812" t="s">
        <v>3010</v>
      </c>
    </row>
    <row r="265" spans="1:7" ht="38.25">
      <c r="A265" s="205" t="s">
        <v>3095</v>
      </c>
      <c r="B265" s="900" t="s">
        <v>420</v>
      </c>
      <c r="C265" s="212" t="s">
        <v>3101</v>
      </c>
      <c r="D265" s="930" t="s">
        <v>1462</v>
      </c>
      <c r="E265" s="931">
        <f>27*3/3</f>
        <v>27</v>
      </c>
      <c r="F265" s="264">
        <f t="shared" si="9"/>
        <v>27</v>
      </c>
      <c r="G265" s="812" t="s">
        <v>3010</v>
      </c>
    </row>
    <row r="266" spans="1:7" ht="14.25">
      <c r="A266" s="205" t="s">
        <v>3010</v>
      </c>
      <c r="B266" s="237" t="s">
        <v>420</v>
      </c>
      <c r="C266" s="237" t="s">
        <v>3102</v>
      </c>
      <c r="D266" s="239" t="s">
        <v>3103</v>
      </c>
      <c r="E266" s="931">
        <f>18/3</f>
        <v>6</v>
      </c>
      <c r="F266" s="264">
        <f>E266/2</f>
        <v>3</v>
      </c>
      <c r="G266" s="812" t="s">
        <v>3010</v>
      </c>
    </row>
    <row r="267" spans="1:7" ht="14.25">
      <c r="A267" s="205" t="s">
        <v>3010</v>
      </c>
      <c r="B267" s="237" t="s">
        <v>420</v>
      </c>
      <c r="C267" s="237" t="s">
        <v>3104</v>
      </c>
      <c r="D267" s="239" t="s">
        <v>3103</v>
      </c>
      <c r="E267" s="931">
        <v>6</v>
      </c>
      <c r="F267" s="264">
        <f t="shared" ref="F267:F270" si="10">E267/2</f>
        <v>3</v>
      </c>
      <c r="G267" s="812" t="s">
        <v>3010</v>
      </c>
    </row>
    <row r="268" spans="1:7" ht="14.25">
      <c r="A268" s="205" t="s">
        <v>3010</v>
      </c>
      <c r="B268" s="237" t="s">
        <v>420</v>
      </c>
      <c r="C268" s="237" t="s">
        <v>3105</v>
      </c>
      <c r="D268" s="239" t="s">
        <v>3103</v>
      </c>
      <c r="E268" s="931">
        <f>18/3</f>
        <v>6</v>
      </c>
      <c r="F268" s="264">
        <f t="shared" si="10"/>
        <v>3</v>
      </c>
      <c r="G268" s="812" t="s">
        <v>3010</v>
      </c>
    </row>
    <row r="269" spans="1:7" ht="14.25">
      <c r="A269" s="205" t="s">
        <v>3010</v>
      </c>
      <c r="B269" s="237" t="s">
        <v>420</v>
      </c>
      <c r="C269" s="237" t="s">
        <v>3106</v>
      </c>
      <c r="D269" s="239" t="s">
        <v>3103</v>
      </c>
      <c r="E269" s="932">
        <v>8</v>
      </c>
      <c r="F269" s="264">
        <f t="shared" si="10"/>
        <v>4</v>
      </c>
      <c r="G269" s="812" t="s">
        <v>3010</v>
      </c>
    </row>
    <row r="270" spans="1:7" ht="14.25">
      <c r="A270" s="205" t="s">
        <v>3010</v>
      </c>
      <c r="B270" s="237" t="s">
        <v>420</v>
      </c>
      <c r="C270" s="237" t="s">
        <v>3107</v>
      </c>
      <c r="D270" s="239" t="s">
        <v>3103</v>
      </c>
      <c r="E270" s="933">
        <v>8</v>
      </c>
      <c r="F270" s="264">
        <f t="shared" si="10"/>
        <v>4</v>
      </c>
      <c r="G270" s="812" t="s">
        <v>3010</v>
      </c>
    </row>
    <row r="271" spans="1:7" ht="14.25">
      <c r="A271" s="205" t="s">
        <v>3010</v>
      </c>
      <c r="B271" s="237" t="s">
        <v>420</v>
      </c>
      <c r="C271" s="212" t="s">
        <v>3108</v>
      </c>
      <c r="D271" s="934" t="s">
        <v>3109</v>
      </c>
      <c r="E271" s="935">
        <f>24/3</f>
        <v>8</v>
      </c>
      <c r="F271" s="264">
        <f>E271/2</f>
        <v>4</v>
      </c>
      <c r="G271" s="812" t="s">
        <v>3010</v>
      </c>
    </row>
    <row r="272" spans="1:7" ht="14.25">
      <c r="A272" s="205" t="s">
        <v>3010</v>
      </c>
      <c r="B272" s="237" t="s">
        <v>420</v>
      </c>
      <c r="C272" s="212" t="s">
        <v>3110</v>
      </c>
      <c r="D272" s="934" t="s">
        <v>3109</v>
      </c>
      <c r="E272" s="264">
        <f>27/3</f>
        <v>9</v>
      </c>
      <c r="F272" s="264">
        <f>E272/2</f>
        <v>4.5</v>
      </c>
      <c r="G272" s="812" t="s">
        <v>3010</v>
      </c>
    </row>
    <row r="273" spans="1:7" ht="14.25">
      <c r="A273" s="205" t="s">
        <v>3010</v>
      </c>
      <c r="B273" s="900" t="s">
        <v>420</v>
      </c>
      <c r="C273" s="212" t="s">
        <v>3111</v>
      </c>
      <c r="D273" s="934" t="s">
        <v>3109</v>
      </c>
      <c r="E273" s="935">
        <f>24/3</f>
        <v>8</v>
      </c>
      <c r="F273" s="264">
        <f>E273/2</f>
        <v>4</v>
      </c>
      <c r="G273" s="812" t="s">
        <v>3010</v>
      </c>
    </row>
    <row r="274" spans="1:7" ht="14.25">
      <c r="A274" s="205" t="s">
        <v>3010</v>
      </c>
      <c r="B274" s="900" t="s">
        <v>420</v>
      </c>
      <c r="C274" s="212" t="s">
        <v>3112</v>
      </c>
      <c r="D274" s="934" t="s">
        <v>3109</v>
      </c>
      <c r="E274" s="264">
        <v>8</v>
      </c>
      <c r="F274" s="264">
        <f>E274/2</f>
        <v>4</v>
      </c>
      <c r="G274" s="812" t="s">
        <v>3010</v>
      </c>
    </row>
    <row r="275" spans="1:7" ht="14.25">
      <c r="A275" s="205" t="s">
        <v>3010</v>
      </c>
      <c r="B275" s="900" t="s">
        <v>420</v>
      </c>
      <c r="C275" s="936" t="s">
        <v>3113</v>
      </c>
      <c r="D275" s="937" t="s">
        <v>3109</v>
      </c>
      <c r="E275" s="938">
        <f>15/3</f>
        <v>5</v>
      </c>
      <c r="F275" s="264">
        <f t="shared" ref="F275" si="11">E275/2</f>
        <v>2.5</v>
      </c>
      <c r="G275" s="812" t="s">
        <v>3010</v>
      </c>
    </row>
    <row r="276" spans="1:7" ht="14.25">
      <c r="A276" s="205" t="s">
        <v>3010</v>
      </c>
      <c r="B276" s="900" t="s">
        <v>420</v>
      </c>
      <c r="C276" s="939" t="s">
        <v>3114</v>
      </c>
      <c r="D276" s="940" t="s">
        <v>3115</v>
      </c>
      <c r="E276" s="687">
        <f>24/3</f>
        <v>8</v>
      </c>
      <c r="F276" s="264">
        <f>E276*2</f>
        <v>16</v>
      </c>
      <c r="G276" s="812" t="s">
        <v>3010</v>
      </c>
    </row>
    <row r="277" spans="1:7" ht="14.25">
      <c r="A277" s="205" t="s">
        <v>3010</v>
      </c>
      <c r="B277" s="900" t="s">
        <v>420</v>
      </c>
      <c r="C277" s="939" t="s">
        <v>3116</v>
      </c>
      <c r="D277" s="940" t="s">
        <v>3115</v>
      </c>
      <c r="E277" s="687">
        <v>16</v>
      </c>
      <c r="F277" s="264">
        <f>E277*2</f>
        <v>32</v>
      </c>
      <c r="G277" s="812" t="s">
        <v>3010</v>
      </c>
    </row>
    <row r="278" spans="1:7" ht="14.25">
      <c r="A278" s="205" t="s">
        <v>3167</v>
      </c>
      <c r="B278" s="237" t="s">
        <v>420</v>
      </c>
      <c r="C278" s="237" t="s">
        <v>3558</v>
      </c>
      <c r="D278" s="238" t="s">
        <v>1462</v>
      </c>
      <c r="E278" s="238" t="s">
        <v>3559</v>
      </c>
      <c r="F278" s="264">
        <v>22</v>
      </c>
      <c r="G278" s="812" t="s">
        <v>3167</v>
      </c>
    </row>
    <row r="279" spans="1:7" ht="14.25">
      <c r="A279" s="205" t="s">
        <v>3167</v>
      </c>
      <c r="B279" s="237" t="s">
        <v>420</v>
      </c>
      <c r="C279" s="237" t="s">
        <v>3560</v>
      </c>
      <c r="D279" s="238" t="s">
        <v>1462</v>
      </c>
      <c r="E279" s="238" t="s">
        <v>3561</v>
      </c>
      <c r="F279" s="264">
        <v>5</v>
      </c>
      <c r="G279" s="812" t="s">
        <v>3167</v>
      </c>
    </row>
    <row r="280" spans="1:7" ht="14.25">
      <c r="A280" s="205" t="s">
        <v>3167</v>
      </c>
      <c r="B280" s="237" t="s">
        <v>420</v>
      </c>
      <c r="C280" s="237" t="s">
        <v>3562</v>
      </c>
      <c r="D280" s="238" t="s">
        <v>1462</v>
      </c>
      <c r="E280" s="238" t="s">
        <v>3559</v>
      </c>
      <c r="F280" s="264">
        <v>22</v>
      </c>
      <c r="G280" s="812" t="s">
        <v>3167</v>
      </c>
    </row>
    <row r="281" spans="1:7" ht="14.25">
      <c r="A281" s="205" t="s">
        <v>3167</v>
      </c>
      <c r="B281" s="237" t="s">
        <v>420</v>
      </c>
      <c r="C281" s="237" t="s">
        <v>3563</v>
      </c>
      <c r="D281" s="238" t="s">
        <v>1462</v>
      </c>
      <c r="E281" s="238" t="s">
        <v>3564</v>
      </c>
      <c r="F281" s="264">
        <v>19</v>
      </c>
      <c r="G281" s="812" t="s">
        <v>3167</v>
      </c>
    </row>
    <row r="282" spans="1:7" ht="14.25">
      <c r="A282" s="205" t="s">
        <v>3167</v>
      </c>
      <c r="B282" s="237" t="s">
        <v>420</v>
      </c>
      <c r="C282" s="237" t="s">
        <v>3565</v>
      </c>
      <c r="D282" s="238" t="s">
        <v>1462</v>
      </c>
      <c r="E282" s="238" t="s">
        <v>3566</v>
      </c>
      <c r="F282" s="264">
        <v>4</v>
      </c>
      <c r="G282" s="812" t="s">
        <v>3167</v>
      </c>
    </row>
    <row r="283" spans="1:7" ht="14.25">
      <c r="A283" s="205" t="s">
        <v>3167</v>
      </c>
      <c r="B283" s="237" t="s">
        <v>420</v>
      </c>
      <c r="C283" s="237" t="s">
        <v>3567</v>
      </c>
      <c r="D283" s="238" t="s">
        <v>1462</v>
      </c>
      <c r="E283" s="238" t="s">
        <v>3564</v>
      </c>
      <c r="F283" s="264">
        <v>19</v>
      </c>
      <c r="G283" s="812" t="s">
        <v>3167</v>
      </c>
    </row>
    <row r="284" spans="1:7" ht="25.5">
      <c r="A284" s="205" t="s">
        <v>3167</v>
      </c>
      <c r="B284" s="237" t="s">
        <v>420</v>
      </c>
      <c r="C284" s="279" t="s">
        <v>3568</v>
      </c>
      <c r="D284" s="238" t="s">
        <v>1462</v>
      </c>
      <c r="E284" s="238" t="s">
        <v>3569</v>
      </c>
      <c r="F284" s="264">
        <v>9</v>
      </c>
      <c r="G284" s="812" t="s">
        <v>3167</v>
      </c>
    </row>
    <row r="285" spans="1:7" ht="25.5">
      <c r="A285" s="205" t="s">
        <v>3167</v>
      </c>
      <c r="B285" s="237" t="s">
        <v>420</v>
      </c>
      <c r="C285" s="279" t="s">
        <v>3570</v>
      </c>
      <c r="D285" s="238" t="s">
        <v>1462</v>
      </c>
      <c r="E285" s="238" t="s">
        <v>3569</v>
      </c>
      <c r="F285" s="264">
        <v>9</v>
      </c>
      <c r="G285" s="812" t="s">
        <v>3167</v>
      </c>
    </row>
    <row r="286" spans="1:7" ht="14.25">
      <c r="A286" s="205" t="s">
        <v>3167</v>
      </c>
      <c r="B286" s="900" t="s">
        <v>420</v>
      </c>
      <c r="C286" s="237" t="s">
        <v>3571</v>
      </c>
      <c r="D286" s="901" t="s">
        <v>1462</v>
      </c>
      <c r="E286" s="238" t="s">
        <v>3566</v>
      </c>
      <c r="F286" s="264">
        <v>4</v>
      </c>
      <c r="G286" s="812" t="s">
        <v>3167</v>
      </c>
    </row>
    <row r="287" spans="1:7" ht="14.25">
      <c r="A287" s="205" t="s">
        <v>3167</v>
      </c>
      <c r="B287" s="900" t="s">
        <v>420</v>
      </c>
      <c r="C287" s="237" t="s">
        <v>3572</v>
      </c>
      <c r="D287" s="901" t="s">
        <v>1462</v>
      </c>
      <c r="E287" s="238" t="s">
        <v>3566</v>
      </c>
      <c r="F287" s="264">
        <v>4</v>
      </c>
      <c r="G287" s="812" t="s">
        <v>3167</v>
      </c>
    </row>
    <row r="288" spans="1:7" ht="14.25">
      <c r="A288" s="205" t="s">
        <v>3167</v>
      </c>
      <c r="B288" s="900" t="s">
        <v>420</v>
      </c>
      <c r="C288" s="237" t="s">
        <v>3573</v>
      </c>
      <c r="D288" s="901" t="s">
        <v>3115</v>
      </c>
      <c r="E288" s="238" t="s">
        <v>3574</v>
      </c>
      <c r="F288" s="264">
        <v>18</v>
      </c>
      <c r="G288" s="812" t="s">
        <v>3167</v>
      </c>
    </row>
    <row r="289" spans="1:7" ht="14.25">
      <c r="A289" s="205" t="s">
        <v>3167</v>
      </c>
      <c r="B289" s="900" t="s">
        <v>420</v>
      </c>
      <c r="C289" s="237" t="s">
        <v>3575</v>
      </c>
      <c r="D289" s="901" t="s">
        <v>3576</v>
      </c>
      <c r="E289" s="238">
        <v>3</v>
      </c>
      <c r="F289" s="264">
        <v>3</v>
      </c>
      <c r="G289" s="812" t="s">
        <v>3167</v>
      </c>
    </row>
    <row r="290" spans="1:7" ht="14.25">
      <c r="A290" s="205" t="s">
        <v>3605</v>
      </c>
      <c r="B290" s="237" t="s">
        <v>420</v>
      </c>
      <c r="C290" s="1018" t="s">
        <v>3635</v>
      </c>
      <c r="D290" s="1019" t="s">
        <v>3636</v>
      </c>
      <c r="E290" s="1020">
        <v>12</v>
      </c>
      <c r="F290" s="1021">
        <f>E290</f>
        <v>12</v>
      </c>
      <c r="G290" s="812" t="s">
        <v>3598</v>
      </c>
    </row>
    <row r="291" spans="1:7" ht="14.25">
      <c r="A291" s="205" t="s">
        <v>3605</v>
      </c>
      <c r="B291" s="237" t="s">
        <v>420</v>
      </c>
      <c r="C291" s="900" t="s">
        <v>3637</v>
      </c>
      <c r="D291" s="1019" t="s">
        <v>3638</v>
      </c>
      <c r="E291" s="692">
        <f>(16)*3/3</f>
        <v>16</v>
      </c>
      <c r="F291" s="1021">
        <f>E291</f>
        <v>16</v>
      </c>
      <c r="G291" s="812" t="s">
        <v>3598</v>
      </c>
    </row>
    <row r="292" spans="1:7" ht="25.5">
      <c r="A292" s="205" t="s">
        <v>3605</v>
      </c>
      <c r="B292" s="237" t="s">
        <v>420</v>
      </c>
      <c r="C292" s="237" t="s">
        <v>3639</v>
      </c>
      <c r="D292" s="328" t="s">
        <v>1462</v>
      </c>
      <c r="E292" s="1022">
        <f>(27+18)/3</f>
        <v>15</v>
      </c>
      <c r="F292" s="935">
        <f>E292</f>
        <v>15</v>
      </c>
      <c r="G292" s="812" t="s">
        <v>3598</v>
      </c>
    </row>
    <row r="293" spans="1:7" ht="25.5">
      <c r="A293" s="205" t="s">
        <v>3605</v>
      </c>
      <c r="B293" s="237" t="s">
        <v>420</v>
      </c>
      <c r="C293" s="237" t="s">
        <v>3640</v>
      </c>
      <c r="D293" s="238" t="s">
        <v>1462</v>
      </c>
      <c r="E293" s="1022">
        <f>(27+18)/3</f>
        <v>15</v>
      </c>
      <c r="F293" s="935">
        <f>E293</f>
        <v>15</v>
      </c>
      <c r="G293" s="812" t="s">
        <v>3598</v>
      </c>
    </row>
    <row r="294" spans="1:7" ht="25.5">
      <c r="A294" s="205" t="s">
        <v>3605</v>
      </c>
      <c r="B294" s="237" t="s">
        <v>420</v>
      </c>
      <c r="C294" s="237" t="s">
        <v>3641</v>
      </c>
      <c r="D294" s="238" t="s">
        <v>1462</v>
      </c>
      <c r="E294" s="677">
        <v>19</v>
      </c>
      <c r="F294" s="264">
        <f t="shared" ref="F294:F308" si="12">E294</f>
        <v>19</v>
      </c>
      <c r="G294" s="812" t="s">
        <v>3598</v>
      </c>
    </row>
    <row r="295" spans="1:7" ht="25.5">
      <c r="A295" s="205" t="s">
        <v>3605</v>
      </c>
      <c r="B295" s="237" t="s">
        <v>420</v>
      </c>
      <c r="C295" s="237" t="s">
        <v>3642</v>
      </c>
      <c r="D295" s="238" t="s">
        <v>1462</v>
      </c>
      <c r="E295" s="677">
        <v>19</v>
      </c>
      <c r="F295" s="264">
        <f t="shared" si="12"/>
        <v>19</v>
      </c>
      <c r="G295" s="812" t="s">
        <v>3598</v>
      </c>
    </row>
    <row r="296" spans="1:7" ht="25.5">
      <c r="A296" s="205" t="s">
        <v>3605</v>
      </c>
      <c r="B296" s="237" t="s">
        <v>420</v>
      </c>
      <c r="C296" s="237" t="s">
        <v>3643</v>
      </c>
      <c r="D296" s="238" t="s">
        <v>1462</v>
      </c>
      <c r="E296" s="677">
        <f>(18+15)/3</f>
        <v>11</v>
      </c>
      <c r="F296" s="264">
        <f t="shared" si="12"/>
        <v>11</v>
      </c>
      <c r="G296" s="812" t="s">
        <v>3598</v>
      </c>
    </row>
    <row r="297" spans="1:7" ht="25.5">
      <c r="A297" s="205" t="s">
        <v>3605</v>
      </c>
      <c r="B297" s="237" t="s">
        <v>420</v>
      </c>
      <c r="C297" s="237" t="s">
        <v>3644</v>
      </c>
      <c r="D297" s="238" t="s">
        <v>1462</v>
      </c>
      <c r="E297" s="677">
        <f>(18+15)/3</f>
        <v>11</v>
      </c>
      <c r="F297" s="264">
        <f t="shared" si="12"/>
        <v>11</v>
      </c>
      <c r="G297" s="812" t="s">
        <v>3598</v>
      </c>
    </row>
    <row r="298" spans="1:7" ht="25.5">
      <c r="A298" s="205" t="s">
        <v>3605</v>
      </c>
      <c r="B298" s="237" t="s">
        <v>420</v>
      </c>
      <c r="C298" s="237" t="s">
        <v>3645</v>
      </c>
      <c r="D298" s="238" t="s">
        <v>1462</v>
      </c>
      <c r="E298" s="677">
        <v>8</v>
      </c>
      <c r="F298" s="264">
        <f t="shared" si="12"/>
        <v>8</v>
      </c>
      <c r="G298" s="812" t="s">
        <v>3598</v>
      </c>
    </row>
    <row r="299" spans="1:7" ht="14.25">
      <c r="A299" s="205" t="s">
        <v>3605</v>
      </c>
      <c r="B299" s="237" t="s">
        <v>420</v>
      </c>
      <c r="C299" s="237" t="s">
        <v>3646</v>
      </c>
      <c r="D299" s="238" t="s">
        <v>1462</v>
      </c>
      <c r="E299" s="677">
        <v>8</v>
      </c>
      <c r="F299" s="264">
        <f t="shared" si="12"/>
        <v>8</v>
      </c>
      <c r="G299" s="812" t="s">
        <v>3598</v>
      </c>
    </row>
    <row r="300" spans="1:7" ht="25.5">
      <c r="A300" s="205" t="s">
        <v>3605</v>
      </c>
      <c r="B300" s="237" t="s">
        <v>420</v>
      </c>
      <c r="C300" s="237" t="s">
        <v>3647</v>
      </c>
      <c r="D300" s="238" t="s">
        <v>1462</v>
      </c>
      <c r="E300" s="677">
        <v>17</v>
      </c>
      <c r="F300" s="264">
        <f t="shared" si="12"/>
        <v>17</v>
      </c>
      <c r="G300" s="812" t="s">
        <v>3598</v>
      </c>
    </row>
    <row r="301" spans="1:7" ht="25.5">
      <c r="A301" s="205" t="s">
        <v>3605</v>
      </c>
      <c r="B301" s="237" t="s">
        <v>420</v>
      </c>
      <c r="C301" s="237" t="s">
        <v>3648</v>
      </c>
      <c r="D301" s="238" t="s">
        <v>428</v>
      </c>
      <c r="E301" s="677">
        <f>12/3/2</f>
        <v>2</v>
      </c>
      <c r="F301" s="264">
        <f t="shared" si="12"/>
        <v>2</v>
      </c>
      <c r="G301" s="812" t="s">
        <v>3598</v>
      </c>
    </row>
    <row r="302" spans="1:7" ht="25.5">
      <c r="A302" s="205" t="s">
        <v>3605</v>
      </c>
      <c r="B302" s="237" t="s">
        <v>420</v>
      </c>
      <c r="C302" s="237" t="s">
        <v>3649</v>
      </c>
      <c r="D302" s="238" t="s">
        <v>428</v>
      </c>
      <c r="E302" s="677">
        <f>12/3/2</f>
        <v>2</v>
      </c>
      <c r="F302" s="264">
        <f t="shared" si="12"/>
        <v>2</v>
      </c>
      <c r="G302" s="812" t="s">
        <v>3598</v>
      </c>
    </row>
    <row r="303" spans="1:7" ht="25.5">
      <c r="A303" s="205" t="s">
        <v>3605</v>
      </c>
      <c r="B303" s="237" t="s">
        <v>420</v>
      </c>
      <c r="C303" s="279" t="s">
        <v>3650</v>
      </c>
      <c r="D303" s="238" t="s">
        <v>428</v>
      </c>
      <c r="E303" s="677">
        <v>4</v>
      </c>
      <c r="F303" s="264">
        <f t="shared" si="12"/>
        <v>4</v>
      </c>
      <c r="G303" s="812" t="s">
        <v>3598</v>
      </c>
    </row>
    <row r="304" spans="1:7" ht="25.5">
      <c r="A304" s="205" t="s">
        <v>3605</v>
      </c>
      <c r="B304" s="237" t="s">
        <v>420</v>
      </c>
      <c r="C304" s="279" t="s">
        <v>3651</v>
      </c>
      <c r="D304" s="238" t="s">
        <v>428</v>
      </c>
      <c r="E304" s="677">
        <v>4</v>
      </c>
      <c r="F304" s="264">
        <f t="shared" si="12"/>
        <v>4</v>
      </c>
      <c r="G304" s="812" t="s">
        <v>3598</v>
      </c>
    </row>
    <row r="305" spans="1:7" ht="25.5">
      <c r="A305" s="205" t="s">
        <v>3605</v>
      </c>
      <c r="B305" s="900" t="s">
        <v>420</v>
      </c>
      <c r="C305" s="237" t="s">
        <v>3652</v>
      </c>
      <c r="D305" s="238" t="s">
        <v>428</v>
      </c>
      <c r="E305" s="677">
        <f t="shared" ref="E305:E308" si="13">27/3/2</f>
        <v>4.5</v>
      </c>
      <c r="F305" s="264">
        <f t="shared" si="12"/>
        <v>4.5</v>
      </c>
      <c r="G305" s="812" t="s">
        <v>3598</v>
      </c>
    </row>
    <row r="306" spans="1:7" ht="25.5">
      <c r="A306" s="205" t="s">
        <v>3605</v>
      </c>
      <c r="B306" s="900" t="s">
        <v>420</v>
      </c>
      <c r="C306" s="237" t="s">
        <v>3653</v>
      </c>
      <c r="D306" s="238" t="s">
        <v>428</v>
      </c>
      <c r="E306" s="677">
        <f t="shared" si="13"/>
        <v>4.5</v>
      </c>
      <c r="F306" s="264">
        <f t="shared" si="12"/>
        <v>4.5</v>
      </c>
      <c r="G306" s="812" t="s">
        <v>3598</v>
      </c>
    </row>
    <row r="307" spans="1:7" ht="14.25">
      <c r="A307" s="205" t="s">
        <v>3605</v>
      </c>
      <c r="B307" s="900" t="s">
        <v>420</v>
      </c>
      <c r="C307" s="237" t="s">
        <v>3654</v>
      </c>
      <c r="D307" s="238" t="s">
        <v>428</v>
      </c>
      <c r="E307" s="677">
        <f t="shared" si="13"/>
        <v>4.5</v>
      </c>
      <c r="F307" s="264">
        <f t="shared" si="12"/>
        <v>4.5</v>
      </c>
      <c r="G307" s="812" t="s">
        <v>3598</v>
      </c>
    </row>
    <row r="308" spans="1:7" ht="14.25">
      <c r="A308" s="205" t="s">
        <v>3605</v>
      </c>
      <c r="B308" s="900" t="s">
        <v>420</v>
      </c>
      <c r="C308" s="237" t="s">
        <v>3655</v>
      </c>
      <c r="D308" s="238" t="s">
        <v>428</v>
      </c>
      <c r="E308" s="677">
        <f t="shared" si="13"/>
        <v>4.5</v>
      </c>
      <c r="F308" s="264">
        <f t="shared" si="12"/>
        <v>4.5</v>
      </c>
      <c r="G308" s="812" t="s">
        <v>3598</v>
      </c>
    </row>
    <row r="309" spans="1:7" ht="14.25">
      <c r="A309" s="205" t="s">
        <v>3620</v>
      </c>
      <c r="B309" s="237" t="s">
        <v>420</v>
      </c>
      <c r="C309" s="1018" t="s">
        <v>3703</v>
      </c>
      <c r="D309" s="1019" t="s">
        <v>3704</v>
      </c>
      <c r="E309" s="1020">
        <f>(24*2)/3</f>
        <v>16</v>
      </c>
      <c r="F309" s="1036">
        <f>E309</f>
        <v>16</v>
      </c>
      <c r="G309" s="1025" t="s">
        <v>3620</v>
      </c>
    </row>
    <row r="310" spans="1:7" ht="14.25">
      <c r="A310" s="205" t="s">
        <v>3620</v>
      </c>
      <c r="B310" s="237" t="s">
        <v>420</v>
      </c>
      <c r="C310" s="900" t="s">
        <v>3705</v>
      </c>
      <c r="D310" s="1019" t="s">
        <v>3704</v>
      </c>
      <c r="E310" s="692">
        <v>30</v>
      </c>
      <c r="F310" s="1036">
        <f>E310</f>
        <v>30</v>
      </c>
      <c r="G310" s="1025" t="s">
        <v>3620</v>
      </c>
    </row>
    <row r="311" spans="1:7" ht="25.5">
      <c r="A311" s="205" t="s">
        <v>3620</v>
      </c>
      <c r="B311" s="237" t="s">
        <v>420</v>
      </c>
      <c r="C311" s="237" t="s">
        <v>3706</v>
      </c>
      <c r="D311" s="328" t="s">
        <v>1462</v>
      </c>
      <c r="E311" s="1022">
        <f>24/3</f>
        <v>8</v>
      </c>
      <c r="F311" s="264">
        <f>E311</f>
        <v>8</v>
      </c>
      <c r="G311" s="1025" t="s">
        <v>3620</v>
      </c>
    </row>
    <row r="312" spans="1:7" ht="14.25">
      <c r="A312" s="205" t="s">
        <v>3620</v>
      </c>
      <c r="B312" s="237" t="s">
        <v>420</v>
      </c>
      <c r="C312" s="237" t="s">
        <v>2385</v>
      </c>
      <c r="D312" s="238" t="s">
        <v>1462</v>
      </c>
      <c r="E312" s="677">
        <f>24/3</f>
        <v>8</v>
      </c>
      <c r="F312" s="264">
        <f>E312</f>
        <v>8</v>
      </c>
      <c r="G312" s="1025" t="s">
        <v>3620</v>
      </c>
    </row>
    <row r="313" spans="1:7" ht="25.5">
      <c r="A313" s="205" t="s">
        <v>3620</v>
      </c>
      <c r="B313" s="237" t="s">
        <v>420</v>
      </c>
      <c r="C313" s="237" t="s">
        <v>3707</v>
      </c>
      <c r="D313" s="238" t="s">
        <v>1462</v>
      </c>
      <c r="E313" s="677">
        <f>27/3</f>
        <v>9</v>
      </c>
      <c r="F313" s="264">
        <f t="shared" ref="F313:F326" si="14">E313</f>
        <v>9</v>
      </c>
      <c r="G313" s="1025" t="s">
        <v>3620</v>
      </c>
    </row>
    <row r="314" spans="1:7" ht="14.25">
      <c r="A314" s="205" t="s">
        <v>3620</v>
      </c>
      <c r="B314" s="237" t="s">
        <v>420</v>
      </c>
      <c r="C314" s="237" t="s">
        <v>2387</v>
      </c>
      <c r="D314" s="238" t="s">
        <v>1462</v>
      </c>
      <c r="E314" s="677">
        <f>27/3</f>
        <v>9</v>
      </c>
      <c r="F314" s="264">
        <f t="shared" si="14"/>
        <v>9</v>
      </c>
      <c r="G314" s="1025" t="s">
        <v>3620</v>
      </c>
    </row>
    <row r="315" spans="1:7" ht="14.25">
      <c r="A315" s="205" t="s">
        <v>3620</v>
      </c>
      <c r="B315" s="237" t="s">
        <v>420</v>
      </c>
      <c r="C315" s="237" t="s">
        <v>3708</v>
      </c>
      <c r="D315" s="238" t="s">
        <v>1462</v>
      </c>
      <c r="E315" s="677">
        <v>2</v>
      </c>
      <c r="F315" s="264">
        <v>2</v>
      </c>
      <c r="G315" s="1025" t="s">
        <v>3620</v>
      </c>
    </row>
    <row r="316" spans="1:7" ht="25.5">
      <c r="A316" s="205" t="s">
        <v>3620</v>
      </c>
      <c r="B316" s="237" t="s">
        <v>420</v>
      </c>
      <c r="C316" s="237" t="s">
        <v>3709</v>
      </c>
      <c r="D316" s="238" t="s">
        <v>1462</v>
      </c>
      <c r="E316" s="677">
        <f t="shared" ref="E316:E317" si="15">27/3</f>
        <v>9</v>
      </c>
      <c r="F316" s="264">
        <f t="shared" si="14"/>
        <v>9</v>
      </c>
      <c r="G316" s="1025" t="s">
        <v>3620</v>
      </c>
    </row>
    <row r="317" spans="1:7" ht="14.25">
      <c r="A317" s="205" t="s">
        <v>3620</v>
      </c>
      <c r="B317" s="237" t="s">
        <v>420</v>
      </c>
      <c r="C317" s="237" t="s">
        <v>3710</v>
      </c>
      <c r="D317" s="238" t="s">
        <v>1462</v>
      </c>
      <c r="E317" s="677">
        <f t="shared" si="15"/>
        <v>9</v>
      </c>
      <c r="F317" s="264">
        <f t="shared" si="14"/>
        <v>9</v>
      </c>
      <c r="G317" s="1025" t="s">
        <v>3620</v>
      </c>
    </row>
    <row r="318" spans="1:7" ht="25.5">
      <c r="A318" s="205" t="s">
        <v>3620</v>
      </c>
      <c r="B318" s="237" t="s">
        <v>420</v>
      </c>
      <c r="C318" s="237" t="s">
        <v>2388</v>
      </c>
      <c r="D318" s="238" t="s">
        <v>1462</v>
      </c>
      <c r="E318" s="677">
        <f>18/3</f>
        <v>6</v>
      </c>
      <c r="F318" s="264">
        <f t="shared" si="14"/>
        <v>6</v>
      </c>
      <c r="G318" s="1025" t="s">
        <v>3620</v>
      </c>
    </row>
    <row r="319" spans="1:7" ht="25.5">
      <c r="A319" s="205" t="s">
        <v>3620</v>
      </c>
      <c r="B319" s="237" t="s">
        <v>420</v>
      </c>
      <c r="C319" s="237" t="s">
        <v>3711</v>
      </c>
      <c r="D319" s="238" t="s">
        <v>1462</v>
      </c>
      <c r="E319" s="677">
        <f>18/3</f>
        <v>6</v>
      </c>
      <c r="F319" s="264">
        <f t="shared" si="14"/>
        <v>6</v>
      </c>
      <c r="G319" s="1025" t="s">
        <v>3620</v>
      </c>
    </row>
    <row r="320" spans="1:7" ht="25.5">
      <c r="A320" s="205" t="s">
        <v>3620</v>
      </c>
      <c r="B320" s="237" t="s">
        <v>420</v>
      </c>
      <c r="C320" s="237" t="s">
        <v>3712</v>
      </c>
      <c r="D320" s="238" t="s">
        <v>1462</v>
      </c>
      <c r="E320" s="677">
        <v>1</v>
      </c>
      <c r="F320" s="938">
        <f t="shared" si="14"/>
        <v>1</v>
      </c>
      <c r="G320" s="1025" t="s">
        <v>3620</v>
      </c>
    </row>
    <row r="321" spans="1:7" ht="25.5">
      <c r="A321" s="205" t="s">
        <v>3620</v>
      </c>
      <c r="B321" s="237" t="s">
        <v>420</v>
      </c>
      <c r="C321" s="401" t="s">
        <v>2376</v>
      </c>
      <c r="D321" s="238" t="s">
        <v>428</v>
      </c>
      <c r="E321" s="1037">
        <f>7/2</f>
        <v>3.5</v>
      </c>
      <c r="F321" s="687">
        <f t="shared" si="14"/>
        <v>3.5</v>
      </c>
      <c r="G321" s="1025" t="s">
        <v>3620</v>
      </c>
    </row>
    <row r="322" spans="1:7" ht="25.5">
      <c r="A322" s="205" t="s">
        <v>3620</v>
      </c>
      <c r="B322" s="237" t="s">
        <v>420</v>
      </c>
      <c r="C322" s="401" t="s">
        <v>2377</v>
      </c>
      <c r="D322" s="238" t="s">
        <v>428</v>
      </c>
      <c r="E322" s="1037">
        <v>4</v>
      </c>
      <c r="F322" s="687">
        <f t="shared" si="14"/>
        <v>4</v>
      </c>
      <c r="G322" s="1025" t="s">
        <v>3620</v>
      </c>
    </row>
    <row r="323" spans="1:7" ht="25.5">
      <c r="A323" s="205" t="s">
        <v>3620</v>
      </c>
      <c r="B323" s="237" t="s">
        <v>420</v>
      </c>
      <c r="C323" s="401" t="s">
        <v>2378</v>
      </c>
      <c r="D323" s="238" t="s">
        <v>428</v>
      </c>
      <c r="E323" s="1037">
        <v>1</v>
      </c>
      <c r="F323" s="687">
        <f t="shared" si="14"/>
        <v>1</v>
      </c>
      <c r="G323" s="1025" t="s">
        <v>3620</v>
      </c>
    </row>
    <row r="324" spans="1:7" ht="39.4">
      <c r="A324" s="205" t="s">
        <v>3620</v>
      </c>
      <c r="B324" s="237" t="s">
        <v>420</v>
      </c>
      <c r="C324" s="1038" t="s">
        <v>2380</v>
      </c>
      <c r="D324" s="238" t="s">
        <v>428</v>
      </c>
      <c r="E324" s="1037">
        <f>7/2</f>
        <v>3.5</v>
      </c>
      <c r="F324" s="687">
        <f t="shared" si="14"/>
        <v>3.5</v>
      </c>
      <c r="G324" s="1025" t="s">
        <v>3620</v>
      </c>
    </row>
    <row r="325" spans="1:7" ht="26.65">
      <c r="A325" s="205" t="s">
        <v>3620</v>
      </c>
      <c r="B325" s="237" t="s">
        <v>420</v>
      </c>
      <c r="C325" s="1039" t="s">
        <v>2381</v>
      </c>
      <c r="D325" s="238" t="s">
        <v>428</v>
      </c>
      <c r="E325" s="1040">
        <v>4</v>
      </c>
      <c r="F325" s="687">
        <f t="shared" si="14"/>
        <v>4</v>
      </c>
      <c r="G325" s="1025" t="s">
        <v>3620</v>
      </c>
    </row>
    <row r="326" spans="1:7" ht="28.5">
      <c r="A326" s="205" t="s">
        <v>3620</v>
      </c>
      <c r="B326" s="900" t="s">
        <v>420</v>
      </c>
      <c r="C326" s="1041" t="s">
        <v>2382</v>
      </c>
      <c r="D326" s="901" t="s">
        <v>428</v>
      </c>
      <c r="E326" s="1042">
        <v>2</v>
      </c>
      <c r="F326" s="687">
        <f t="shared" si="14"/>
        <v>2</v>
      </c>
      <c r="G326" s="1025" t="s">
        <v>3620</v>
      </c>
    </row>
    <row r="327" spans="1:7" ht="25.5">
      <c r="A327" s="205" t="s">
        <v>451</v>
      </c>
      <c r="B327" s="237" t="s">
        <v>420</v>
      </c>
      <c r="C327" s="237" t="s">
        <v>3810</v>
      </c>
      <c r="D327" s="239" t="s">
        <v>3811</v>
      </c>
      <c r="E327" s="239" t="s">
        <v>3812</v>
      </c>
      <c r="F327" s="264">
        <v>30</v>
      </c>
      <c r="G327" s="1025" t="s">
        <v>3801</v>
      </c>
    </row>
    <row r="328" spans="1:7" ht="38.25">
      <c r="A328" s="205" t="s">
        <v>451</v>
      </c>
      <c r="B328" s="237" t="s">
        <v>420</v>
      </c>
      <c r="C328" s="237" t="s">
        <v>3813</v>
      </c>
      <c r="D328" s="239" t="s">
        <v>3811</v>
      </c>
      <c r="E328" s="239" t="s">
        <v>3814</v>
      </c>
      <c r="F328" s="264">
        <v>3</v>
      </c>
      <c r="G328" s="1025" t="s">
        <v>3801</v>
      </c>
    </row>
    <row r="329" spans="1:7" ht="25.5">
      <c r="A329" s="205" t="s">
        <v>451</v>
      </c>
      <c r="B329" s="237" t="s">
        <v>420</v>
      </c>
      <c r="C329" s="237" t="s">
        <v>3815</v>
      </c>
      <c r="D329" s="239" t="s">
        <v>3816</v>
      </c>
      <c r="E329" s="239" t="s">
        <v>3817</v>
      </c>
      <c r="F329" s="264">
        <v>1</v>
      </c>
      <c r="G329" s="1025" t="s">
        <v>3801</v>
      </c>
    </row>
    <row r="330" spans="1:7" ht="25.5">
      <c r="A330" s="205" t="s">
        <v>451</v>
      </c>
      <c r="B330" s="237" t="s">
        <v>420</v>
      </c>
      <c r="C330" s="237" t="s">
        <v>3818</v>
      </c>
      <c r="D330" s="239" t="s">
        <v>3819</v>
      </c>
      <c r="E330" s="239" t="s">
        <v>3820</v>
      </c>
      <c r="F330" s="264">
        <v>13</v>
      </c>
      <c r="G330" s="1025" t="s">
        <v>3801</v>
      </c>
    </row>
    <row r="331" spans="1:7" ht="25.5">
      <c r="A331" s="205" t="s">
        <v>451</v>
      </c>
      <c r="B331" s="237" t="s">
        <v>420</v>
      </c>
      <c r="C331" s="237" t="s">
        <v>3821</v>
      </c>
      <c r="D331" s="239" t="s">
        <v>3822</v>
      </c>
      <c r="E331" s="239" t="s">
        <v>3820</v>
      </c>
      <c r="F331" s="264">
        <v>13</v>
      </c>
      <c r="G331" s="1025" t="s">
        <v>3801</v>
      </c>
    </row>
    <row r="332" spans="1:7" ht="25.5">
      <c r="A332" s="205" t="s">
        <v>451</v>
      </c>
      <c r="B332" s="237" t="s">
        <v>420</v>
      </c>
      <c r="C332" s="237" t="s">
        <v>3823</v>
      </c>
      <c r="D332" s="239" t="s">
        <v>3819</v>
      </c>
      <c r="E332" s="239" t="s">
        <v>3824</v>
      </c>
      <c r="F332" s="264">
        <v>3</v>
      </c>
      <c r="G332" s="1025" t="s">
        <v>3801</v>
      </c>
    </row>
    <row r="333" spans="1:7" ht="14.25">
      <c r="A333" s="205" t="s">
        <v>451</v>
      </c>
      <c r="B333" s="237" t="s">
        <v>420</v>
      </c>
      <c r="C333" s="212" t="s">
        <v>3108</v>
      </c>
      <c r="D333" s="262" t="s">
        <v>3825</v>
      </c>
      <c r="E333" s="239" t="s">
        <v>3826</v>
      </c>
      <c r="F333" s="264">
        <v>16</v>
      </c>
      <c r="G333" s="1025" t="s">
        <v>3801</v>
      </c>
    </row>
    <row r="334" spans="1:7" ht="14.25">
      <c r="A334" s="205" t="s">
        <v>451</v>
      </c>
      <c r="B334" s="237" t="s">
        <v>420</v>
      </c>
      <c r="C334" s="212" t="s">
        <v>3108</v>
      </c>
      <c r="D334" s="262" t="s">
        <v>3827</v>
      </c>
      <c r="E334" s="239" t="s">
        <v>3828</v>
      </c>
      <c r="F334" s="264">
        <v>8</v>
      </c>
      <c r="G334" s="1025" t="s">
        <v>3801</v>
      </c>
    </row>
    <row r="335" spans="1:7" ht="14.25">
      <c r="A335" s="205" t="s">
        <v>451</v>
      </c>
      <c r="B335" s="237" t="s">
        <v>420</v>
      </c>
      <c r="C335" s="212" t="s">
        <v>3110</v>
      </c>
      <c r="D335" s="262" t="s">
        <v>3825</v>
      </c>
      <c r="E335" s="239" t="s">
        <v>3829</v>
      </c>
      <c r="F335" s="264">
        <v>18</v>
      </c>
      <c r="G335" s="1025" t="s">
        <v>3801</v>
      </c>
    </row>
    <row r="336" spans="1:7" ht="14.25">
      <c r="A336" s="205" t="s">
        <v>451</v>
      </c>
      <c r="B336" s="237" t="s">
        <v>420</v>
      </c>
      <c r="C336" s="212" t="s">
        <v>3111</v>
      </c>
      <c r="D336" s="262" t="s">
        <v>3825</v>
      </c>
      <c r="E336" s="239" t="s">
        <v>3826</v>
      </c>
      <c r="F336" s="264">
        <v>16</v>
      </c>
      <c r="G336" s="1025" t="s">
        <v>3801</v>
      </c>
    </row>
    <row r="337" spans="1:7" ht="14.25">
      <c r="A337" s="205" t="s">
        <v>451</v>
      </c>
      <c r="B337" s="237" t="s">
        <v>420</v>
      </c>
      <c r="C337" s="212" t="s">
        <v>3111</v>
      </c>
      <c r="D337" s="262" t="s">
        <v>3830</v>
      </c>
      <c r="E337" s="239" t="s">
        <v>3828</v>
      </c>
      <c r="F337" s="264">
        <v>8</v>
      </c>
      <c r="G337" s="1025" t="s">
        <v>3801</v>
      </c>
    </row>
    <row r="338" spans="1:7" ht="14.25">
      <c r="A338" s="205" t="s">
        <v>451</v>
      </c>
      <c r="B338" s="237" t="s">
        <v>420</v>
      </c>
      <c r="C338" s="212" t="s">
        <v>3112</v>
      </c>
      <c r="D338" s="262" t="s">
        <v>3831</v>
      </c>
      <c r="E338" s="239" t="s">
        <v>3832</v>
      </c>
      <c r="F338" s="264">
        <v>15</v>
      </c>
      <c r="G338" s="1025" t="s">
        <v>3801</v>
      </c>
    </row>
    <row r="339" spans="1:7" ht="14.25">
      <c r="A339" s="205" t="s">
        <v>451</v>
      </c>
      <c r="B339" s="237" t="s">
        <v>420</v>
      </c>
      <c r="C339" s="212" t="s">
        <v>3112</v>
      </c>
      <c r="D339" s="262" t="s">
        <v>3830</v>
      </c>
      <c r="E339" s="239" t="s">
        <v>3833</v>
      </c>
      <c r="F339" s="264">
        <v>8</v>
      </c>
      <c r="G339" s="1025" t="s">
        <v>3801</v>
      </c>
    </row>
    <row r="340" spans="1:7" ht="14.25">
      <c r="A340" s="205" t="s">
        <v>451</v>
      </c>
      <c r="B340" s="237" t="s">
        <v>420</v>
      </c>
      <c r="C340" s="936" t="s">
        <v>3113</v>
      </c>
      <c r="D340" s="262" t="s">
        <v>3834</v>
      </c>
      <c r="E340" s="239" t="s">
        <v>3835</v>
      </c>
      <c r="F340" s="264">
        <v>10</v>
      </c>
      <c r="G340" s="1025" t="s">
        <v>3801</v>
      </c>
    </row>
    <row r="341" spans="1:7" ht="25.5">
      <c r="A341" s="205" t="s">
        <v>451</v>
      </c>
      <c r="B341" s="237" t="s">
        <v>420</v>
      </c>
      <c r="C341" s="212" t="s">
        <v>3096</v>
      </c>
      <c r="D341" s="930" t="s">
        <v>3836</v>
      </c>
      <c r="E341" s="931">
        <f>(2*12/3)*0.5</f>
        <v>4</v>
      </c>
      <c r="F341" s="264">
        <f>E341</f>
        <v>4</v>
      </c>
      <c r="G341" s="1025" t="s">
        <v>3801</v>
      </c>
    </row>
    <row r="342" spans="1:7" ht="25.5">
      <c r="A342" s="205" t="s">
        <v>451</v>
      </c>
      <c r="B342" s="237" t="s">
        <v>420</v>
      </c>
      <c r="C342" s="212" t="s">
        <v>3097</v>
      </c>
      <c r="D342" s="930" t="s">
        <v>3836</v>
      </c>
      <c r="E342" s="931">
        <v>4</v>
      </c>
      <c r="F342" s="264">
        <v>4</v>
      </c>
      <c r="G342" s="1025" t="s">
        <v>3801</v>
      </c>
    </row>
    <row r="343" spans="1:7" ht="25.5">
      <c r="A343" s="205" t="s">
        <v>451</v>
      </c>
      <c r="B343" s="237" t="s">
        <v>420</v>
      </c>
      <c r="C343" s="212" t="s">
        <v>3837</v>
      </c>
      <c r="D343" s="930" t="s">
        <v>3836</v>
      </c>
      <c r="E343" s="931">
        <v>3</v>
      </c>
      <c r="F343" s="264">
        <v>3</v>
      </c>
      <c r="G343" s="1025" t="s">
        <v>3801</v>
      </c>
    </row>
    <row r="344" spans="1:7" ht="25.5">
      <c r="A344" s="205" t="s">
        <v>451</v>
      </c>
      <c r="B344" s="237" t="s">
        <v>420</v>
      </c>
      <c r="C344" s="212" t="s">
        <v>3838</v>
      </c>
      <c r="D344" s="930" t="s">
        <v>3836</v>
      </c>
      <c r="E344" s="931">
        <f>(27/3)*0.5</f>
        <v>4.5</v>
      </c>
      <c r="F344" s="264">
        <f t="shared" ref="F344:F346" si="16">E344</f>
        <v>4.5</v>
      </c>
      <c r="G344" s="1025" t="s">
        <v>3801</v>
      </c>
    </row>
    <row r="345" spans="1:7" ht="25.5">
      <c r="A345" s="205" t="s">
        <v>451</v>
      </c>
      <c r="B345" s="237" t="s">
        <v>420</v>
      </c>
      <c r="C345" s="212" t="s">
        <v>3839</v>
      </c>
      <c r="D345" s="930" t="s">
        <v>3836</v>
      </c>
      <c r="E345" s="931">
        <v>4.5</v>
      </c>
      <c r="F345" s="264">
        <f t="shared" si="16"/>
        <v>4.5</v>
      </c>
      <c r="G345" s="1025" t="s">
        <v>3801</v>
      </c>
    </row>
    <row r="346" spans="1:7" ht="25.5">
      <c r="A346" s="205" t="s">
        <v>451</v>
      </c>
      <c r="B346" s="237" t="s">
        <v>420</v>
      </c>
      <c r="C346" s="212" t="s">
        <v>3840</v>
      </c>
      <c r="D346" s="930" t="s">
        <v>3836</v>
      </c>
      <c r="E346" s="931">
        <v>4.5</v>
      </c>
      <c r="F346" s="264">
        <f t="shared" si="16"/>
        <v>4.5</v>
      </c>
      <c r="G346" s="1025" t="s">
        <v>3801</v>
      </c>
    </row>
    <row r="347" spans="1:7" ht="14.25">
      <c r="A347" s="205" t="s">
        <v>3852</v>
      </c>
      <c r="B347" s="237" t="s">
        <v>420</v>
      </c>
      <c r="C347" s="237" t="s">
        <v>3854</v>
      </c>
      <c r="D347" s="239" t="s">
        <v>800</v>
      </c>
      <c r="E347" s="239">
        <v>80</v>
      </c>
      <c r="F347" s="264">
        <v>80</v>
      </c>
      <c r="G347" s="1057" t="s">
        <v>3852</v>
      </c>
    </row>
    <row r="348" spans="1:7" ht="14.25">
      <c r="A348" s="205" t="s">
        <v>3852</v>
      </c>
      <c r="B348" s="237" t="s">
        <v>420</v>
      </c>
      <c r="C348" s="237" t="s">
        <v>3855</v>
      </c>
      <c r="D348" s="239" t="s">
        <v>800</v>
      </c>
      <c r="E348" s="239">
        <v>80</v>
      </c>
      <c r="F348" s="264">
        <v>80</v>
      </c>
      <c r="G348" s="1057" t="s">
        <v>3852</v>
      </c>
    </row>
    <row r="349" spans="1:7" ht="14.25">
      <c r="A349" s="205" t="s">
        <v>3852</v>
      </c>
      <c r="B349" s="237" t="s">
        <v>420</v>
      </c>
      <c r="C349" s="237" t="s">
        <v>3856</v>
      </c>
      <c r="D349" s="239" t="s">
        <v>800</v>
      </c>
      <c r="E349" s="239">
        <v>80</v>
      </c>
      <c r="F349" s="264">
        <v>80</v>
      </c>
      <c r="G349" s="1057" t="s">
        <v>3852</v>
      </c>
    </row>
    <row r="350" spans="1:7" ht="14.25">
      <c r="A350" s="205" t="s">
        <v>3852</v>
      </c>
      <c r="B350" s="237" t="s">
        <v>420</v>
      </c>
      <c r="C350" s="237" t="s">
        <v>3857</v>
      </c>
      <c r="D350" s="239" t="s">
        <v>800</v>
      </c>
      <c r="E350" s="239">
        <v>20</v>
      </c>
      <c r="F350" s="264">
        <v>20</v>
      </c>
      <c r="G350" s="1057" t="s">
        <v>3852</v>
      </c>
    </row>
    <row r="351" spans="1:7" ht="14.25">
      <c r="A351" s="205" t="s">
        <v>3852</v>
      </c>
      <c r="B351" s="237" t="s">
        <v>420</v>
      </c>
      <c r="C351" s="237" t="s">
        <v>3858</v>
      </c>
      <c r="D351" s="239" t="s">
        <v>800</v>
      </c>
      <c r="E351" s="239">
        <v>8</v>
      </c>
      <c r="F351" s="264">
        <v>8</v>
      </c>
      <c r="G351" s="1057" t="s">
        <v>3852</v>
      </c>
    </row>
    <row r="352" spans="1:7" ht="14.25">
      <c r="A352" s="205" t="s">
        <v>3862</v>
      </c>
      <c r="B352" s="237" t="s">
        <v>2487</v>
      </c>
      <c r="C352" s="237" t="s">
        <v>3863</v>
      </c>
      <c r="D352" s="239" t="s">
        <v>1462</v>
      </c>
      <c r="E352" s="239">
        <v>17</v>
      </c>
      <c r="F352" s="264">
        <v>17</v>
      </c>
      <c r="G352" s="1057" t="s">
        <v>3862</v>
      </c>
    </row>
    <row r="353" spans="1:7" ht="14.25">
      <c r="A353" s="205" t="s">
        <v>3862</v>
      </c>
      <c r="B353" s="237" t="s">
        <v>2487</v>
      </c>
      <c r="C353" s="237" t="s">
        <v>3864</v>
      </c>
      <c r="D353" s="239" t="s">
        <v>1462</v>
      </c>
      <c r="E353" s="239">
        <v>8</v>
      </c>
      <c r="F353" s="264">
        <v>8</v>
      </c>
      <c r="G353" s="1057" t="s">
        <v>3862</v>
      </c>
    </row>
    <row r="354" spans="1:7" ht="14.25">
      <c r="A354" s="205" t="s">
        <v>3862</v>
      </c>
      <c r="B354" s="237" t="s">
        <v>2487</v>
      </c>
      <c r="C354" s="237" t="s">
        <v>3865</v>
      </c>
      <c r="D354" s="239" t="s">
        <v>1462</v>
      </c>
      <c r="E354" s="239">
        <v>8</v>
      </c>
      <c r="F354" s="264">
        <v>8</v>
      </c>
      <c r="G354" s="1057" t="s">
        <v>3862</v>
      </c>
    </row>
    <row r="355" spans="1:7" ht="14.25">
      <c r="A355" s="205" t="s">
        <v>3862</v>
      </c>
      <c r="B355" s="237" t="s">
        <v>2487</v>
      </c>
      <c r="C355" s="237" t="s">
        <v>3866</v>
      </c>
      <c r="D355" s="239" t="s">
        <v>1462</v>
      </c>
      <c r="E355" s="239">
        <v>21</v>
      </c>
      <c r="F355" s="264">
        <v>21</v>
      </c>
      <c r="G355" s="1057" t="s">
        <v>3862</v>
      </c>
    </row>
    <row r="356" spans="1:7" ht="14.25">
      <c r="A356" s="205" t="s">
        <v>3862</v>
      </c>
      <c r="B356" s="237" t="s">
        <v>2487</v>
      </c>
      <c r="C356" s="237" t="s">
        <v>3867</v>
      </c>
      <c r="D356" s="239" t="s">
        <v>428</v>
      </c>
      <c r="E356" s="239">
        <v>16</v>
      </c>
      <c r="F356" s="264">
        <v>16</v>
      </c>
      <c r="G356" s="1057" t="s">
        <v>3862</v>
      </c>
    </row>
    <row r="357" spans="1:7" ht="14.25">
      <c r="A357" s="205" t="s">
        <v>3862</v>
      </c>
      <c r="B357" s="237" t="s">
        <v>2487</v>
      </c>
      <c r="C357" s="237" t="s">
        <v>3868</v>
      </c>
      <c r="D357" s="239" t="s">
        <v>428</v>
      </c>
      <c r="E357" s="239">
        <v>44</v>
      </c>
      <c r="F357" s="264">
        <v>44</v>
      </c>
      <c r="G357" s="1057" t="s">
        <v>3862</v>
      </c>
    </row>
    <row r="358" spans="1:7" ht="14.25">
      <c r="A358" s="205" t="s">
        <v>3934</v>
      </c>
      <c r="B358" s="237" t="s">
        <v>420</v>
      </c>
      <c r="C358" s="237" t="s">
        <v>3981</v>
      </c>
      <c r="D358" s="239" t="s">
        <v>800</v>
      </c>
      <c r="E358" s="239" t="s">
        <v>3982</v>
      </c>
      <c r="F358" s="264">
        <v>8</v>
      </c>
      <c r="G358" s="1057" t="s">
        <v>3934</v>
      </c>
    </row>
    <row r="359" spans="1:7" ht="14.25">
      <c r="A359" s="205" t="s">
        <v>3934</v>
      </c>
      <c r="B359" s="237" t="s">
        <v>420</v>
      </c>
      <c r="C359" s="237" t="s">
        <v>3983</v>
      </c>
      <c r="D359" s="239" t="s">
        <v>800</v>
      </c>
      <c r="E359" s="239" t="s">
        <v>3984</v>
      </c>
      <c r="F359" s="264">
        <v>4</v>
      </c>
      <c r="G359" s="1057" t="s">
        <v>3934</v>
      </c>
    </row>
    <row r="360" spans="1:7" ht="14.25">
      <c r="A360" s="205" t="s">
        <v>3934</v>
      </c>
      <c r="B360" s="237" t="s">
        <v>420</v>
      </c>
      <c r="C360" s="237" t="s">
        <v>3985</v>
      </c>
      <c r="D360" s="239" t="s">
        <v>800</v>
      </c>
      <c r="E360" s="239" t="s">
        <v>3982</v>
      </c>
      <c r="F360" s="264">
        <v>8</v>
      </c>
      <c r="G360" s="1057" t="s">
        <v>3934</v>
      </c>
    </row>
    <row r="361" spans="1:7" ht="14.25">
      <c r="A361" s="205" t="s">
        <v>3934</v>
      </c>
      <c r="B361" s="237" t="s">
        <v>420</v>
      </c>
      <c r="C361" s="237" t="s">
        <v>3986</v>
      </c>
      <c r="D361" s="239" t="s">
        <v>800</v>
      </c>
      <c r="E361" s="239" t="s">
        <v>3982</v>
      </c>
      <c r="F361" s="264">
        <v>8</v>
      </c>
      <c r="G361" s="1057" t="s">
        <v>3934</v>
      </c>
    </row>
    <row r="362" spans="1:7" ht="14.25">
      <c r="A362" s="205" t="s">
        <v>3934</v>
      </c>
      <c r="B362" s="237" t="s">
        <v>420</v>
      </c>
      <c r="C362" s="237" t="s">
        <v>3987</v>
      </c>
      <c r="D362" s="239" t="s">
        <v>800</v>
      </c>
      <c r="E362" s="239" t="s">
        <v>3982</v>
      </c>
      <c r="F362" s="264">
        <v>8</v>
      </c>
      <c r="G362" s="1057" t="s">
        <v>3934</v>
      </c>
    </row>
    <row r="363" spans="1:7" ht="14.25">
      <c r="A363" s="205" t="s">
        <v>3934</v>
      </c>
      <c r="B363" s="237" t="s">
        <v>420</v>
      </c>
      <c r="C363" s="237" t="s">
        <v>3988</v>
      </c>
      <c r="D363" s="239" t="s">
        <v>800</v>
      </c>
      <c r="E363" s="239" t="s">
        <v>3989</v>
      </c>
      <c r="F363" s="264">
        <v>6.66</v>
      </c>
      <c r="G363" s="1057" t="s">
        <v>3934</v>
      </c>
    </row>
    <row r="364" spans="1:7" ht="14.25">
      <c r="A364" s="205" t="s">
        <v>3934</v>
      </c>
      <c r="B364" s="237" t="s">
        <v>420</v>
      </c>
      <c r="C364" s="237" t="s">
        <v>3990</v>
      </c>
      <c r="D364" s="239" t="s">
        <v>800</v>
      </c>
      <c r="E364" s="239" t="s">
        <v>3989</v>
      </c>
      <c r="F364" s="264">
        <v>6.66</v>
      </c>
      <c r="G364" s="1057" t="s">
        <v>3934</v>
      </c>
    </row>
    <row r="365" spans="1:7" ht="14.25">
      <c r="A365" s="205" t="s">
        <v>3934</v>
      </c>
      <c r="B365" s="237" t="s">
        <v>420</v>
      </c>
      <c r="C365" s="237" t="s">
        <v>3991</v>
      </c>
      <c r="D365" s="239" t="s">
        <v>800</v>
      </c>
      <c r="E365" s="239" t="s">
        <v>3992</v>
      </c>
      <c r="F365" s="264">
        <v>16</v>
      </c>
      <c r="G365" s="1057" t="s">
        <v>3934</v>
      </c>
    </row>
    <row r="366" spans="1:7" ht="14.25">
      <c r="A366" s="205" t="s">
        <v>4295</v>
      </c>
      <c r="B366" s="242" t="s">
        <v>420</v>
      </c>
      <c r="C366" s="237" t="s">
        <v>4316</v>
      </c>
      <c r="D366" s="238" t="s">
        <v>4317</v>
      </c>
      <c r="E366" s="238" t="s">
        <v>4318</v>
      </c>
      <c r="F366" s="264">
        <v>6</v>
      </c>
      <c r="G366" s="1057" t="s">
        <v>4051</v>
      </c>
    </row>
    <row r="367" spans="1:7" ht="14.25">
      <c r="A367" s="205" t="s">
        <v>4295</v>
      </c>
      <c r="B367" s="242" t="s">
        <v>420</v>
      </c>
      <c r="C367" s="237" t="s">
        <v>4319</v>
      </c>
      <c r="D367" s="238" t="s">
        <v>4317</v>
      </c>
      <c r="E367" s="239" t="s">
        <v>4320</v>
      </c>
      <c r="F367" s="264">
        <v>6</v>
      </c>
      <c r="G367" s="1057" t="s">
        <v>4051</v>
      </c>
    </row>
    <row r="368" spans="1:7" ht="14.25">
      <c r="A368" s="205" t="s">
        <v>4295</v>
      </c>
      <c r="B368" s="242" t="s">
        <v>420</v>
      </c>
      <c r="C368" s="237" t="s">
        <v>4321</v>
      </c>
      <c r="D368" s="238" t="s">
        <v>4317</v>
      </c>
      <c r="E368" s="238" t="s">
        <v>4322</v>
      </c>
      <c r="F368" s="264">
        <v>9</v>
      </c>
      <c r="G368" s="1057" t="s">
        <v>4051</v>
      </c>
    </row>
    <row r="369" spans="1:26" ht="14.25">
      <c r="A369" s="205" t="s">
        <v>4295</v>
      </c>
      <c r="B369" s="242" t="s">
        <v>420</v>
      </c>
      <c r="C369" s="237" t="s">
        <v>4323</v>
      </c>
      <c r="D369" s="238" t="s">
        <v>4317</v>
      </c>
      <c r="E369" s="238" t="s">
        <v>4322</v>
      </c>
      <c r="F369" s="264">
        <v>9</v>
      </c>
      <c r="G369" s="1057" t="s">
        <v>4051</v>
      </c>
    </row>
    <row r="370" spans="1:26" ht="14.25">
      <c r="A370" s="205" t="s">
        <v>4295</v>
      </c>
      <c r="B370" s="242" t="s">
        <v>420</v>
      </c>
      <c r="C370" s="237" t="s">
        <v>4324</v>
      </c>
      <c r="D370" s="238" t="s">
        <v>4317</v>
      </c>
      <c r="E370" s="238" t="s">
        <v>4322</v>
      </c>
      <c r="F370" s="264">
        <v>9</v>
      </c>
      <c r="G370" s="1057" t="s">
        <v>4051</v>
      </c>
    </row>
    <row r="371" spans="1:26" ht="14.25">
      <c r="A371" s="205" t="s">
        <v>4295</v>
      </c>
      <c r="B371" s="242" t="s">
        <v>420</v>
      </c>
      <c r="C371" s="237" t="s">
        <v>4325</v>
      </c>
      <c r="D371" s="238" t="s">
        <v>4317</v>
      </c>
      <c r="E371" s="238" t="s">
        <v>4322</v>
      </c>
      <c r="F371" s="264">
        <v>9</v>
      </c>
      <c r="G371" s="1057" t="s">
        <v>4051</v>
      </c>
    </row>
    <row r="372" spans="1:26" ht="14.25">
      <c r="A372" s="205" t="s">
        <v>4295</v>
      </c>
      <c r="B372" s="242" t="s">
        <v>420</v>
      </c>
      <c r="C372" s="237" t="s">
        <v>4326</v>
      </c>
      <c r="D372" s="238" t="s">
        <v>4317</v>
      </c>
      <c r="E372" s="239" t="s">
        <v>4318</v>
      </c>
      <c r="F372" s="264">
        <v>18</v>
      </c>
      <c r="G372" s="1057" t="s">
        <v>4051</v>
      </c>
    </row>
    <row r="373" spans="1:26" ht="14.25">
      <c r="A373" s="205" t="s">
        <v>4295</v>
      </c>
      <c r="B373" s="242" t="s">
        <v>420</v>
      </c>
      <c r="C373" s="237" t="s">
        <v>4327</v>
      </c>
      <c r="D373" s="238" t="s">
        <v>4317</v>
      </c>
      <c r="E373" s="239" t="s">
        <v>4328</v>
      </c>
      <c r="F373" s="264">
        <v>18</v>
      </c>
      <c r="G373" s="1057" t="s">
        <v>4051</v>
      </c>
    </row>
    <row r="374" spans="1:26" ht="14.25">
      <c r="A374" s="205" t="s">
        <v>4295</v>
      </c>
      <c r="B374" s="242" t="s">
        <v>420</v>
      </c>
      <c r="C374" s="237" t="s">
        <v>4329</v>
      </c>
      <c r="D374" s="238" t="s">
        <v>4317</v>
      </c>
      <c r="E374" s="239" t="s">
        <v>4330</v>
      </c>
      <c r="F374" s="264">
        <v>33</v>
      </c>
      <c r="G374" s="1057" t="s">
        <v>4051</v>
      </c>
    </row>
    <row r="375" spans="1:26" ht="14.25">
      <c r="A375" s="205" t="s">
        <v>4295</v>
      </c>
      <c r="B375" s="242" t="s">
        <v>420</v>
      </c>
      <c r="C375" s="237" t="s">
        <v>4331</v>
      </c>
      <c r="D375" s="238" t="s">
        <v>4317</v>
      </c>
      <c r="E375" s="239" t="s">
        <v>4332</v>
      </c>
      <c r="F375" s="264">
        <v>9</v>
      </c>
      <c r="G375" s="1057" t="s">
        <v>4051</v>
      </c>
    </row>
    <row r="376" spans="1:26" ht="14.25">
      <c r="A376" s="12"/>
      <c r="B376" s="13"/>
      <c r="C376" s="13"/>
      <c r="D376" s="16"/>
      <c r="E376" s="16"/>
      <c r="F376" s="15"/>
    </row>
    <row r="377" spans="1:26" ht="14.25">
      <c r="A377" s="12"/>
      <c r="B377" s="13"/>
      <c r="C377" s="13"/>
      <c r="D377" s="16"/>
      <c r="E377" s="16"/>
      <c r="F377" s="15"/>
    </row>
    <row r="378" spans="1:26" ht="14.25">
      <c r="A378" s="12"/>
      <c r="B378" s="13"/>
      <c r="C378" s="13"/>
      <c r="D378" s="16"/>
      <c r="E378" s="16"/>
      <c r="F378" s="15"/>
    </row>
    <row r="379" spans="1:26" ht="14.25">
      <c r="A379" s="12"/>
      <c r="B379" s="13"/>
      <c r="C379" s="13"/>
      <c r="D379" s="16"/>
      <c r="E379" s="16"/>
      <c r="F379" s="15"/>
    </row>
    <row r="380" spans="1:26" ht="14.25">
      <c r="A380" s="12"/>
      <c r="B380" s="13"/>
      <c r="C380" s="13"/>
      <c r="D380" s="16"/>
      <c r="E380" s="16"/>
      <c r="F380" s="15"/>
    </row>
    <row r="381" spans="1:26" ht="14.25">
      <c r="A381" s="12"/>
      <c r="B381" s="13"/>
      <c r="C381" s="13"/>
      <c r="D381" s="16"/>
      <c r="E381" s="16"/>
      <c r="F381" s="15"/>
    </row>
    <row r="382" spans="1:26" ht="14.25">
      <c r="A382" s="8"/>
      <c r="B382" s="17"/>
      <c r="C382" s="17"/>
      <c r="D382" s="18"/>
      <c r="E382" s="18"/>
      <c r="F382" s="18">
        <f>SUM(F15:F381)</f>
        <v>4372</v>
      </c>
    </row>
    <row r="383" spans="1:26" ht="14.25">
      <c r="A383" s="1"/>
      <c r="B383" s="1"/>
      <c r="C383" s="2"/>
      <c r="D383" s="2"/>
      <c r="E383" s="2"/>
      <c r="F383" s="2"/>
      <c r="G383" s="3"/>
      <c r="H383" s="3"/>
      <c r="I383" s="3"/>
    </row>
    <row r="384" spans="1:26" ht="14.25">
      <c r="A384" s="1164" t="s">
        <v>59</v>
      </c>
      <c r="B384" s="1165"/>
      <c r="C384" s="1165"/>
      <c r="D384" s="1165"/>
      <c r="E384" s="1165"/>
      <c r="F384" s="1165"/>
      <c r="G384" s="1165"/>
      <c r="H384" s="1165"/>
      <c r="I384" s="1165"/>
      <c r="J384" s="1"/>
      <c r="K384" s="1"/>
      <c r="L384" s="1"/>
      <c r="M384" s="1"/>
      <c r="N384" s="1"/>
      <c r="O384" s="1"/>
      <c r="P384" s="1"/>
      <c r="Q384" s="1"/>
      <c r="R384" s="1"/>
      <c r="S384" s="1"/>
      <c r="T384" s="1"/>
      <c r="U384" s="1"/>
      <c r="V384" s="1"/>
      <c r="W384" s="1"/>
      <c r="X384" s="1"/>
      <c r="Y384" s="1"/>
      <c r="Z384" s="1"/>
    </row>
    <row r="385" spans="1:9" ht="14.25">
      <c r="A385" s="1"/>
      <c r="B385" s="1"/>
      <c r="C385" s="2"/>
      <c r="D385" s="2"/>
      <c r="E385" s="2"/>
      <c r="F385" s="3"/>
      <c r="G385" s="3"/>
      <c r="H385" s="3"/>
      <c r="I385" s="3"/>
    </row>
    <row r="386" spans="1:9" ht="14.25">
      <c r="A386" s="1"/>
      <c r="B386" s="1"/>
      <c r="C386" s="2"/>
      <c r="D386" s="2"/>
      <c r="E386" s="2"/>
      <c r="F386" s="2"/>
      <c r="G386" s="3"/>
      <c r="H386" s="3"/>
      <c r="I386" s="3"/>
    </row>
    <row r="387" spans="1:9" ht="15.75" customHeight="1">
      <c r="A387" s="1"/>
      <c r="B387" s="1"/>
      <c r="C387" s="2"/>
      <c r="D387" s="2"/>
      <c r="E387" s="2"/>
      <c r="F387" s="3"/>
      <c r="G387" s="3"/>
      <c r="H387" s="3"/>
      <c r="I387" s="3"/>
    </row>
    <row r="388" spans="1:9" ht="15.75" customHeight="1">
      <c r="A388" s="1"/>
      <c r="B388" s="1"/>
      <c r="C388" s="2"/>
      <c r="D388" s="2"/>
      <c r="E388" s="2"/>
      <c r="F388" s="2"/>
      <c r="G388" s="3"/>
      <c r="H388" s="3"/>
      <c r="I388" s="3"/>
    </row>
    <row r="389" spans="1:9" ht="15.75" customHeight="1">
      <c r="A389" s="1"/>
      <c r="B389" s="1"/>
      <c r="C389" s="2"/>
      <c r="D389" s="2"/>
      <c r="E389" s="2"/>
      <c r="F389" s="2"/>
      <c r="G389" s="3"/>
      <c r="H389" s="3"/>
      <c r="I389" s="3"/>
    </row>
    <row r="390" spans="1:9" ht="15.75" customHeight="1">
      <c r="A390" s="1"/>
      <c r="B390" s="1"/>
      <c r="C390" s="2"/>
      <c r="D390" s="2"/>
      <c r="E390" s="2"/>
      <c r="F390" s="2"/>
      <c r="G390" s="3"/>
      <c r="H390" s="3"/>
      <c r="I390" s="3"/>
    </row>
    <row r="391" spans="1:9" ht="15.75" customHeight="1">
      <c r="A391" s="1"/>
      <c r="B391" s="1"/>
      <c r="C391" s="2"/>
      <c r="D391" s="2"/>
      <c r="E391" s="2"/>
      <c r="F391" s="2"/>
      <c r="G391" s="3"/>
      <c r="H391" s="3"/>
      <c r="I391" s="3"/>
    </row>
    <row r="392" spans="1:9" ht="15.75" customHeight="1">
      <c r="A392" s="1"/>
      <c r="B392" s="1"/>
      <c r="C392" s="2"/>
      <c r="D392" s="2"/>
      <c r="E392" s="2"/>
      <c r="F392" s="2"/>
      <c r="G392" s="3"/>
      <c r="H392" s="3"/>
      <c r="I392" s="3"/>
    </row>
    <row r="393" spans="1:9" ht="15.75" customHeight="1">
      <c r="A393" s="1"/>
      <c r="B393" s="1"/>
      <c r="C393" s="2"/>
      <c r="D393" s="2"/>
      <c r="E393" s="2"/>
      <c r="F393" s="2"/>
      <c r="G393" s="3"/>
      <c r="H393" s="3"/>
      <c r="I393" s="3"/>
    </row>
    <row r="394" spans="1:9" ht="15.75" customHeight="1">
      <c r="A394" s="1"/>
      <c r="B394" s="1"/>
      <c r="C394" s="2"/>
      <c r="D394" s="2"/>
      <c r="E394" s="2"/>
      <c r="F394" s="2"/>
      <c r="G394" s="3"/>
      <c r="H394" s="3"/>
      <c r="I394" s="3"/>
    </row>
    <row r="395" spans="1:9" ht="15.75" customHeight="1">
      <c r="A395" s="1"/>
      <c r="B395" s="1"/>
      <c r="C395" s="2"/>
      <c r="D395" s="2"/>
      <c r="E395" s="2"/>
      <c r="F395" s="2"/>
      <c r="G395" s="3"/>
      <c r="H395" s="3"/>
      <c r="I395" s="3"/>
    </row>
    <row r="396" spans="1:9" ht="15.75" customHeight="1">
      <c r="A396" s="1"/>
      <c r="B396" s="1"/>
      <c r="C396" s="2"/>
      <c r="D396" s="2"/>
      <c r="E396" s="2"/>
      <c r="F396" s="2"/>
      <c r="G396" s="3"/>
      <c r="H396" s="3"/>
      <c r="I396" s="3"/>
    </row>
    <row r="397" spans="1:9" ht="15.75" customHeight="1">
      <c r="A397" s="1"/>
      <c r="B397" s="1"/>
      <c r="C397" s="2"/>
      <c r="D397" s="2"/>
      <c r="E397" s="2"/>
      <c r="F397" s="2"/>
      <c r="G397" s="3"/>
      <c r="H397" s="3"/>
      <c r="I397" s="3"/>
    </row>
    <row r="398" spans="1:9" ht="15.75" customHeight="1">
      <c r="A398" s="1"/>
      <c r="B398" s="1"/>
      <c r="C398" s="2"/>
      <c r="D398" s="2"/>
      <c r="E398" s="2"/>
      <c r="F398" s="2"/>
      <c r="G398" s="3"/>
      <c r="H398" s="3"/>
      <c r="I398" s="3"/>
    </row>
    <row r="399" spans="1:9" ht="15.75" customHeight="1">
      <c r="A399" s="1"/>
      <c r="B399" s="1"/>
      <c r="C399" s="2"/>
      <c r="D399" s="2"/>
      <c r="E399" s="2"/>
      <c r="F399" s="2"/>
      <c r="G399" s="3"/>
      <c r="H399" s="3"/>
      <c r="I399" s="3"/>
    </row>
    <row r="400" spans="1:9" ht="15.75" customHeight="1">
      <c r="A400" s="1"/>
      <c r="B400" s="1"/>
      <c r="C400" s="2"/>
      <c r="D400" s="2"/>
      <c r="E400" s="2"/>
      <c r="F400" s="2"/>
      <c r="G400" s="3"/>
      <c r="H400" s="3"/>
      <c r="I400" s="3"/>
    </row>
    <row r="401" spans="1:9" ht="15.75" customHeight="1">
      <c r="A401" s="1"/>
      <c r="B401" s="1"/>
      <c r="C401" s="2"/>
      <c r="D401" s="2"/>
      <c r="E401" s="2"/>
      <c r="F401" s="2"/>
      <c r="G401" s="3"/>
      <c r="H401" s="3"/>
      <c r="I401" s="3"/>
    </row>
    <row r="402" spans="1:9" ht="15.75" customHeight="1">
      <c r="A402" s="1"/>
      <c r="B402" s="1"/>
      <c r="C402" s="2"/>
      <c r="D402" s="2"/>
      <c r="E402" s="2"/>
      <c r="F402" s="2"/>
      <c r="G402" s="3"/>
      <c r="H402" s="3"/>
      <c r="I402" s="3"/>
    </row>
    <row r="403" spans="1:9" ht="15.75" customHeight="1">
      <c r="A403" s="1"/>
      <c r="B403" s="1"/>
      <c r="C403" s="2"/>
      <c r="D403" s="2"/>
      <c r="E403" s="2"/>
      <c r="F403" s="2"/>
      <c r="G403" s="3"/>
      <c r="H403" s="3"/>
      <c r="I403" s="3"/>
    </row>
    <row r="404" spans="1:9" ht="15.75" customHeight="1">
      <c r="A404" s="1"/>
      <c r="B404" s="1"/>
      <c r="C404" s="2"/>
      <c r="D404" s="2"/>
      <c r="E404" s="2"/>
      <c r="F404" s="2"/>
      <c r="G404" s="3"/>
      <c r="H404" s="3"/>
      <c r="I404" s="3"/>
    </row>
    <row r="405" spans="1:9" ht="15.75" customHeight="1">
      <c r="A405" s="1"/>
      <c r="B405" s="1"/>
      <c r="C405" s="2"/>
      <c r="D405" s="2"/>
      <c r="E405" s="2"/>
      <c r="F405" s="2"/>
      <c r="G405" s="3"/>
      <c r="H405" s="3"/>
      <c r="I405" s="3"/>
    </row>
    <row r="406" spans="1:9" ht="15.75" customHeight="1">
      <c r="A406" s="1"/>
      <c r="B406" s="1"/>
      <c r="C406" s="2"/>
      <c r="D406" s="2"/>
      <c r="E406" s="2"/>
      <c r="F406" s="2"/>
      <c r="G406" s="3"/>
      <c r="H406" s="3"/>
      <c r="I406" s="3"/>
    </row>
    <row r="407" spans="1:9" ht="15.75" customHeight="1">
      <c r="A407" s="1"/>
      <c r="B407" s="1"/>
      <c r="C407" s="2"/>
      <c r="D407" s="2"/>
      <c r="E407" s="2"/>
      <c r="F407" s="2"/>
      <c r="G407" s="3"/>
      <c r="H407" s="3"/>
      <c r="I407" s="3"/>
    </row>
    <row r="408" spans="1:9" ht="15.75" customHeight="1">
      <c r="A408" s="1"/>
      <c r="B408" s="1"/>
      <c r="C408" s="2"/>
      <c r="D408" s="2"/>
      <c r="E408" s="2"/>
      <c r="F408" s="2"/>
      <c r="G408" s="3"/>
      <c r="H408" s="3"/>
      <c r="I408" s="3"/>
    </row>
    <row r="409" spans="1:9" ht="15.75" customHeight="1">
      <c r="A409" s="1"/>
      <c r="B409" s="1"/>
      <c r="C409" s="2"/>
      <c r="D409" s="2"/>
      <c r="E409" s="2"/>
      <c r="F409" s="2"/>
      <c r="G409" s="3"/>
      <c r="H409" s="3"/>
      <c r="I409" s="3"/>
    </row>
    <row r="410" spans="1:9" ht="15.75" customHeight="1">
      <c r="A410" s="1"/>
      <c r="B410" s="1"/>
      <c r="C410" s="2"/>
      <c r="D410" s="2"/>
      <c r="E410" s="2"/>
      <c r="F410" s="2"/>
      <c r="G410" s="3"/>
      <c r="H410" s="3"/>
      <c r="I410" s="3"/>
    </row>
    <row r="411" spans="1:9" ht="15.75" customHeight="1">
      <c r="A411" s="1"/>
      <c r="B411" s="1"/>
      <c r="C411" s="2"/>
      <c r="D411" s="2"/>
      <c r="E411" s="2"/>
      <c r="F411" s="2"/>
      <c r="G411" s="3"/>
      <c r="H411" s="3"/>
      <c r="I411" s="3"/>
    </row>
    <row r="412" spans="1:9" ht="15.75" customHeight="1">
      <c r="A412" s="1"/>
      <c r="B412" s="1"/>
      <c r="C412" s="2"/>
      <c r="D412" s="2"/>
      <c r="E412" s="2"/>
      <c r="F412" s="2"/>
      <c r="G412" s="3"/>
      <c r="H412" s="3"/>
      <c r="I412" s="3"/>
    </row>
    <row r="413" spans="1:9" ht="15.75" customHeight="1">
      <c r="A413" s="1"/>
      <c r="B413" s="1"/>
      <c r="C413" s="2"/>
      <c r="D413" s="2"/>
      <c r="E413" s="2"/>
      <c r="F413" s="2"/>
      <c r="G413" s="3"/>
      <c r="H413" s="3"/>
      <c r="I413" s="3"/>
    </row>
    <row r="414" spans="1:9" ht="15.75" customHeight="1">
      <c r="A414" s="1"/>
      <c r="B414" s="1"/>
      <c r="C414" s="2"/>
      <c r="D414" s="2"/>
      <c r="E414" s="2"/>
      <c r="F414" s="2"/>
      <c r="G414" s="3"/>
      <c r="H414" s="3"/>
      <c r="I414" s="3"/>
    </row>
    <row r="415" spans="1:9" ht="15.75" customHeight="1">
      <c r="A415" s="1"/>
      <c r="B415" s="1"/>
      <c r="C415" s="2"/>
      <c r="D415" s="2"/>
      <c r="E415" s="2"/>
      <c r="F415" s="2"/>
      <c r="G415" s="3"/>
      <c r="H415" s="3"/>
      <c r="I415" s="3"/>
    </row>
    <row r="416" spans="1:9" ht="15.75" customHeight="1">
      <c r="A416" s="1"/>
      <c r="B416" s="1"/>
      <c r="C416" s="2"/>
      <c r="D416" s="2"/>
      <c r="E416" s="2"/>
      <c r="F416" s="2"/>
      <c r="G416" s="3"/>
      <c r="H416" s="3"/>
      <c r="I416" s="3"/>
    </row>
    <row r="417" spans="1:9" ht="15.75" customHeight="1">
      <c r="A417" s="1"/>
      <c r="B417" s="1"/>
      <c r="C417" s="2"/>
      <c r="D417" s="2"/>
      <c r="E417" s="2"/>
      <c r="F417" s="2"/>
      <c r="G417" s="3"/>
      <c r="H417" s="3"/>
      <c r="I417" s="3"/>
    </row>
    <row r="418" spans="1:9" ht="15.75" customHeight="1">
      <c r="A418" s="1"/>
      <c r="B418" s="1"/>
      <c r="C418" s="2"/>
      <c r="D418" s="2"/>
      <c r="E418" s="2"/>
      <c r="F418" s="2"/>
      <c r="G418" s="3"/>
      <c r="H418" s="3"/>
      <c r="I418" s="3"/>
    </row>
    <row r="419" spans="1:9" ht="15.75" customHeight="1">
      <c r="A419" s="1"/>
      <c r="B419" s="1"/>
      <c r="C419" s="2"/>
      <c r="D419" s="2"/>
      <c r="E419" s="2"/>
      <c r="F419" s="2"/>
      <c r="G419" s="3"/>
      <c r="H419" s="3"/>
      <c r="I419" s="3"/>
    </row>
    <row r="420" spans="1:9" ht="15.75" customHeight="1">
      <c r="A420" s="1"/>
      <c r="B420" s="1"/>
      <c r="C420" s="2"/>
      <c r="D420" s="2"/>
      <c r="E420" s="2"/>
      <c r="F420" s="2"/>
      <c r="G420" s="3"/>
      <c r="H420" s="3"/>
      <c r="I420" s="3"/>
    </row>
    <row r="421" spans="1:9" ht="15.75" customHeight="1">
      <c r="A421" s="1"/>
      <c r="B421" s="1"/>
      <c r="C421" s="2"/>
      <c r="D421" s="2"/>
      <c r="E421" s="2"/>
      <c r="F421" s="2"/>
      <c r="G421" s="3"/>
      <c r="H421" s="3"/>
      <c r="I421" s="3"/>
    </row>
    <row r="422" spans="1:9" ht="15.75" customHeight="1">
      <c r="A422" s="1"/>
      <c r="B422" s="1"/>
      <c r="C422" s="2"/>
      <c r="D422" s="2"/>
      <c r="E422" s="2"/>
      <c r="F422" s="2"/>
      <c r="G422" s="3"/>
      <c r="H422" s="3"/>
      <c r="I422" s="3"/>
    </row>
    <row r="423" spans="1:9" ht="15.75" customHeight="1">
      <c r="A423" s="1"/>
      <c r="B423" s="1"/>
      <c r="C423" s="2"/>
      <c r="D423" s="2"/>
      <c r="E423" s="2"/>
      <c r="F423" s="2"/>
      <c r="G423" s="3"/>
      <c r="H423" s="3"/>
      <c r="I423" s="3"/>
    </row>
    <row r="424" spans="1:9" ht="15.75" customHeight="1">
      <c r="A424" s="1"/>
      <c r="B424" s="1"/>
      <c r="C424" s="2"/>
      <c r="D424" s="2"/>
      <c r="E424" s="2"/>
      <c r="F424" s="2"/>
      <c r="G424" s="3"/>
      <c r="H424" s="3"/>
      <c r="I424" s="3"/>
    </row>
    <row r="425" spans="1:9" ht="15.75" customHeight="1">
      <c r="A425" s="1"/>
      <c r="B425" s="1"/>
      <c r="C425" s="2"/>
      <c r="D425" s="2"/>
      <c r="E425" s="2"/>
      <c r="F425" s="2"/>
      <c r="G425" s="3"/>
      <c r="H425" s="3"/>
      <c r="I425" s="3"/>
    </row>
    <row r="426" spans="1:9" ht="15.75" customHeight="1">
      <c r="A426" s="1"/>
      <c r="B426" s="1"/>
      <c r="C426" s="2"/>
      <c r="D426" s="2"/>
      <c r="E426" s="2"/>
      <c r="F426" s="2"/>
      <c r="G426" s="3"/>
      <c r="H426" s="3"/>
      <c r="I426" s="3"/>
    </row>
    <row r="427" spans="1:9" ht="15.75" customHeight="1">
      <c r="A427" s="1"/>
      <c r="B427" s="1"/>
      <c r="C427" s="2"/>
      <c r="D427" s="2"/>
      <c r="E427" s="2"/>
      <c r="F427" s="2"/>
      <c r="G427" s="3"/>
      <c r="H427" s="3"/>
      <c r="I427" s="3"/>
    </row>
    <row r="428" spans="1:9" ht="15.75" customHeight="1">
      <c r="A428" s="1"/>
      <c r="B428" s="1"/>
      <c r="C428" s="2"/>
      <c r="D428" s="2"/>
      <c r="E428" s="2"/>
      <c r="F428" s="2"/>
      <c r="G428" s="3"/>
      <c r="H428" s="3"/>
      <c r="I428" s="3"/>
    </row>
    <row r="429" spans="1:9" ht="15.75" customHeight="1">
      <c r="A429" s="1"/>
      <c r="B429" s="1"/>
      <c r="C429" s="2"/>
      <c r="D429" s="2"/>
      <c r="E429" s="2"/>
      <c r="F429" s="2"/>
      <c r="G429" s="3"/>
      <c r="H429" s="3"/>
      <c r="I429" s="3"/>
    </row>
    <row r="430" spans="1:9" ht="15.75" customHeight="1">
      <c r="A430" s="1"/>
      <c r="B430" s="1"/>
      <c r="C430" s="2"/>
      <c r="D430" s="2"/>
      <c r="E430" s="2"/>
      <c r="F430" s="2"/>
      <c r="G430" s="3"/>
      <c r="H430" s="3"/>
      <c r="I430" s="3"/>
    </row>
    <row r="431" spans="1:9" ht="15.75" customHeight="1">
      <c r="A431" s="1"/>
      <c r="B431" s="1"/>
      <c r="C431" s="2"/>
      <c r="D431" s="2"/>
      <c r="E431" s="2"/>
      <c r="F431" s="2"/>
      <c r="G431" s="3"/>
      <c r="H431" s="3"/>
      <c r="I431" s="3"/>
    </row>
    <row r="432" spans="1:9" ht="15.75" customHeight="1">
      <c r="A432" s="1"/>
      <c r="B432" s="1"/>
      <c r="C432" s="2"/>
      <c r="D432" s="2"/>
      <c r="E432" s="2"/>
      <c r="F432" s="2"/>
      <c r="G432" s="3"/>
      <c r="H432" s="3"/>
      <c r="I432" s="3"/>
    </row>
    <row r="433" spans="1:9" ht="15.75" customHeight="1">
      <c r="A433" s="1"/>
      <c r="B433" s="1"/>
      <c r="C433" s="2"/>
      <c r="D433" s="2"/>
      <c r="E433" s="2"/>
      <c r="F433" s="2"/>
      <c r="G433" s="3"/>
      <c r="H433" s="3"/>
      <c r="I433" s="3"/>
    </row>
    <row r="434" spans="1:9" ht="15.75" customHeight="1">
      <c r="A434" s="1"/>
      <c r="B434" s="1"/>
      <c r="C434" s="2"/>
      <c r="D434" s="2"/>
      <c r="E434" s="2"/>
      <c r="F434" s="2"/>
      <c r="G434" s="3"/>
      <c r="H434" s="3"/>
      <c r="I434" s="3"/>
    </row>
    <row r="435" spans="1:9" ht="15.75" customHeight="1">
      <c r="A435" s="1"/>
      <c r="B435" s="1"/>
      <c r="C435" s="2"/>
      <c r="D435" s="2"/>
      <c r="E435" s="2"/>
      <c r="F435" s="2"/>
      <c r="G435" s="3"/>
      <c r="H435" s="3"/>
      <c r="I435" s="3"/>
    </row>
    <row r="436" spans="1:9" ht="15.75" customHeight="1">
      <c r="A436" s="1"/>
      <c r="B436" s="1"/>
      <c r="C436" s="2"/>
      <c r="D436" s="2"/>
      <c r="E436" s="2"/>
      <c r="F436" s="2"/>
      <c r="G436" s="3"/>
      <c r="H436" s="3"/>
      <c r="I436" s="3"/>
    </row>
    <row r="437" spans="1:9" ht="15.75" customHeight="1">
      <c r="A437" s="1"/>
      <c r="B437" s="1"/>
      <c r="C437" s="2"/>
      <c r="D437" s="2"/>
      <c r="E437" s="2"/>
      <c r="F437" s="2"/>
      <c r="G437" s="3"/>
      <c r="H437" s="3"/>
      <c r="I437" s="3"/>
    </row>
    <row r="438" spans="1:9" ht="15.75" customHeight="1">
      <c r="A438" s="1"/>
      <c r="B438" s="1"/>
      <c r="C438" s="2"/>
      <c r="D438" s="2"/>
      <c r="E438" s="2"/>
      <c r="F438" s="2"/>
      <c r="G438" s="3"/>
      <c r="H438" s="3"/>
      <c r="I438" s="3"/>
    </row>
    <row r="439" spans="1:9" ht="15.75" customHeight="1">
      <c r="A439" s="1"/>
      <c r="B439" s="1"/>
      <c r="C439" s="2"/>
      <c r="D439" s="2"/>
      <c r="E439" s="2"/>
      <c r="F439" s="2"/>
      <c r="G439" s="3"/>
      <c r="H439" s="3"/>
      <c r="I439" s="3"/>
    </row>
    <row r="440" spans="1:9" ht="15.75" customHeight="1">
      <c r="A440" s="1"/>
      <c r="B440" s="1"/>
      <c r="C440" s="2"/>
      <c r="D440" s="2"/>
      <c r="E440" s="2"/>
      <c r="F440" s="2"/>
      <c r="G440" s="3"/>
      <c r="H440" s="3"/>
      <c r="I440" s="3"/>
    </row>
    <row r="441" spans="1:9" ht="15.75" customHeight="1">
      <c r="A441" s="1"/>
      <c r="B441" s="1"/>
      <c r="C441" s="2"/>
      <c r="D441" s="2"/>
      <c r="E441" s="2"/>
      <c r="F441" s="2"/>
      <c r="G441" s="3"/>
      <c r="H441" s="3"/>
      <c r="I441" s="3"/>
    </row>
    <row r="442" spans="1:9" ht="15.75" customHeight="1">
      <c r="A442" s="1"/>
      <c r="B442" s="1"/>
      <c r="C442" s="2"/>
      <c r="D442" s="2"/>
      <c r="E442" s="2"/>
      <c r="F442" s="2"/>
      <c r="G442" s="3"/>
      <c r="H442" s="3"/>
      <c r="I442" s="3"/>
    </row>
    <row r="443" spans="1:9" ht="15.75" customHeight="1">
      <c r="A443" s="1"/>
      <c r="B443" s="1"/>
      <c r="C443" s="2"/>
      <c r="D443" s="2"/>
      <c r="E443" s="2"/>
      <c r="F443" s="2"/>
      <c r="G443" s="3"/>
      <c r="H443" s="3"/>
      <c r="I443" s="3"/>
    </row>
    <row r="444" spans="1:9" ht="15.75" customHeight="1">
      <c r="A444" s="1"/>
      <c r="B444" s="1"/>
      <c r="C444" s="2"/>
      <c r="D444" s="2"/>
      <c r="E444" s="2"/>
      <c r="F444" s="2"/>
      <c r="G444" s="3"/>
      <c r="H444" s="3"/>
      <c r="I444" s="3"/>
    </row>
    <row r="445" spans="1:9" ht="15.75" customHeight="1">
      <c r="A445" s="1"/>
      <c r="B445" s="1"/>
      <c r="C445" s="2"/>
      <c r="D445" s="2"/>
      <c r="E445" s="2"/>
      <c r="F445" s="2"/>
      <c r="G445" s="3"/>
      <c r="H445" s="3"/>
      <c r="I445" s="3"/>
    </row>
    <row r="446" spans="1:9" ht="15.75" customHeight="1">
      <c r="A446" s="1"/>
      <c r="B446" s="1"/>
      <c r="C446" s="2"/>
      <c r="D446" s="2"/>
      <c r="E446" s="2"/>
      <c r="F446" s="2"/>
      <c r="G446" s="3"/>
      <c r="H446" s="3"/>
      <c r="I446" s="3"/>
    </row>
    <row r="447" spans="1:9" ht="15.75" customHeight="1">
      <c r="A447" s="1"/>
      <c r="B447" s="1"/>
      <c r="C447" s="2"/>
      <c r="D447" s="2"/>
      <c r="E447" s="2"/>
      <c r="F447" s="2"/>
      <c r="G447" s="3"/>
      <c r="H447" s="3"/>
      <c r="I447" s="3"/>
    </row>
    <row r="448" spans="1:9" ht="15.75" customHeight="1">
      <c r="A448" s="1"/>
      <c r="B448" s="1"/>
      <c r="C448" s="2"/>
      <c r="D448" s="2"/>
      <c r="E448" s="2"/>
      <c r="F448" s="2"/>
      <c r="G448" s="3"/>
      <c r="H448" s="3"/>
      <c r="I448" s="3"/>
    </row>
    <row r="449" spans="1:9" ht="15.75" customHeight="1">
      <c r="A449" s="1"/>
      <c r="B449" s="1"/>
      <c r="C449" s="2"/>
      <c r="D449" s="2"/>
      <c r="E449" s="2"/>
      <c r="F449" s="2"/>
      <c r="G449" s="3"/>
      <c r="H449" s="3"/>
      <c r="I449" s="3"/>
    </row>
    <row r="450" spans="1:9" ht="15.75" customHeight="1">
      <c r="A450" s="1"/>
      <c r="B450" s="1"/>
      <c r="C450" s="2"/>
      <c r="D450" s="2"/>
      <c r="E450" s="2"/>
      <c r="F450" s="2"/>
      <c r="G450" s="3"/>
      <c r="H450" s="3"/>
      <c r="I450" s="3"/>
    </row>
    <row r="451" spans="1:9" ht="15.75" customHeight="1">
      <c r="A451" s="1"/>
      <c r="B451" s="1"/>
      <c r="C451" s="2"/>
      <c r="D451" s="2"/>
      <c r="E451" s="2"/>
      <c r="F451" s="2"/>
      <c r="G451" s="3"/>
      <c r="H451" s="3"/>
      <c r="I451" s="3"/>
    </row>
    <row r="452" spans="1:9" ht="15.75" customHeight="1">
      <c r="A452" s="1"/>
      <c r="B452" s="1"/>
      <c r="C452" s="2"/>
      <c r="D452" s="2"/>
      <c r="E452" s="2"/>
      <c r="F452" s="2"/>
      <c r="G452" s="3"/>
      <c r="H452" s="3"/>
      <c r="I452" s="3"/>
    </row>
    <row r="453" spans="1:9" ht="15.75" customHeight="1">
      <c r="A453" s="1"/>
      <c r="B453" s="1"/>
      <c r="C453" s="2"/>
      <c r="D453" s="2"/>
      <c r="E453" s="2"/>
      <c r="F453" s="2"/>
      <c r="G453" s="3"/>
      <c r="H453" s="3"/>
      <c r="I453" s="3"/>
    </row>
    <row r="454" spans="1:9" ht="15.75" customHeight="1">
      <c r="A454" s="1"/>
      <c r="B454" s="1"/>
      <c r="C454" s="2"/>
      <c r="D454" s="2"/>
      <c r="E454" s="2"/>
      <c r="F454" s="2"/>
      <c r="G454" s="3"/>
      <c r="H454" s="3"/>
      <c r="I454" s="3"/>
    </row>
    <row r="455" spans="1:9" ht="15.75" customHeight="1">
      <c r="A455" s="1"/>
      <c r="B455" s="1"/>
      <c r="C455" s="2"/>
      <c r="D455" s="2"/>
      <c r="E455" s="2"/>
      <c r="F455" s="2"/>
      <c r="G455" s="3"/>
      <c r="H455" s="3"/>
      <c r="I455" s="3"/>
    </row>
    <row r="456" spans="1:9" ht="15.75" customHeight="1">
      <c r="A456" s="1"/>
      <c r="B456" s="1"/>
      <c r="C456" s="2"/>
      <c r="D456" s="2"/>
      <c r="E456" s="2"/>
      <c r="F456" s="2"/>
      <c r="G456" s="3"/>
      <c r="H456" s="3"/>
      <c r="I456" s="3"/>
    </row>
    <row r="457" spans="1:9" ht="15.75" customHeight="1">
      <c r="A457" s="1"/>
      <c r="B457" s="1"/>
      <c r="C457" s="2"/>
      <c r="D457" s="2"/>
      <c r="E457" s="2"/>
      <c r="F457" s="2"/>
      <c r="G457" s="3"/>
      <c r="H457" s="3"/>
      <c r="I457" s="3"/>
    </row>
    <row r="458" spans="1:9" ht="15.75" customHeight="1">
      <c r="A458" s="1"/>
      <c r="B458" s="1"/>
      <c r="C458" s="2"/>
      <c r="D458" s="2"/>
      <c r="E458" s="2"/>
      <c r="F458" s="2"/>
      <c r="G458" s="3"/>
      <c r="H458" s="3"/>
      <c r="I458" s="3"/>
    </row>
    <row r="459" spans="1:9" ht="15.75" customHeight="1">
      <c r="A459" s="1"/>
      <c r="B459" s="1"/>
      <c r="C459" s="2"/>
      <c r="D459" s="2"/>
      <c r="E459" s="2"/>
      <c r="F459" s="2"/>
      <c r="G459" s="3"/>
      <c r="H459" s="3"/>
      <c r="I459" s="3"/>
    </row>
    <row r="460" spans="1:9" ht="15.75" customHeight="1">
      <c r="A460" s="1"/>
      <c r="B460" s="1"/>
      <c r="C460" s="2"/>
      <c r="D460" s="2"/>
      <c r="E460" s="2"/>
      <c r="F460" s="2"/>
      <c r="G460" s="3"/>
      <c r="H460" s="3"/>
      <c r="I460" s="3"/>
    </row>
    <row r="461" spans="1:9" ht="15.75" customHeight="1">
      <c r="A461" s="1"/>
      <c r="B461" s="1"/>
      <c r="C461" s="2"/>
      <c r="D461" s="2"/>
      <c r="E461" s="2"/>
      <c r="F461" s="2"/>
      <c r="G461" s="3"/>
      <c r="H461" s="3"/>
      <c r="I461" s="3"/>
    </row>
    <row r="462" spans="1:9" ht="15.75" customHeight="1">
      <c r="A462" s="1"/>
      <c r="B462" s="1"/>
      <c r="C462" s="2"/>
      <c r="D462" s="2"/>
      <c r="E462" s="2"/>
      <c r="F462" s="2"/>
      <c r="G462" s="3"/>
      <c r="H462" s="3"/>
      <c r="I462" s="3"/>
    </row>
    <row r="463" spans="1:9" ht="15.75" customHeight="1">
      <c r="A463" s="1"/>
      <c r="B463" s="1"/>
      <c r="C463" s="2"/>
      <c r="D463" s="2"/>
      <c r="E463" s="2"/>
      <c r="F463" s="2"/>
      <c r="G463" s="3"/>
      <c r="H463" s="3"/>
      <c r="I463" s="3"/>
    </row>
    <row r="464" spans="1:9" ht="15.75" customHeight="1">
      <c r="A464" s="1"/>
      <c r="B464" s="1"/>
      <c r="C464" s="2"/>
      <c r="D464" s="2"/>
      <c r="E464" s="2"/>
      <c r="F464" s="2"/>
      <c r="G464" s="3"/>
      <c r="H464" s="3"/>
      <c r="I464" s="3"/>
    </row>
    <row r="465" spans="1:9" ht="15.75" customHeight="1">
      <c r="A465" s="1"/>
      <c r="B465" s="1"/>
      <c r="C465" s="2"/>
      <c r="D465" s="2"/>
      <c r="E465" s="2"/>
      <c r="F465" s="2"/>
      <c r="G465" s="3"/>
      <c r="H465" s="3"/>
      <c r="I465" s="3"/>
    </row>
    <row r="466" spans="1:9" ht="15.75" customHeight="1">
      <c r="A466" s="1"/>
      <c r="B466" s="1"/>
      <c r="C466" s="2"/>
      <c r="D466" s="2"/>
      <c r="E466" s="2"/>
      <c r="F466" s="2"/>
      <c r="G466" s="3"/>
      <c r="H466" s="3"/>
      <c r="I466" s="3"/>
    </row>
    <row r="467" spans="1:9" ht="15.75" customHeight="1">
      <c r="A467" s="1"/>
      <c r="B467" s="1"/>
      <c r="C467" s="2"/>
      <c r="D467" s="2"/>
      <c r="E467" s="2"/>
      <c r="F467" s="2"/>
      <c r="G467" s="3"/>
      <c r="H467" s="3"/>
      <c r="I467" s="3"/>
    </row>
    <row r="468" spans="1:9" ht="15.75" customHeight="1">
      <c r="A468" s="1"/>
      <c r="B468" s="1"/>
      <c r="C468" s="2"/>
      <c r="D468" s="2"/>
      <c r="E468" s="2"/>
      <c r="F468" s="2"/>
      <c r="G468" s="3"/>
      <c r="H468" s="3"/>
      <c r="I468" s="3"/>
    </row>
    <row r="469" spans="1:9" ht="15.75" customHeight="1">
      <c r="A469" s="1"/>
      <c r="B469" s="1"/>
      <c r="C469" s="2"/>
      <c r="D469" s="2"/>
      <c r="E469" s="2"/>
      <c r="F469" s="2"/>
      <c r="G469" s="3"/>
      <c r="H469" s="3"/>
      <c r="I469" s="3"/>
    </row>
    <row r="470" spans="1:9" ht="15.75" customHeight="1">
      <c r="A470" s="1"/>
      <c r="B470" s="1"/>
      <c r="C470" s="2"/>
      <c r="D470" s="2"/>
      <c r="E470" s="2"/>
      <c r="F470" s="2"/>
      <c r="G470" s="3"/>
      <c r="H470" s="3"/>
      <c r="I470" s="3"/>
    </row>
    <row r="471" spans="1:9" ht="15.75" customHeight="1">
      <c r="A471" s="1"/>
      <c r="B471" s="1"/>
      <c r="C471" s="2"/>
      <c r="D471" s="2"/>
      <c r="E471" s="2"/>
      <c r="F471" s="2"/>
      <c r="G471" s="3"/>
      <c r="H471" s="3"/>
      <c r="I471" s="3"/>
    </row>
    <row r="472" spans="1:9" ht="15.75" customHeight="1">
      <c r="A472" s="1"/>
      <c r="B472" s="1"/>
      <c r="C472" s="2"/>
      <c r="D472" s="2"/>
      <c r="E472" s="2"/>
      <c r="F472" s="2"/>
      <c r="G472" s="3"/>
      <c r="H472" s="3"/>
      <c r="I472" s="3"/>
    </row>
    <row r="473" spans="1:9" ht="15.75" customHeight="1">
      <c r="A473" s="1"/>
      <c r="B473" s="1"/>
      <c r="C473" s="2"/>
      <c r="D473" s="2"/>
      <c r="E473" s="2"/>
      <c r="F473" s="2"/>
      <c r="G473" s="3"/>
      <c r="H473" s="3"/>
      <c r="I473" s="3"/>
    </row>
    <row r="474" spans="1:9" ht="15.75" customHeight="1">
      <c r="A474" s="1"/>
      <c r="B474" s="1"/>
      <c r="C474" s="2"/>
      <c r="D474" s="2"/>
      <c r="E474" s="2"/>
      <c r="F474" s="2"/>
      <c r="G474" s="3"/>
      <c r="H474" s="3"/>
      <c r="I474" s="3"/>
    </row>
    <row r="475" spans="1:9" ht="15.75" customHeight="1">
      <c r="A475" s="1"/>
      <c r="B475" s="1"/>
      <c r="C475" s="2"/>
      <c r="D475" s="2"/>
      <c r="E475" s="2"/>
      <c r="F475" s="2"/>
      <c r="G475" s="3"/>
      <c r="H475" s="3"/>
      <c r="I475" s="3"/>
    </row>
    <row r="476" spans="1:9" ht="15.75" customHeight="1">
      <c r="A476" s="1"/>
      <c r="B476" s="1"/>
      <c r="C476" s="2"/>
      <c r="D476" s="2"/>
      <c r="E476" s="2"/>
      <c r="F476" s="2"/>
      <c r="G476" s="3"/>
      <c r="H476" s="3"/>
      <c r="I476" s="3"/>
    </row>
    <row r="477" spans="1:9" ht="15.75" customHeight="1">
      <c r="A477" s="1"/>
      <c r="B477" s="1"/>
      <c r="C477" s="2"/>
      <c r="D477" s="2"/>
      <c r="E477" s="2"/>
      <c r="F477" s="2"/>
      <c r="G477" s="3"/>
      <c r="H477" s="3"/>
      <c r="I477" s="3"/>
    </row>
    <row r="478" spans="1:9" ht="15.75" customHeight="1">
      <c r="A478" s="1"/>
      <c r="B478" s="1"/>
      <c r="C478" s="2"/>
      <c r="D478" s="2"/>
      <c r="E478" s="2"/>
      <c r="F478" s="2"/>
      <c r="G478" s="3"/>
      <c r="H478" s="3"/>
      <c r="I478" s="3"/>
    </row>
    <row r="479" spans="1:9" ht="15.75" customHeight="1">
      <c r="A479" s="1"/>
      <c r="B479" s="1"/>
      <c r="C479" s="2"/>
      <c r="D479" s="2"/>
      <c r="E479" s="2"/>
      <c r="F479" s="2"/>
      <c r="G479" s="3"/>
      <c r="H479" s="3"/>
      <c r="I479" s="3"/>
    </row>
    <row r="480" spans="1:9" ht="15.75" customHeight="1">
      <c r="A480" s="1"/>
      <c r="B480" s="1"/>
      <c r="C480" s="2"/>
      <c r="D480" s="2"/>
      <c r="E480" s="2"/>
      <c r="F480" s="2"/>
      <c r="G480" s="3"/>
      <c r="H480" s="3"/>
      <c r="I480" s="3"/>
    </row>
    <row r="481" spans="1:9" ht="15.75" customHeight="1">
      <c r="A481" s="1"/>
      <c r="B481" s="1"/>
      <c r="C481" s="2"/>
      <c r="D481" s="2"/>
      <c r="E481" s="2"/>
      <c r="F481" s="2"/>
      <c r="G481" s="3"/>
      <c r="H481" s="3"/>
      <c r="I481" s="3"/>
    </row>
    <row r="482" spans="1:9" ht="15.75" customHeight="1">
      <c r="A482" s="1"/>
      <c r="B482" s="1"/>
      <c r="C482" s="2"/>
      <c r="D482" s="2"/>
      <c r="E482" s="2"/>
      <c r="F482" s="2"/>
      <c r="G482" s="3"/>
      <c r="H482" s="3"/>
      <c r="I482" s="3"/>
    </row>
    <row r="483" spans="1:9" ht="15.75" customHeight="1">
      <c r="A483" s="1"/>
      <c r="B483" s="1"/>
      <c r="C483" s="2"/>
      <c r="D483" s="2"/>
      <c r="E483" s="2"/>
      <c r="F483" s="2"/>
      <c r="G483" s="3"/>
      <c r="H483" s="3"/>
      <c r="I483" s="3"/>
    </row>
    <row r="484" spans="1:9" ht="15.75" customHeight="1">
      <c r="A484" s="1"/>
      <c r="B484" s="1"/>
      <c r="C484" s="2"/>
      <c r="D484" s="2"/>
      <c r="E484" s="2"/>
      <c r="F484" s="2"/>
      <c r="G484" s="3"/>
      <c r="H484" s="3"/>
      <c r="I484" s="3"/>
    </row>
    <row r="485" spans="1:9" ht="15.75" customHeight="1">
      <c r="A485" s="1"/>
      <c r="B485" s="1"/>
      <c r="C485" s="2"/>
      <c r="D485" s="2"/>
      <c r="E485" s="2"/>
      <c r="F485" s="2"/>
      <c r="G485" s="3"/>
      <c r="H485" s="3"/>
      <c r="I485" s="3"/>
    </row>
    <row r="486" spans="1:9" ht="15.75" customHeight="1">
      <c r="A486" s="1"/>
      <c r="B486" s="1"/>
      <c r="C486" s="2"/>
      <c r="D486" s="2"/>
      <c r="E486" s="2"/>
      <c r="F486" s="2"/>
      <c r="G486" s="3"/>
      <c r="H486" s="3"/>
      <c r="I486" s="3"/>
    </row>
    <row r="487" spans="1:9" ht="15.75" customHeight="1">
      <c r="A487" s="1"/>
      <c r="B487" s="1"/>
      <c r="C487" s="2"/>
      <c r="D487" s="2"/>
      <c r="E487" s="2"/>
      <c r="F487" s="2"/>
      <c r="G487" s="3"/>
      <c r="H487" s="3"/>
      <c r="I487" s="3"/>
    </row>
    <row r="488" spans="1:9" ht="15.75" customHeight="1">
      <c r="A488" s="1"/>
      <c r="B488" s="1"/>
      <c r="C488" s="2"/>
      <c r="D488" s="2"/>
      <c r="E488" s="2"/>
      <c r="F488" s="2"/>
      <c r="G488" s="3"/>
      <c r="H488" s="3"/>
      <c r="I488" s="3"/>
    </row>
    <row r="489" spans="1:9" ht="15.75" customHeight="1">
      <c r="A489" s="1"/>
      <c r="B489" s="1"/>
      <c r="C489" s="2"/>
      <c r="D489" s="2"/>
      <c r="E489" s="2"/>
      <c r="F489" s="2"/>
      <c r="G489" s="3"/>
      <c r="H489" s="3"/>
      <c r="I489" s="3"/>
    </row>
    <row r="490" spans="1:9" ht="15.75" customHeight="1">
      <c r="A490" s="1"/>
      <c r="B490" s="1"/>
      <c r="C490" s="2"/>
      <c r="D490" s="2"/>
      <c r="E490" s="2"/>
      <c r="F490" s="2"/>
      <c r="G490" s="3"/>
      <c r="H490" s="3"/>
      <c r="I490" s="3"/>
    </row>
    <row r="491" spans="1:9" ht="15.75" customHeight="1">
      <c r="A491" s="1"/>
      <c r="B491" s="1"/>
      <c r="C491" s="2"/>
      <c r="D491" s="2"/>
      <c r="E491" s="2"/>
      <c r="F491" s="2"/>
      <c r="G491" s="3"/>
      <c r="H491" s="3"/>
      <c r="I491" s="3"/>
    </row>
    <row r="492" spans="1:9" ht="15.75" customHeight="1">
      <c r="A492" s="1"/>
      <c r="B492" s="1"/>
      <c r="C492" s="2"/>
      <c r="D492" s="2"/>
      <c r="E492" s="2"/>
      <c r="F492" s="2"/>
      <c r="G492" s="3"/>
      <c r="H492" s="3"/>
      <c r="I492" s="3"/>
    </row>
    <row r="493" spans="1:9" ht="15.75" customHeight="1">
      <c r="A493" s="1"/>
      <c r="B493" s="1"/>
      <c r="C493" s="2"/>
      <c r="D493" s="2"/>
      <c r="E493" s="2"/>
      <c r="F493" s="2"/>
      <c r="G493" s="3"/>
      <c r="H493" s="3"/>
      <c r="I493" s="3"/>
    </row>
    <row r="494" spans="1:9" ht="15.75" customHeight="1">
      <c r="A494" s="1"/>
      <c r="B494" s="1"/>
      <c r="C494" s="2"/>
      <c r="D494" s="2"/>
      <c r="E494" s="2"/>
      <c r="F494" s="2"/>
      <c r="G494" s="3"/>
      <c r="H494" s="3"/>
      <c r="I494" s="3"/>
    </row>
    <row r="495" spans="1:9" ht="15.75" customHeight="1">
      <c r="A495" s="1"/>
      <c r="B495" s="1"/>
      <c r="C495" s="2"/>
      <c r="D495" s="2"/>
      <c r="E495" s="2"/>
      <c r="F495" s="2"/>
      <c r="G495" s="3"/>
      <c r="H495" s="3"/>
      <c r="I495" s="3"/>
    </row>
    <row r="496" spans="1:9" ht="15.75" customHeight="1">
      <c r="A496" s="1"/>
      <c r="B496" s="1"/>
      <c r="C496" s="2"/>
      <c r="D496" s="2"/>
      <c r="E496" s="2"/>
      <c r="F496" s="2"/>
      <c r="G496" s="3"/>
      <c r="H496" s="3"/>
      <c r="I496" s="3"/>
    </row>
    <row r="497" spans="1:9" ht="15.75" customHeight="1">
      <c r="A497" s="1"/>
      <c r="B497" s="1"/>
      <c r="C497" s="2"/>
      <c r="D497" s="2"/>
      <c r="E497" s="2"/>
      <c r="F497" s="2"/>
      <c r="G497" s="3"/>
      <c r="H497" s="3"/>
      <c r="I497" s="3"/>
    </row>
    <row r="498" spans="1:9" ht="15.75" customHeight="1">
      <c r="A498" s="1"/>
      <c r="B498" s="1"/>
      <c r="C498" s="2"/>
      <c r="D498" s="2"/>
      <c r="E498" s="2"/>
      <c r="F498" s="2"/>
      <c r="G498" s="3"/>
      <c r="H498" s="3"/>
      <c r="I498" s="3"/>
    </row>
    <row r="499" spans="1:9" ht="15.75" customHeight="1">
      <c r="A499" s="1"/>
      <c r="B499" s="1"/>
      <c r="C499" s="2"/>
      <c r="D499" s="2"/>
      <c r="E499" s="2"/>
      <c r="F499" s="2"/>
      <c r="G499" s="3"/>
      <c r="H499" s="3"/>
      <c r="I499" s="3"/>
    </row>
    <row r="500" spans="1:9" ht="15.75" customHeight="1">
      <c r="A500" s="1"/>
      <c r="B500" s="1"/>
      <c r="C500" s="2"/>
      <c r="D500" s="2"/>
      <c r="E500" s="2"/>
      <c r="F500" s="2"/>
      <c r="G500" s="3"/>
      <c r="H500" s="3"/>
      <c r="I500" s="3"/>
    </row>
    <row r="501" spans="1:9" ht="15.75" customHeight="1">
      <c r="A501" s="1"/>
      <c r="B501" s="1"/>
      <c r="C501" s="2"/>
      <c r="D501" s="2"/>
      <c r="E501" s="2"/>
      <c r="F501" s="2"/>
      <c r="G501" s="3"/>
      <c r="H501" s="3"/>
      <c r="I501" s="3"/>
    </row>
    <row r="502" spans="1:9" ht="15.75" customHeight="1">
      <c r="A502" s="1"/>
      <c r="B502" s="1"/>
      <c r="C502" s="2"/>
      <c r="D502" s="2"/>
      <c r="E502" s="2"/>
      <c r="F502" s="2"/>
      <c r="G502" s="3"/>
      <c r="H502" s="3"/>
      <c r="I502" s="3"/>
    </row>
    <row r="503" spans="1:9" ht="15.75" customHeight="1">
      <c r="A503" s="1"/>
      <c r="B503" s="1"/>
      <c r="C503" s="2"/>
      <c r="D503" s="2"/>
      <c r="E503" s="2"/>
      <c r="F503" s="2"/>
      <c r="G503" s="3"/>
      <c r="H503" s="3"/>
      <c r="I503" s="3"/>
    </row>
    <row r="504" spans="1:9" ht="15.75" customHeight="1">
      <c r="A504" s="1"/>
      <c r="B504" s="1"/>
      <c r="C504" s="2"/>
      <c r="D504" s="2"/>
      <c r="E504" s="2"/>
      <c r="F504" s="2"/>
      <c r="G504" s="3"/>
      <c r="H504" s="3"/>
      <c r="I504" s="3"/>
    </row>
    <row r="505" spans="1:9" ht="15.75" customHeight="1">
      <c r="A505" s="1"/>
      <c r="B505" s="1"/>
      <c r="C505" s="2"/>
      <c r="D505" s="2"/>
      <c r="E505" s="2"/>
      <c r="F505" s="2"/>
      <c r="G505" s="3"/>
      <c r="H505" s="3"/>
      <c r="I505" s="3"/>
    </row>
    <row r="506" spans="1:9" ht="15.75" customHeight="1">
      <c r="A506" s="1"/>
      <c r="B506" s="1"/>
      <c r="C506" s="2"/>
      <c r="D506" s="2"/>
      <c r="E506" s="2"/>
      <c r="F506" s="2"/>
      <c r="G506" s="3"/>
      <c r="H506" s="3"/>
      <c r="I506" s="3"/>
    </row>
    <row r="507" spans="1:9" ht="15.75" customHeight="1">
      <c r="A507" s="1"/>
      <c r="B507" s="1"/>
      <c r="C507" s="2"/>
      <c r="D507" s="2"/>
      <c r="E507" s="2"/>
      <c r="F507" s="2"/>
      <c r="G507" s="3"/>
      <c r="H507" s="3"/>
      <c r="I507" s="3"/>
    </row>
    <row r="508" spans="1:9" ht="15.75" customHeight="1">
      <c r="A508" s="1"/>
      <c r="B508" s="1"/>
      <c r="C508" s="2"/>
      <c r="D508" s="2"/>
      <c r="E508" s="2"/>
      <c r="F508" s="2"/>
      <c r="G508" s="3"/>
      <c r="H508" s="3"/>
      <c r="I508" s="3"/>
    </row>
    <row r="509" spans="1:9" ht="15.75" customHeight="1">
      <c r="A509" s="1"/>
      <c r="B509" s="1"/>
      <c r="C509" s="2"/>
      <c r="D509" s="2"/>
      <c r="E509" s="2"/>
      <c r="F509" s="2"/>
      <c r="G509" s="3"/>
      <c r="H509" s="3"/>
      <c r="I509" s="3"/>
    </row>
    <row r="510" spans="1:9" ht="15.75" customHeight="1">
      <c r="A510" s="1"/>
      <c r="B510" s="1"/>
      <c r="C510" s="2"/>
      <c r="D510" s="2"/>
      <c r="E510" s="2"/>
      <c r="F510" s="2"/>
      <c r="G510" s="3"/>
      <c r="H510" s="3"/>
      <c r="I510" s="3"/>
    </row>
    <row r="511" spans="1:9" ht="15.75" customHeight="1">
      <c r="A511" s="1"/>
      <c r="B511" s="1"/>
      <c r="C511" s="2"/>
      <c r="D511" s="2"/>
      <c r="E511" s="2"/>
      <c r="F511" s="2"/>
      <c r="G511" s="3"/>
      <c r="H511" s="3"/>
      <c r="I511" s="3"/>
    </row>
    <row r="512" spans="1:9" ht="15.75" customHeight="1">
      <c r="A512" s="1"/>
      <c r="B512" s="1"/>
      <c r="C512" s="2"/>
      <c r="D512" s="2"/>
      <c r="E512" s="2"/>
      <c r="F512" s="2"/>
      <c r="G512" s="3"/>
      <c r="H512" s="3"/>
      <c r="I512" s="3"/>
    </row>
    <row r="513" spans="1:9" ht="15.75" customHeight="1">
      <c r="A513" s="1"/>
      <c r="B513" s="1"/>
      <c r="C513" s="2"/>
      <c r="D513" s="2"/>
      <c r="E513" s="2"/>
      <c r="F513" s="2"/>
      <c r="G513" s="3"/>
      <c r="H513" s="3"/>
      <c r="I513" s="3"/>
    </row>
    <row r="514" spans="1:9" ht="15.75" customHeight="1">
      <c r="A514" s="1"/>
      <c r="B514" s="1"/>
      <c r="C514" s="2"/>
      <c r="D514" s="2"/>
      <c r="E514" s="2"/>
      <c r="F514" s="2"/>
      <c r="G514" s="3"/>
      <c r="H514" s="3"/>
      <c r="I514" s="3"/>
    </row>
    <row r="515" spans="1:9" ht="15.75" customHeight="1">
      <c r="A515" s="1"/>
      <c r="B515" s="1"/>
      <c r="C515" s="2"/>
      <c r="D515" s="2"/>
      <c r="E515" s="2"/>
      <c r="F515" s="2"/>
      <c r="G515" s="3"/>
      <c r="H515" s="3"/>
      <c r="I515" s="3"/>
    </row>
    <row r="516" spans="1:9" ht="15.75" customHeight="1">
      <c r="A516" s="1"/>
      <c r="B516" s="1"/>
      <c r="C516" s="2"/>
      <c r="D516" s="2"/>
      <c r="E516" s="2"/>
      <c r="F516" s="2"/>
      <c r="G516" s="3"/>
      <c r="H516" s="3"/>
      <c r="I516" s="3"/>
    </row>
    <row r="517" spans="1:9" ht="15.75" customHeight="1">
      <c r="A517" s="1"/>
      <c r="B517" s="1"/>
      <c r="C517" s="2"/>
      <c r="D517" s="2"/>
      <c r="E517" s="2"/>
      <c r="F517" s="2"/>
      <c r="G517" s="3"/>
      <c r="H517" s="3"/>
      <c r="I517" s="3"/>
    </row>
    <row r="518" spans="1:9" ht="15.75" customHeight="1">
      <c r="A518" s="1"/>
      <c r="B518" s="1"/>
      <c r="C518" s="2"/>
      <c r="D518" s="2"/>
      <c r="E518" s="2"/>
      <c r="F518" s="2"/>
      <c r="G518" s="3"/>
      <c r="H518" s="3"/>
      <c r="I518" s="3"/>
    </row>
    <row r="519" spans="1:9" ht="15.75" customHeight="1">
      <c r="A519" s="1"/>
      <c r="B519" s="1"/>
      <c r="C519" s="2"/>
      <c r="D519" s="2"/>
      <c r="E519" s="2"/>
      <c r="F519" s="2"/>
      <c r="G519" s="3"/>
      <c r="H519" s="3"/>
      <c r="I519" s="3"/>
    </row>
    <row r="520" spans="1:9" ht="15.75" customHeight="1">
      <c r="A520" s="1"/>
      <c r="B520" s="1"/>
      <c r="C520" s="2"/>
      <c r="D520" s="2"/>
      <c r="E520" s="2"/>
      <c r="F520" s="2"/>
      <c r="G520" s="3"/>
      <c r="H520" s="3"/>
      <c r="I520" s="3"/>
    </row>
    <row r="521" spans="1:9" ht="15.75" customHeight="1">
      <c r="A521" s="1"/>
      <c r="B521" s="1"/>
      <c r="C521" s="2"/>
      <c r="D521" s="2"/>
      <c r="E521" s="2"/>
      <c r="F521" s="2"/>
      <c r="G521" s="3"/>
      <c r="H521" s="3"/>
      <c r="I521" s="3"/>
    </row>
    <row r="522" spans="1:9" ht="15.75" customHeight="1">
      <c r="A522" s="1"/>
      <c r="B522" s="1"/>
      <c r="C522" s="2"/>
      <c r="D522" s="2"/>
      <c r="E522" s="2"/>
      <c r="F522" s="2"/>
      <c r="G522" s="3"/>
      <c r="H522" s="3"/>
      <c r="I522" s="3"/>
    </row>
    <row r="523" spans="1:9" ht="15.75" customHeight="1">
      <c r="A523" s="1"/>
      <c r="B523" s="1"/>
      <c r="C523" s="2"/>
      <c r="D523" s="2"/>
      <c r="E523" s="2"/>
      <c r="F523" s="2"/>
      <c r="G523" s="3"/>
      <c r="H523" s="3"/>
      <c r="I523" s="3"/>
    </row>
    <row r="524" spans="1:9" ht="15.75" customHeight="1">
      <c r="A524" s="1"/>
      <c r="B524" s="1"/>
      <c r="C524" s="2"/>
      <c r="D524" s="2"/>
      <c r="E524" s="2"/>
      <c r="F524" s="2"/>
      <c r="G524" s="3"/>
      <c r="H524" s="3"/>
      <c r="I524" s="3"/>
    </row>
    <row r="525" spans="1:9" ht="15.75" customHeight="1">
      <c r="A525" s="1"/>
      <c r="B525" s="1"/>
      <c r="C525" s="2"/>
      <c r="D525" s="2"/>
      <c r="E525" s="2"/>
      <c r="F525" s="2"/>
      <c r="G525" s="3"/>
      <c r="H525" s="3"/>
      <c r="I525" s="3"/>
    </row>
    <row r="526" spans="1:9" ht="15.75" customHeight="1">
      <c r="A526" s="1"/>
      <c r="B526" s="1"/>
      <c r="C526" s="2"/>
      <c r="D526" s="2"/>
      <c r="E526" s="2"/>
      <c r="F526" s="2"/>
      <c r="G526" s="3"/>
      <c r="H526" s="3"/>
      <c r="I526" s="3"/>
    </row>
    <row r="527" spans="1:9" ht="15.75" customHeight="1">
      <c r="A527" s="1"/>
      <c r="B527" s="1"/>
      <c r="C527" s="2"/>
      <c r="D527" s="2"/>
      <c r="E527" s="2"/>
      <c r="F527" s="2"/>
      <c r="G527" s="3"/>
      <c r="H527" s="3"/>
      <c r="I527" s="3"/>
    </row>
    <row r="528" spans="1:9" ht="15.75" customHeight="1">
      <c r="A528" s="1"/>
      <c r="B528" s="1"/>
      <c r="C528" s="2"/>
      <c r="D528" s="2"/>
      <c r="E528" s="2"/>
      <c r="F528" s="2"/>
      <c r="G528" s="3"/>
      <c r="H528" s="3"/>
      <c r="I528" s="3"/>
    </row>
    <row r="529" spans="1:9" ht="15.75" customHeight="1">
      <c r="A529" s="1"/>
      <c r="B529" s="1"/>
      <c r="C529" s="2"/>
      <c r="D529" s="2"/>
      <c r="E529" s="2"/>
      <c r="F529" s="2"/>
      <c r="G529" s="3"/>
      <c r="H529" s="3"/>
      <c r="I529" s="3"/>
    </row>
    <row r="530" spans="1:9" ht="15.75" customHeight="1">
      <c r="A530" s="1"/>
      <c r="B530" s="1"/>
      <c r="C530" s="2"/>
      <c r="D530" s="2"/>
      <c r="E530" s="2"/>
      <c r="F530" s="2"/>
      <c r="G530" s="3"/>
      <c r="H530" s="3"/>
      <c r="I530" s="3"/>
    </row>
    <row r="531" spans="1:9" ht="15.75" customHeight="1">
      <c r="A531" s="1"/>
      <c r="B531" s="1"/>
      <c r="C531" s="2"/>
      <c r="D531" s="2"/>
      <c r="E531" s="2"/>
      <c r="F531" s="2"/>
      <c r="G531" s="3"/>
      <c r="H531" s="3"/>
      <c r="I531" s="3"/>
    </row>
    <row r="532" spans="1:9" ht="15.75" customHeight="1">
      <c r="A532" s="1"/>
      <c r="B532" s="1"/>
      <c r="C532" s="2"/>
      <c r="D532" s="2"/>
      <c r="E532" s="2"/>
      <c r="F532" s="2"/>
      <c r="G532" s="3"/>
      <c r="H532" s="3"/>
      <c r="I532" s="3"/>
    </row>
    <row r="533" spans="1:9" ht="15.75" customHeight="1">
      <c r="A533" s="1"/>
      <c r="B533" s="1"/>
      <c r="C533" s="2"/>
      <c r="D533" s="2"/>
      <c r="E533" s="2"/>
      <c r="F533" s="2"/>
      <c r="G533" s="3"/>
      <c r="H533" s="3"/>
      <c r="I533" s="3"/>
    </row>
    <row r="534" spans="1:9" ht="15.75" customHeight="1">
      <c r="A534" s="1"/>
      <c r="B534" s="1"/>
      <c r="C534" s="2"/>
      <c r="D534" s="2"/>
      <c r="E534" s="2"/>
      <c r="F534" s="2"/>
      <c r="G534" s="3"/>
      <c r="H534" s="3"/>
      <c r="I534" s="3"/>
    </row>
    <row r="535" spans="1:9" ht="15.75" customHeight="1">
      <c r="A535" s="1"/>
      <c r="B535" s="1"/>
      <c r="C535" s="2"/>
      <c r="D535" s="2"/>
      <c r="E535" s="2"/>
      <c r="F535" s="2"/>
      <c r="G535" s="3"/>
      <c r="H535" s="3"/>
      <c r="I535" s="3"/>
    </row>
    <row r="536" spans="1:9" ht="15.75" customHeight="1">
      <c r="A536" s="1"/>
      <c r="B536" s="1"/>
      <c r="C536" s="2"/>
      <c r="D536" s="2"/>
      <c r="E536" s="2"/>
      <c r="F536" s="2"/>
      <c r="G536" s="3"/>
      <c r="H536" s="3"/>
      <c r="I536" s="3"/>
    </row>
    <row r="537" spans="1:9" ht="15.75" customHeight="1">
      <c r="A537" s="1"/>
      <c r="B537" s="1"/>
      <c r="C537" s="2"/>
      <c r="D537" s="2"/>
      <c r="E537" s="2"/>
      <c r="F537" s="2"/>
      <c r="G537" s="3"/>
      <c r="H537" s="3"/>
      <c r="I537" s="3"/>
    </row>
    <row r="538" spans="1:9" ht="15.75" customHeight="1">
      <c r="A538" s="1"/>
      <c r="B538" s="1"/>
      <c r="C538" s="2"/>
      <c r="D538" s="2"/>
      <c r="E538" s="2"/>
      <c r="F538" s="2"/>
      <c r="G538" s="3"/>
      <c r="H538" s="3"/>
      <c r="I538" s="3"/>
    </row>
    <row r="539" spans="1:9" ht="15.75" customHeight="1">
      <c r="A539" s="1"/>
      <c r="B539" s="1"/>
      <c r="C539" s="2"/>
      <c r="D539" s="2"/>
      <c r="E539" s="2"/>
      <c r="F539" s="2"/>
      <c r="G539" s="3"/>
      <c r="H539" s="3"/>
      <c r="I539" s="3"/>
    </row>
    <row r="540" spans="1:9" ht="15.75" customHeight="1">
      <c r="A540" s="1"/>
      <c r="B540" s="1"/>
      <c r="C540" s="2"/>
      <c r="D540" s="2"/>
      <c r="E540" s="2"/>
      <c r="F540" s="2"/>
      <c r="G540" s="3"/>
      <c r="H540" s="3"/>
      <c r="I540" s="3"/>
    </row>
    <row r="541" spans="1:9" ht="15.75" customHeight="1">
      <c r="A541" s="1"/>
      <c r="B541" s="1"/>
      <c r="C541" s="2"/>
      <c r="D541" s="2"/>
      <c r="E541" s="2"/>
      <c r="F541" s="2"/>
      <c r="G541" s="3"/>
      <c r="H541" s="3"/>
      <c r="I541" s="3"/>
    </row>
    <row r="542" spans="1:9" ht="15.75" customHeight="1">
      <c r="A542" s="1"/>
      <c r="B542" s="1"/>
      <c r="C542" s="2"/>
      <c r="D542" s="2"/>
      <c r="E542" s="2"/>
      <c r="F542" s="2"/>
      <c r="G542" s="3"/>
      <c r="H542" s="3"/>
      <c r="I542" s="3"/>
    </row>
    <row r="543" spans="1:9" ht="15.75" customHeight="1">
      <c r="A543" s="1"/>
      <c r="B543" s="1"/>
      <c r="C543" s="2"/>
      <c r="D543" s="2"/>
      <c r="E543" s="2"/>
      <c r="F543" s="2"/>
      <c r="G543" s="3"/>
      <c r="H543" s="3"/>
      <c r="I543" s="3"/>
    </row>
    <row r="544" spans="1:9" ht="15.75" customHeight="1">
      <c r="A544" s="1"/>
      <c r="B544" s="1"/>
      <c r="C544" s="2"/>
      <c r="D544" s="2"/>
      <c r="E544" s="2"/>
      <c r="F544" s="2"/>
      <c r="G544" s="3"/>
      <c r="H544" s="3"/>
      <c r="I544" s="3"/>
    </row>
    <row r="545" spans="1:9" ht="15.75" customHeight="1">
      <c r="A545" s="1"/>
      <c r="B545" s="1"/>
      <c r="C545" s="2"/>
      <c r="D545" s="2"/>
      <c r="E545" s="2"/>
      <c r="F545" s="2"/>
      <c r="G545" s="3"/>
      <c r="H545" s="3"/>
      <c r="I545" s="3"/>
    </row>
    <row r="546" spans="1:9" ht="15.75" customHeight="1">
      <c r="A546" s="1"/>
      <c r="B546" s="1"/>
      <c r="C546" s="2"/>
      <c r="D546" s="2"/>
      <c r="E546" s="2"/>
      <c r="F546" s="2"/>
      <c r="G546" s="3"/>
      <c r="H546" s="3"/>
      <c r="I546" s="3"/>
    </row>
    <row r="547" spans="1:9" ht="15.75" customHeight="1">
      <c r="A547" s="1"/>
      <c r="B547" s="1"/>
      <c r="C547" s="2"/>
      <c r="D547" s="2"/>
      <c r="E547" s="2"/>
      <c r="F547" s="2"/>
      <c r="G547" s="3"/>
      <c r="H547" s="3"/>
      <c r="I547" s="3"/>
    </row>
    <row r="548" spans="1:9" ht="15.75" customHeight="1">
      <c r="A548" s="1"/>
      <c r="B548" s="1"/>
      <c r="C548" s="2"/>
      <c r="D548" s="2"/>
      <c r="E548" s="2"/>
      <c r="F548" s="2"/>
      <c r="G548" s="3"/>
      <c r="H548" s="3"/>
      <c r="I548" s="3"/>
    </row>
    <row r="549" spans="1:9" ht="15.75" customHeight="1">
      <c r="A549" s="1"/>
      <c r="B549" s="1"/>
      <c r="C549" s="2"/>
      <c r="D549" s="2"/>
      <c r="E549" s="2"/>
      <c r="F549" s="2"/>
      <c r="G549" s="3"/>
      <c r="H549" s="3"/>
      <c r="I549" s="3"/>
    </row>
    <row r="550" spans="1:9" ht="15.75" customHeight="1">
      <c r="A550" s="1"/>
      <c r="B550" s="1"/>
      <c r="C550" s="2"/>
      <c r="D550" s="2"/>
      <c r="E550" s="2"/>
      <c r="F550" s="2"/>
      <c r="G550" s="3"/>
      <c r="H550" s="3"/>
      <c r="I550" s="3"/>
    </row>
    <row r="551" spans="1:9" ht="15.75" customHeight="1">
      <c r="A551" s="1"/>
      <c r="B551" s="1"/>
      <c r="C551" s="2"/>
      <c r="D551" s="2"/>
      <c r="E551" s="2"/>
      <c r="F551" s="2"/>
      <c r="G551" s="3"/>
      <c r="H551" s="3"/>
      <c r="I551" s="3"/>
    </row>
    <row r="552" spans="1:9" ht="15.75" customHeight="1">
      <c r="A552" s="1"/>
      <c r="B552" s="1"/>
      <c r="C552" s="2"/>
      <c r="D552" s="2"/>
      <c r="E552" s="2"/>
      <c r="F552" s="2"/>
      <c r="G552" s="3"/>
      <c r="H552" s="3"/>
      <c r="I552" s="3"/>
    </row>
    <row r="553" spans="1:9" ht="15.75" customHeight="1">
      <c r="A553" s="1"/>
      <c r="B553" s="1"/>
      <c r="C553" s="2"/>
      <c r="D553" s="2"/>
      <c r="E553" s="2"/>
      <c r="F553" s="2"/>
      <c r="G553" s="3"/>
      <c r="H553" s="3"/>
      <c r="I553" s="3"/>
    </row>
    <row r="554" spans="1:9" ht="15.75" customHeight="1">
      <c r="A554" s="1"/>
      <c r="B554" s="1"/>
      <c r="C554" s="2"/>
      <c r="D554" s="2"/>
      <c r="E554" s="2"/>
      <c r="F554" s="2"/>
      <c r="G554" s="3"/>
      <c r="H554" s="3"/>
      <c r="I554" s="3"/>
    </row>
    <row r="555" spans="1:9" ht="15.75" customHeight="1">
      <c r="A555" s="1"/>
      <c r="B555" s="1"/>
      <c r="C555" s="2"/>
      <c r="D555" s="2"/>
      <c r="E555" s="2"/>
      <c r="F555" s="2"/>
      <c r="G555" s="3"/>
      <c r="H555" s="3"/>
      <c r="I555" s="3"/>
    </row>
    <row r="556" spans="1:9" ht="15.75" customHeight="1">
      <c r="A556" s="1"/>
      <c r="B556" s="1"/>
      <c r="C556" s="2"/>
      <c r="D556" s="2"/>
      <c r="E556" s="2"/>
      <c r="F556" s="2"/>
      <c r="G556" s="3"/>
      <c r="H556" s="3"/>
      <c r="I556" s="3"/>
    </row>
    <row r="557" spans="1:9" ht="15.75" customHeight="1">
      <c r="A557" s="1"/>
      <c r="B557" s="1"/>
      <c r="C557" s="2"/>
      <c r="D557" s="2"/>
      <c r="E557" s="2"/>
      <c r="F557" s="2"/>
      <c r="G557" s="3"/>
      <c r="H557" s="3"/>
      <c r="I557" s="3"/>
    </row>
    <row r="558" spans="1:9" ht="15.75" customHeight="1">
      <c r="A558" s="1"/>
      <c r="B558" s="1"/>
      <c r="C558" s="2"/>
      <c r="D558" s="2"/>
      <c r="E558" s="2"/>
      <c r="F558" s="2"/>
      <c r="G558" s="3"/>
      <c r="H558" s="3"/>
      <c r="I558" s="3"/>
    </row>
    <row r="559" spans="1:9" ht="15.75" customHeight="1">
      <c r="A559" s="1"/>
      <c r="B559" s="1"/>
      <c r="C559" s="2"/>
      <c r="D559" s="2"/>
      <c r="E559" s="2"/>
      <c r="F559" s="2"/>
      <c r="G559" s="3"/>
      <c r="H559" s="3"/>
      <c r="I559" s="3"/>
    </row>
    <row r="560" spans="1:9" ht="15.75" customHeight="1">
      <c r="A560" s="1"/>
      <c r="B560" s="1"/>
      <c r="C560" s="2"/>
      <c r="D560" s="2"/>
      <c r="E560" s="2"/>
      <c r="F560" s="2"/>
      <c r="G560" s="3"/>
      <c r="H560" s="3"/>
      <c r="I560" s="3"/>
    </row>
    <row r="561" spans="1:9" ht="15.75" customHeight="1">
      <c r="A561" s="1"/>
      <c r="B561" s="1"/>
      <c r="C561" s="2"/>
      <c r="D561" s="2"/>
      <c r="E561" s="2"/>
      <c r="F561" s="2"/>
      <c r="G561" s="3"/>
      <c r="H561" s="3"/>
      <c r="I561" s="3"/>
    </row>
    <row r="562" spans="1:9" ht="15.75" customHeight="1">
      <c r="A562" s="1"/>
      <c r="B562" s="1"/>
      <c r="C562" s="2"/>
      <c r="D562" s="2"/>
      <c r="E562" s="2"/>
      <c r="F562" s="2"/>
      <c r="G562" s="3"/>
      <c r="H562" s="3"/>
      <c r="I562" s="3"/>
    </row>
    <row r="563" spans="1:9" ht="15.75" customHeight="1">
      <c r="A563" s="1"/>
      <c r="B563" s="1"/>
      <c r="C563" s="2"/>
      <c r="D563" s="2"/>
      <c r="E563" s="2"/>
      <c r="F563" s="2"/>
      <c r="G563" s="3"/>
      <c r="H563" s="3"/>
      <c r="I563" s="3"/>
    </row>
    <row r="564" spans="1:9" ht="15.75" customHeight="1">
      <c r="A564" s="1"/>
      <c r="B564" s="1"/>
      <c r="C564" s="2"/>
      <c r="D564" s="2"/>
      <c r="E564" s="2"/>
      <c r="F564" s="2"/>
      <c r="G564" s="3"/>
      <c r="H564" s="3"/>
      <c r="I564" s="3"/>
    </row>
    <row r="565" spans="1:9" ht="15.75" customHeight="1">
      <c r="A565" s="1"/>
      <c r="B565" s="1"/>
      <c r="C565" s="2"/>
      <c r="D565" s="2"/>
      <c r="E565" s="2"/>
      <c r="F565" s="2"/>
      <c r="G565" s="3"/>
      <c r="H565" s="3"/>
      <c r="I565" s="3"/>
    </row>
    <row r="566" spans="1:9" ht="15.75" customHeight="1">
      <c r="A566" s="1"/>
      <c r="B566" s="1"/>
      <c r="C566" s="2"/>
      <c r="D566" s="2"/>
      <c r="E566" s="2"/>
      <c r="F566" s="2"/>
      <c r="G566" s="3"/>
      <c r="H566" s="3"/>
      <c r="I566" s="3"/>
    </row>
    <row r="567" spans="1:9" ht="15.75" customHeight="1">
      <c r="A567" s="1"/>
      <c r="B567" s="1"/>
      <c r="C567" s="2"/>
      <c r="D567" s="2"/>
      <c r="E567" s="2"/>
      <c r="F567" s="2"/>
      <c r="G567" s="3"/>
      <c r="H567" s="3"/>
      <c r="I567" s="3"/>
    </row>
    <row r="568" spans="1:9" ht="15.75" customHeight="1">
      <c r="A568" s="1"/>
      <c r="B568" s="1"/>
      <c r="C568" s="2"/>
      <c r="D568" s="2"/>
      <c r="E568" s="2"/>
      <c r="F568" s="2"/>
      <c r="G568" s="3"/>
      <c r="H568" s="3"/>
      <c r="I568" s="3"/>
    </row>
    <row r="569" spans="1:9" ht="15.75" customHeight="1">
      <c r="A569" s="1"/>
      <c r="B569" s="1"/>
      <c r="C569" s="2"/>
      <c r="D569" s="2"/>
      <c r="E569" s="2"/>
      <c r="F569" s="2"/>
      <c r="G569" s="3"/>
      <c r="H569" s="3"/>
      <c r="I569" s="3"/>
    </row>
    <row r="570" spans="1:9" ht="15.75" customHeight="1">
      <c r="A570" s="1"/>
      <c r="B570" s="1"/>
      <c r="C570" s="2"/>
      <c r="D570" s="2"/>
      <c r="E570" s="2"/>
      <c r="F570" s="2"/>
      <c r="G570" s="3"/>
      <c r="H570" s="3"/>
      <c r="I570" s="3"/>
    </row>
    <row r="571" spans="1:9" ht="15.75" customHeight="1">
      <c r="A571" s="1"/>
      <c r="B571" s="1"/>
      <c r="C571" s="2"/>
      <c r="D571" s="2"/>
      <c r="E571" s="2"/>
      <c r="F571" s="2"/>
      <c r="G571" s="3"/>
      <c r="H571" s="3"/>
      <c r="I571" s="3"/>
    </row>
    <row r="572" spans="1:9" ht="15.75" customHeight="1">
      <c r="A572" s="1"/>
      <c r="B572" s="1"/>
      <c r="C572" s="2"/>
      <c r="D572" s="2"/>
      <c r="E572" s="2"/>
      <c r="F572" s="2"/>
      <c r="G572" s="3"/>
      <c r="H572" s="3"/>
      <c r="I572" s="3"/>
    </row>
    <row r="573" spans="1:9" ht="15.75" customHeight="1">
      <c r="A573" s="1"/>
      <c r="B573" s="1"/>
      <c r="C573" s="2"/>
      <c r="D573" s="2"/>
      <c r="E573" s="2"/>
      <c r="F573" s="2"/>
      <c r="G573" s="3"/>
      <c r="H573" s="3"/>
      <c r="I573" s="3"/>
    </row>
    <row r="574" spans="1:9" ht="15.75" customHeight="1">
      <c r="A574" s="1"/>
      <c r="B574" s="1"/>
      <c r="C574" s="2"/>
      <c r="D574" s="2"/>
      <c r="E574" s="2"/>
      <c r="F574" s="2"/>
      <c r="G574" s="3"/>
      <c r="H574" s="3"/>
      <c r="I574" s="3"/>
    </row>
    <row r="575" spans="1:9" ht="15.75" customHeight="1">
      <c r="A575" s="1"/>
      <c r="B575" s="1"/>
      <c r="C575" s="2"/>
      <c r="D575" s="2"/>
      <c r="E575" s="2"/>
      <c r="F575" s="2"/>
      <c r="G575" s="3"/>
      <c r="H575" s="3"/>
      <c r="I575" s="3"/>
    </row>
    <row r="576" spans="1:9" ht="15.75" customHeight="1">
      <c r="A576" s="1"/>
      <c r="B576" s="1"/>
      <c r="C576" s="2"/>
      <c r="D576" s="2"/>
      <c r="E576" s="2"/>
      <c r="F576" s="2"/>
      <c r="G576" s="3"/>
      <c r="H576" s="3"/>
      <c r="I576" s="3"/>
    </row>
    <row r="577" spans="1:9" ht="15.75" customHeight="1">
      <c r="A577" s="1"/>
      <c r="B577" s="1"/>
      <c r="C577" s="2"/>
      <c r="D577" s="2"/>
      <c r="E577" s="2"/>
      <c r="F577" s="2"/>
      <c r="G577" s="3"/>
      <c r="H577" s="3"/>
      <c r="I577" s="3"/>
    </row>
    <row r="578" spans="1:9" ht="15.75" customHeight="1">
      <c r="A578" s="1"/>
      <c r="B578" s="1"/>
      <c r="C578" s="2"/>
      <c r="D578" s="2"/>
      <c r="E578" s="2"/>
      <c r="F578" s="2"/>
      <c r="G578" s="3"/>
      <c r="H578" s="3"/>
      <c r="I578" s="3"/>
    </row>
    <row r="579" spans="1:9" ht="15.75" customHeight="1">
      <c r="A579" s="1"/>
      <c r="B579" s="1"/>
      <c r="C579" s="2"/>
      <c r="D579" s="2"/>
      <c r="E579" s="2"/>
      <c r="F579" s="2"/>
      <c r="G579" s="3"/>
      <c r="H579" s="3"/>
      <c r="I579" s="3"/>
    </row>
    <row r="580" spans="1:9" ht="15.75" customHeight="1">
      <c r="A580" s="1"/>
      <c r="B580" s="1"/>
      <c r="C580" s="2"/>
      <c r="D580" s="2"/>
      <c r="E580" s="2"/>
      <c r="F580" s="2"/>
      <c r="G580" s="3"/>
      <c r="H580" s="3"/>
      <c r="I580" s="3"/>
    </row>
    <row r="581" spans="1:9" ht="15.75" customHeight="1">
      <c r="A581" s="1"/>
      <c r="B581" s="1"/>
      <c r="C581" s="2"/>
      <c r="D581" s="2"/>
      <c r="E581" s="2"/>
      <c r="F581" s="2"/>
      <c r="G581" s="3"/>
      <c r="H581" s="3"/>
      <c r="I581" s="3"/>
    </row>
    <row r="582" spans="1:9" ht="15.75" customHeight="1">
      <c r="A582" s="1"/>
      <c r="B582" s="1"/>
      <c r="C582" s="2"/>
      <c r="D582" s="2"/>
      <c r="E582" s="2"/>
      <c r="F582" s="2"/>
      <c r="G582" s="3"/>
      <c r="H582" s="3"/>
      <c r="I582" s="3"/>
    </row>
    <row r="583" spans="1:9" ht="15.75" customHeight="1">
      <c r="A583" s="1"/>
      <c r="B583" s="1"/>
      <c r="C583" s="2"/>
      <c r="D583" s="2"/>
      <c r="E583" s="2"/>
      <c r="F583" s="2"/>
      <c r="G583" s="3"/>
      <c r="H583" s="3"/>
      <c r="I583" s="3"/>
    </row>
    <row r="584" spans="1:9" ht="15.75" customHeight="1">
      <c r="A584" s="1"/>
      <c r="B584" s="1"/>
      <c r="C584" s="2"/>
      <c r="D584" s="2"/>
      <c r="E584" s="2"/>
      <c r="F584" s="2"/>
      <c r="G584" s="3"/>
      <c r="H584" s="3"/>
      <c r="I584" s="3"/>
    </row>
    <row r="585" spans="1:9" ht="15.75" customHeight="1">
      <c r="A585" s="1"/>
      <c r="B585" s="1"/>
      <c r="C585" s="2"/>
      <c r="D585" s="2"/>
      <c r="E585" s="2"/>
      <c r="F585" s="2"/>
      <c r="G585" s="3"/>
      <c r="H585" s="3"/>
      <c r="I585" s="3"/>
    </row>
    <row r="586" spans="1:9" ht="15.75" customHeight="1">
      <c r="A586" s="1"/>
      <c r="B586" s="1"/>
      <c r="C586" s="2"/>
      <c r="D586" s="2"/>
      <c r="E586" s="2"/>
      <c r="F586" s="2"/>
      <c r="G586" s="3"/>
      <c r="H586" s="3"/>
      <c r="I586" s="3"/>
    </row>
    <row r="587" spans="1:9" ht="15.75" customHeight="1"/>
    <row r="588" spans="1:9" ht="15.75" customHeight="1"/>
    <row r="589" spans="1:9" ht="15.75" customHeight="1"/>
    <row r="590" spans="1:9" ht="15.75" customHeight="1"/>
    <row r="591" spans="1:9" ht="15.75" customHeight="1"/>
    <row r="592" spans="1:9"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sheetData>
  <mergeCells count="11">
    <mergeCell ref="A12:F12"/>
    <mergeCell ref="A384:I384"/>
    <mergeCell ref="A8:F8"/>
    <mergeCell ref="A9:F9"/>
    <mergeCell ref="A10:F10"/>
    <mergeCell ref="A11:F11"/>
    <mergeCell ref="A2:F2"/>
    <mergeCell ref="A4:F4"/>
    <mergeCell ref="A5:F5"/>
    <mergeCell ref="A6:F6"/>
    <mergeCell ref="A7:F7"/>
  </mergeCells>
  <hyperlinks>
    <hyperlink ref="B182" r:id="rId1" display="FSAA@" xr:uid="{8FF584F6-8E36-40AC-A22C-0924420BFF40}"/>
    <hyperlink ref="B184" r:id="rId2" display="FSAA@" xr:uid="{8CE618F3-0D7D-42B3-B254-F8DBE4C641F3}"/>
    <hyperlink ref="B185" r:id="rId3" display="FSAA@" xr:uid="{18D53ED5-7BE0-4A84-9FAF-C18BCAE24713}"/>
    <hyperlink ref="B186" r:id="rId4" display="FSAA@" xr:uid="{B0C8C5CB-2D5C-438F-8089-A89F86F514E9}"/>
    <hyperlink ref="B187" r:id="rId5" display="FSAA@" xr:uid="{65FD5B71-F74E-403F-826C-FD1C594237D5}"/>
    <hyperlink ref="B188" r:id="rId6" display="FSAA@" xr:uid="{08D1FC39-31AA-443C-8DD1-8D0DA2C262F5}"/>
    <hyperlink ref="B189" r:id="rId7" display="FSAA@" xr:uid="{A069B70F-3291-40A1-BB3D-53E33B4FE66B}"/>
    <hyperlink ref="B190" r:id="rId8" display="FSAA@" xr:uid="{C3711910-FB6B-4871-8A21-42F35488D0C1}"/>
    <hyperlink ref="B191" r:id="rId9" display="FSAA@" xr:uid="{BDD7C0FF-C36F-4860-8A4E-43E887DA83AA}"/>
    <hyperlink ref="B192" r:id="rId10" display="FSAA@" xr:uid="{D5C2288E-43B2-432A-A867-36D44C63E0DD}"/>
    <hyperlink ref="B193" r:id="rId11" display="FSAA@" xr:uid="{7A7A6CFB-E397-486F-8F03-E7CC57282CB3}"/>
    <hyperlink ref="B194" r:id="rId12" display="FSAA@" xr:uid="{1088417A-D7F9-4A89-B2F8-4F2F4500F9FA}"/>
    <hyperlink ref="B195" r:id="rId13" display="FSAA@" xr:uid="{BE9499BB-1146-4944-94F9-56B4FA818BB0}"/>
    <hyperlink ref="B196" r:id="rId14" display="FSAA@" xr:uid="{E52F291F-0DC9-49D6-9D93-17FFA8D0FDA8}"/>
    <hyperlink ref="B197" r:id="rId15" display="FSAA@" xr:uid="{4CFB5424-0AA3-423C-AB05-AA15AF92CAE1}"/>
    <hyperlink ref="B183" r:id="rId16" display="FSAA@" xr:uid="{6F9CAE3F-D57C-4703-AF58-E5BD714107BA}"/>
    <hyperlink ref="B199" r:id="rId17" display="FSAA@" xr:uid="{EB39930C-9589-49CB-8ECA-FEDC9CB81C08}"/>
    <hyperlink ref="B200" r:id="rId18" display="FSAA@" xr:uid="{F39ACEDB-744B-4821-87B6-C5CCB6E6EE5B}"/>
    <hyperlink ref="B201" r:id="rId19" display="FSAA@" xr:uid="{BE31DE8C-0950-442F-8EA6-D0D44760CFA9}"/>
    <hyperlink ref="B202" r:id="rId20" display="FSAA@" xr:uid="{048DCF7D-605C-4671-B213-38349ED19350}"/>
    <hyperlink ref="B203" r:id="rId21" display="FSAA@" xr:uid="{6903EEE6-48F6-460B-9874-0FFF2E9CDD2B}"/>
    <hyperlink ref="B204" r:id="rId22" display="FSAA@" xr:uid="{DE09EA21-45BD-4E6B-BCB6-BBB807DDAC09}"/>
    <hyperlink ref="B205" r:id="rId23" display="FSAA@" xr:uid="{4ECC01B1-EA50-4105-9928-CE4E91E69076}"/>
    <hyperlink ref="B206" r:id="rId24" display="FSAA@" xr:uid="{2E2566DC-71F7-4541-9492-C11829E70458}"/>
    <hyperlink ref="B207" r:id="rId25" display="FSAA@" xr:uid="{11B6D2E3-51B7-4305-97B4-143A35DE58C4}"/>
    <hyperlink ref="B208" r:id="rId26" display="FSAA@" xr:uid="{9050DBA6-7460-4DFA-9A23-EA5609AE2DC7}"/>
    <hyperlink ref="B209" r:id="rId27" display="FSAA@" xr:uid="{B57B4BA5-CE8B-4B95-9750-A7FA05F57D2C}"/>
    <hyperlink ref="B210" r:id="rId28" display="FSAA@" xr:uid="{E3383BEF-4F4A-48A8-9208-671388525548}"/>
    <hyperlink ref="B211" r:id="rId29" display="FSAA@" xr:uid="{8494F098-5FE7-4350-808D-D2D826CC933C}"/>
    <hyperlink ref="B212" r:id="rId30" display="FSAA@" xr:uid="{0F31DECB-1363-41E4-900E-EBFC6D1D7C35}"/>
    <hyperlink ref="B213" r:id="rId31" display="FSAA@" xr:uid="{6674A7A5-EC52-4CA7-8450-DC394166154B}"/>
    <hyperlink ref="B214" r:id="rId32" display="FSAA@" xr:uid="{F125EF06-629C-4F4B-AD0F-A689D6F1CDD7}"/>
    <hyperlink ref="B215" r:id="rId33" display="FSAA@" xr:uid="{AFE7A21E-04D9-4F5F-9A7C-60988F04320E}"/>
    <hyperlink ref="B216" r:id="rId34" display="FSAA@" xr:uid="{0BFC5B45-6786-4037-A00A-A2A16D5BF2DE}"/>
  </hyperlinks>
  <pageMargins left="0.7" right="0.7" top="0.75" bottom="0.75" header="0" footer="0"/>
  <pageSetup orientation="landscape"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1220"/>
  <sheetViews>
    <sheetView topLeftCell="A227" workbookViewId="0">
      <selection activeCell="F234" sqref="F234"/>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172" t="s">
        <v>305</v>
      </c>
      <c r="B2" s="1169"/>
      <c r="C2" s="1169"/>
      <c r="D2" s="1169"/>
      <c r="E2" s="117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1237" t="s">
        <v>306</v>
      </c>
      <c r="B4" s="1238"/>
      <c r="C4" s="1238"/>
      <c r="D4" s="1238"/>
      <c r="E4" s="1238"/>
      <c r="F4" s="4"/>
      <c r="G4" s="4"/>
      <c r="H4" s="4"/>
      <c r="I4" s="19"/>
      <c r="J4" s="19"/>
      <c r="K4" s="19"/>
      <c r="L4" s="19"/>
      <c r="M4" s="19"/>
      <c r="N4" s="19"/>
      <c r="O4" s="19"/>
      <c r="P4" s="19"/>
      <c r="Q4" s="19"/>
      <c r="R4" s="19"/>
      <c r="S4" s="19"/>
      <c r="T4" s="19"/>
      <c r="U4" s="19"/>
      <c r="V4" s="19"/>
      <c r="W4" s="19"/>
      <c r="X4" s="19"/>
      <c r="Y4" s="19"/>
    </row>
    <row r="5" spans="1:25" ht="16.5" customHeight="1">
      <c r="A5" s="1239" t="s">
        <v>307</v>
      </c>
      <c r="B5" s="1238"/>
      <c r="C5" s="1238"/>
      <c r="D5" s="1238"/>
      <c r="E5" s="1238"/>
      <c r="F5" s="4"/>
      <c r="G5" s="4"/>
      <c r="H5" s="4"/>
      <c r="I5" s="19"/>
      <c r="J5" s="19"/>
      <c r="K5" s="19"/>
      <c r="L5" s="19"/>
      <c r="M5" s="19"/>
      <c r="N5" s="19"/>
      <c r="O5" s="19"/>
      <c r="P5" s="19"/>
      <c r="Q5" s="19"/>
      <c r="R5" s="19"/>
      <c r="S5" s="19"/>
      <c r="T5" s="19"/>
      <c r="U5" s="19"/>
      <c r="V5" s="19"/>
      <c r="W5" s="19"/>
      <c r="X5" s="19"/>
      <c r="Y5" s="19"/>
    </row>
    <row r="6" spans="1:25" ht="62.25" customHeight="1">
      <c r="A6" s="1240" t="s">
        <v>344</v>
      </c>
      <c r="B6" s="1238"/>
      <c r="C6" s="1238"/>
      <c r="D6" s="1238"/>
      <c r="E6" s="123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9" t="s">
        <v>341</v>
      </c>
      <c r="D8" s="11" t="s">
        <v>71</v>
      </c>
      <c r="E8" s="11" t="s">
        <v>57</v>
      </c>
      <c r="F8" s="140" t="s">
        <v>393</v>
      </c>
      <c r="I8" s="19"/>
      <c r="J8" s="19"/>
      <c r="K8" s="19"/>
      <c r="L8" s="19"/>
      <c r="M8" s="19"/>
      <c r="N8" s="19"/>
      <c r="O8" s="19"/>
      <c r="P8" s="19"/>
      <c r="Q8" s="19"/>
      <c r="R8" s="19"/>
      <c r="S8" s="19"/>
      <c r="T8" s="19"/>
      <c r="U8" s="19"/>
      <c r="V8" s="19"/>
      <c r="W8" s="19"/>
      <c r="X8" s="19"/>
      <c r="Y8" s="19"/>
    </row>
    <row r="9" spans="1:25" ht="38.25">
      <c r="A9" s="205" t="s">
        <v>858</v>
      </c>
      <c r="B9" s="237" t="s">
        <v>420</v>
      </c>
      <c r="C9" s="237" t="s">
        <v>968</v>
      </c>
      <c r="D9" s="239">
        <v>20</v>
      </c>
      <c r="E9" s="264">
        <v>20</v>
      </c>
      <c r="F9" t="s">
        <v>858</v>
      </c>
    </row>
    <row r="10" spans="1:25" ht="51">
      <c r="A10" s="205" t="s">
        <v>969</v>
      </c>
      <c r="B10" s="237" t="s">
        <v>420</v>
      </c>
      <c r="C10" s="237" t="s">
        <v>970</v>
      </c>
      <c r="D10" s="239">
        <v>20</v>
      </c>
      <c r="E10" s="264">
        <v>10</v>
      </c>
      <c r="F10" t="s">
        <v>858</v>
      </c>
    </row>
    <row r="11" spans="1:25" ht="38.25">
      <c r="A11" s="205" t="s">
        <v>971</v>
      </c>
      <c r="B11" s="237" t="s">
        <v>420</v>
      </c>
      <c r="C11" s="237" t="s">
        <v>972</v>
      </c>
      <c r="D11" s="239">
        <v>30</v>
      </c>
      <c r="E11" s="264">
        <v>15</v>
      </c>
      <c r="F11" t="s">
        <v>858</v>
      </c>
    </row>
    <row r="12" spans="1:25" ht="38.25">
      <c r="A12" s="205" t="s">
        <v>971</v>
      </c>
      <c r="B12" s="237" t="s">
        <v>420</v>
      </c>
      <c r="C12" s="237" t="s">
        <v>973</v>
      </c>
      <c r="D12" s="239">
        <v>20</v>
      </c>
      <c r="E12" s="264">
        <v>20</v>
      </c>
      <c r="F12" t="s">
        <v>858</v>
      </c>
    </row>
    <row r="13" spans="1:25" ht="38.25">
      <c r="A13" s="205" t="s">
        <v>974</v>
      </c>
      <c r="B13" s="237" t="s">
        <v>420</v>
      </c>
      <c r="C13" s="237" t="s">
        <v>975</v>
      </c>
      <c r="D13" s="239">
        <v>30</v>
      </c>
      <c r="E13" s="264">
        <v>15</v>
      </c>
      <c r="F13" t="s">
        <v>858</v>
      </c>
    </row>
    <row r="14" spans="1:25" ht="51">
      <c r="A14" s="205" t="s">
        <v>974</v>
      </c>
      <c r="B14" s="237" t="s">
        <v>420</v>
      </c>
      <c r="C14" s="237" t="s">
        <v>976</v>
      </c>
      <c r="D14" s="239">
        <v>30</v>
      </c>
      <c r="E14" s="264">
        <v>15</v>
      </c>
      <c r="F14" t="s">
        <v>858</v>
      </c>
    </row>
    <row r="15" spans="1:25" ht="38.25">
      <c r="A15" s="205" t="s">
        <v>971</v>
      </c>
      <c r="B15" s="237" t="s">
        <v>420</v>
      </c>
      <c r="C15" s="237" t="s">
        <v>977</v>
      </c>
      <c r="D15" s="239">
        <v>30</v>
      </c>
      <c r="E15" s="264">
        <v>15</v>
      </c>
      <c r="F15" t="s">
        <v>858</v>
      </c>
    </row>
    <row r="16" spans="1:25" ht="38.25">
      <c r="A16" s="205" t="s">
        <v>873</v>
      </c>
      <c r="B16" s="237" t="s">
        <v>420</v>
      </c>
      <c r="C16" s="237" t="s">
        <v>978</v>
      </c>
      <c r="D16" s="239">
        <v>30</v>
      </c>
      <c r="E16" s="264">
        <v>15</v>
      </c>
      <c r="F16" t="s">
        <v>858</v>
      </c>
    </row>
    <row r="17" spans="1:6" ht="38.25">
      <c r="A17" s="12" t="s">
        <v>1053</v>
      </c>
      <c r="B17" s="13" t="s">
        <v>420</v>
      </c>
      <c r="C17" s="13" t="s">
        <v>1123</v>
      </c>
      <c r="D17" s="14">
        <v>20</v>
      </c>
      <c r="E17" s="15">
        <v>20</v>
      </c>
      <c r="F17" t="s">
        <v>1014</v>
      </c>
    </row>
    <row r="18" spans="1:6" ht="63.75">
      <c r="A18" s="12" t="s">
        <v>1124</v>
      </c>
      <c r="B18" s="13" t="s">
        <v>420</v>
      </c>
      <c r="C18" s="13" t="s">
        <v>1125</v>
      </c>
      <c r="D18" s="16">
        <v>20</v>
      </c>
      <c r="E18" s="15">
        <v>10</v>
      </c>
      <c r="F18" t="s">
        <v>1014</v>
      </c>
    </row>
    <row r="19" spans="1:6" ht="63.75">
      <c r="A19" s="12" t="s">
        <v>1124</v>
      </c>
      <c r="B19" s="13" t="s">
        <v>420</v>
      </c>
      <c r="C19" s="13" t="s">
        <v>1126</v>
      </c>
      <c r="D19" s="14">
        <v>30</v>
      </c>
      <c r="E19" s="15">
        <v>15</v>
      </c>
      <c r="F19" t="s">
        <v>1014</v>
      </c>
    </row>
    <row r="20" spans="1:6" ht="51">
      <c r="A20" s="12" t="s">
        <v>1053</v>
      </c>
      <c r="B20" s="13" t="s">
        <v>420</v>
      </c>
      <c r="C20" s="13" t="s">
        <v>1127</v>
      </c>
      <c r="D20" s="14">
        <v>30</v>
      </c>
      <c r="E20" s="15">
        <v>30</v>
      </c>
      <c r="F20" t="s">
        <v>1014</v>
      </c>
    </row>
    <row r="21" spans="1:6" ht="51">
      <c r="A21" s="12" t="s">
        <v>1124</v>
      </c>
      <c r="B21" s="13" t="s">
        <v>420</v>
      </c>
      <c r="C21" s="13" t="s">
        <v>1128</v>
      </c>
      <c r="D21" s="14">
        <v>30</v>
      </c>
      <c r="E21" s="15">
        <v>15</v>
      </c>
      <c r="F21" t="s">
        <v>1014</v>
      </c>
    </row>
    <row r="22" spans="1:6" ht="63.75">
      <c r="A22" s="12" t="s">
        <v>1129</v>
      </c>
      <c r="B22" s="13" t="s">
        <v>420</v>
      </c>
      <c r="C22" s="13" t="s">
        <v>1130</v>
      </c>
      <c r="D22" s="14">
        <v>30</v>
      </c>
      <c r="E22" s="15">
        <v>15</v>
      </c>
      <c r="F22" t="s">
        <v>1014</v>
      </c>
    </row>
    <row r="23" spans="1:6" ht="51">
      <c r="A23" s="12" t="s">
        <v>1053</v>
      </c>
      <c r="B23" s="13" t="s">
        <v>420</v>
      </c>
      <c r="C23" s="13" t="s">
        <v>1131</v>
      </c>
      <c r="D23" s="14">
        <v>30</v>
      </c>
      <c r="E23" s="15">
        <v>30</v>
      </c>
      <c r="F23" t="s">
        <v>1014</v>
      </c>
    </row>
    <row r="24" spans="1:6" ht="51">
      <c r="A24" s="220" t="s">
        <v>1177</v>
      </c>
      <c r="B24" s="427" t="s">
        <v>420</v>
      </c>
      <c r="C24" s="427" t="s">
        <v>1208</v>
      </c>
      <c r="D24" s="428">
        <v>20</v>
      </c>
      <c r="E24" s="429">
        <f>D24</f>
        <v>20</v>
      </c>
      <c r="F24" t="s">
        <v>1165</v>
      </c>
    </row>
    <row r="25" spans="1:6" ht="38.25">
      <c r="A25" s="220" t="s">
        <v>1177</v>
      </c>
      <c r="B25" s="427" t="s">
        <v>420</v>
      </c>
      <c r="C25" s="427" t="s">
        <v>1209</v>
      </c>
      <c r="D25" s="430">
        <v>20</v>
      </c>
      <c r="E25" s="429">
        <f t="shared" ref="E25:E27" si="0">D25</f>
        <v>20</v>
      </c>
      <c r="F25" t="s">
        <v>1165</v>
      </c>
    </row>
    <row r="26" spans="1:6" ht="38.25">
      <c r="A26" s="220" t="s">
        <v>1177</v>
      </c>
      <c r="B26" s="427" t="s">
        <v>420</v>
      </c>
      <c r="C26" s="427" t="s">
        <v>1210</v>
      </c>
      <c r="D26" s="430">
        <v>20</v>
      </c>
      <c r="E26" s="429">
        <f t="shared" si="0"/>
        <v>20</v>
      </c>
      <c r="F26" t="s">
        <v>1165</v>
      </c>
    </row>
    <row r="27" spans="1:6" ht="38.25">
      <c r="A27" s="220" t="s">
        <v>1177</v>
      </c>
      <c r="B27" s="427" t="s">
        <v>420</v>
      </c>
      <c r="C27" s="431" t="s">
        <v>1211</v>
      </c>
      <c r="D27" s="428">
        <v>20</v>
      </c>
      <c r="E27" s="429">
        <f t="shared" si="0"/>
        <v>20</v>
      </c>
      <c r="F27" t="s">
        <v>1165</v>
      </c>
    </row>
    <row r="28" spans="1:6" ht="51">
      <c r="A28" s="220" t="s">
        <v>1177</v>
      </c>
      <c r="B28" s="427" t="s">
        <v>420</v>
      </c>
      <c r="C28" s="427" t="s">
        <v>1212</v>
      </c>
      <c r="D28" s="430">
        <v>20</v>
      </c>
      <c r="E28" s="429">
        <f t="shared" ref="E28:E33" si="1">D28/2</f>
        <v>10</v>
      </c>
      <c r="F28" t="s">
        <v>1165</v>
      </c>
    </row>
    <row r="29" spans="1:6" ht="51">
      <c r="A29" s="220" t="s">
        <v>1177</v>
      </c>
      <c r="B29" s="427" t="s">
        <v>420</v>
      </c>
      <c r="C29" s="427" t="s">
        <v>1213</v>
      </c>
      <c r="D29" s="430">
        <v>20</v>
      </c>
      <c r="E29" s="429">
        <f t="shared" si="1"/>
        <v>10</v>
      </c>
      <c r="F29" t="s">
        <v>1165</v>
      </c>
    </row>
    <row r="30" spans="1:6" ht="51">
      <c r="A30" s="220" t="s">
        <v>1177</v>
      </c>
      <c r="B30" s="427" t="s">
        <v>420</v>
      </c>
      <c r="C30" s="427" t="s">
        <v>1214</v>
      </c>
      <c r="D30" s="430">
        <v>20</v>
      </c>
      <c r="E30" s="429">
        <f t="shared" si="1"/>
        <v>10</v>
      </c>
      <c r="F30" t="s">
        <v>1165</v>
      </c>
    </row>
    <row r="31" spans="1:6" ht="38.25">
      <c r="A31" s="220" t="s">
        <v>1177</v>
      </c>
      <c r="B31" s="427" t="s">
        <v>420</v>
      </c>
      <c r="C31" s="427" t="s">
        <v>1215</v>
      </c>
      <c r="D31" s="430">
        <v>20</v>
      </c>
      <c r="E31" s="429">
        <f t="shared" si="1"/>
        <v>10</v>
      </c>
      <c r="F31" t="s">
        <v>1165</v>
      </c>
    </row>
    <row r="32" spans="1:6" ht="51">
      <c r="A32" s="220" t="s">
        <v>1177</v>
      </c>
      <c r="B32" s="427" t="s">
        <v>420</v>
      </c>
      <c r="C32" s="427" t="s">
        <v>1216</v>
      </c>
      <c r="D32" s="430">
        <v>20</v>
      </c>
      <c r="E32" s="429">
        <f t="shared" si="1"/>
        <v>10</v>
      </c>
      <c r="F32" t="s">
        <v>1165</v>
      </c>
    </row>
    <row r="33" spans="1:6" ht="51">
      <c r="A33" s="220" t="s">
        <v>1177</v>
      </c>
      <c r="B33" s="427" t="s">
        <v>420</v>
      </c>
      <c r="C33" s="427" t="s">
        <v>1217</v>
      </c>
      <c r="D33" s="430">
        <v>20</v>
      </c>
      <c r="E33" s="429">
        <f t="shared" si="1"/>
        <v>10</v>
      </c>
      <c r="F33" t="s">
        <v>1165</v>
      </c>
    </row>
    <row r="34" spans="1:6" ht="38.25">
      <c r="A34" s="220" t="s">
        <v>1177</v>
      </c>
      <c r="B34" s="427" t="s">
        <v>420</v>
      </c>
      <c r="C34" s="427" t="s">
        <v>1218</v>
      </c>
      <c r="D34" s="430">
        <v>20</v>
      </c>
      <c r="E34" s="429">
        <f t="shared" ref="E34:E42" si="2">D34</f>
        <v>20</v>
      </c>
      <c r="F34" t="s">
        <v>1165</v>
      </c>
    </row>
    <row r="35" spans="1:6" ht="51">
      <c r="A35" s="220" t="s">
        <v>1177</v>
      </c>
      <c r="B35" s="427" t="s">
        <v>420</v>
      </c>
      <c r="C35" s="427" t="s">
        <v>1219</v>
      </c>
      <c r="D35" s="430">
        <v>30</v>
      </c>
      <c r="E35" s="429">
        <f t="shared" si="2"/>
        <v>30</v>
      </c>
      <c r="F35" t="s">
        <v>1165</v>
      </c>
    </row>
    <row r="36" spans="1:6" ht="38.25">
      <c r="A36" s="220" t="s">
        <v>1177</v>
      </c>
      <c r="B36" s="427" t="s">
        <v>420</v>
      </c>
      <c r="C36" s="427" t="s">
        <v>1220</v>
      </c>
      <c r="D36" s="430">
        <v>30</v>
      </c>
      <c r="E36" s="429">
        <f t="shared" si="2"/>
        <v>30</v>
      </c>
      <c r="F36" t="s">
        <v>1165</v>
      </c>
    </row>
    <row r="37" spans="1:6" ht="51">
      <c r="A37" s="220" t="s">
        <v>1177</v>
      </c>
      <c r="B37" s="427" t="s">
        <v>420</v>
      </c>
      <c r="C37" s="427" t="s">
        <v>1221</v>
      </c>
      <c r="D37" s="430">
        <v>30</v>
      </c>
      <c r="E37" s="429">
        <f t="shared" si="2"/>
        <v>30</v>
      </c>
      <c r="F37" t="s">
        <v>1165</v>
      </c>
    </row>
    <row r="38" spans="1:6" ht="51">
      <c r="A38" s="220" t="s">
        <v>1177</v>
      </c>
      <c r="B38" s="427" t="s">
        <v>420</v>
      </c>
      <c r="C38" s="427" t="s">
        <v>1222</v>
      </c>
      <c r="D38" s="430">
        <v>30</v>
      </c>
      <c r="E38" s="429">
        <f t="shared" si="2"/>
        <v>30</v>
      </c>
      <c r="F38" t="s">
        <v>1165</v>
      </c>
    </row>
    <row r="39" spans="1:6" ht="51">
      <c r="A39" s="220" t="s">
        <v>1177</v>
      </c>
      <c r="B39" s="427" t="s">
        <v>420</v>
      </c>
      <c r="C39" s="427" t="s">
        <v>1223</v>
      </c>
      <c r="D39" s="430">
        <v>30</v>
      </c>
      <c r="E39" s="429">
        <f t="shared" si="2"/>
        <v>30</v>
      </c>
      <c r="F39" t="s">
        <v>1165</v>
      </c>
    </row>
    <row r="40" spans="1:6" ht="38.25">
      <c r="A40" s="220" t="s">
        <v>1177</v>
      </c>
      <c r="B40" s="427" t="s">
        <v>420</v>
      </c>
      <c r="C40" s="427" t="s">
        <v>1224</v>
      </c>
      <c r="D40" s="430">
        <v>30</v>
      </c>
      <c r="E40" s="429">
        <f t="shared" si="2"/>
        <v>30</v>
      </c>
      <c r="F40" t="s">
        <v>1165</v>
      </c>
    </row>
    <row r="41" spans="1:6" ht="51">
      <c r="A41" s="220" t="s">
        <v>1177</v>
      </c>
      <c r="B41" s="427" t="s">
        <v>420</v>
      </c>
      <c r="C41" s="427" t="s">
        <v>1225</v>
      </c>
      <c r="D41" s="430">
        <v>30</v>
      </c>
      <c r="E41" s="429">
        <f t="shared" si="2"/>
        <v>30</v>
      </c>
      <c r="F41" t="s">
        <v>1165</v>
      </c>
    </row>
    <row r="42" spans="1:6" ht="38.25">
      <c r="A42" s="220" t="s">
        <v>1177</v>
      </c>
      <c r="B42" s="427" t="s">
        <v>420</v>
      </c>
      <c r="C42" s="427" t="s">
        <v>1226</v>
      </c>
      <c r="D42" s="430">
        <v>30</v>
      </c>
      <c r="E42" s="429">
        <f t="shared" si="2"/>
        <v>30</v>
      </c>
      <c r="F42" t="s">
        <v>1165</v>
      </c>
    </row>
    <row r="43" spans="1:6" ht="51">
      <c r="A43" s="205" t="s">
        <v>994</v>
      </c>
      <c r="B43" s="237" t="s">
        <v>420</v>
      </c>
      <c r="C43" s="237" t="s">
        <v>1425</v>
      </c>
      <c r="D43" s="14">
        <v>20</v>
      </c>
      <c r="E43" s="15">
        <v>20</v>
      </c>
      <c r="F43" t="s">
        <v>994</v>
      </c>
    </row>
    <row r="44" spans="1:6" ht="38.25">
      <c r="A44" s="205" t="s">
        <v>994</v>
      </c>
      <c r="B44" s="237" t="s">
        <v>420</v>
      </c>
      <c r="C44" s="237" t="s">
        <v>1426</v>
      </c>
      <c r="D44" s="16">
        <v>20</v>
      </c>
      <c r="E44" s="15">
        <v>20</v>
      </c>
      <c r="F44" t="s">
        <v>994</v>
      </c>
    </row>
    <row r="45" spans="1:6" ht="25.5">
      <c r="A45" s="205" t="s">
        <v>994</v>
      </c>
      <c r="B45" s="237" t="s">
        <v>420</v>
      </c>
      <c r="C45" s="237" t="s">
        <v>1427</v>
      </c>
      <c r="D45" s="14">
        <v>20</v>
      </c>
      <c r="E45" s="15">
        <v>20</v>
      </c>
      <c r="F45" t="s">
        <v>994</v>
      </c>
    </row>
    <row r="46" spans="1:6" ht="25.5">
      <c r="A46" s="205" t="s">
        <v>994</v>
      </c>
      <c r="B46" s="237" t="s">
        <v>420</v>
      </c>
      <c r="C46" s="237" t="s">
        <v>1428</v>
      </c>
      <c r="D46" s="16">
        <v>20</v>
      </c>
      <c r="E46" s="15">
        <v>20</v>
      </c>
      <c r="F46" t="s">
        <v>994</v>
      </c>
    </row>
    <row r="47" spans="1:6" ht="51">
      <c r="A47" s="205" t="s">
        <v>994</v>
      </c>
      <c r="B47" s="237" t="s">
        <v>420</v>
      </c>
      <c r="C47" s="237" t="s">
        <v>1429</v>
      </c>
      <c r="D47" s="16">
        <v>20</v>
      </c>
      <c r="E47" s="15">
        <v>20</v>
      </c>
      <c r="F47" t="s">
        <v>994</v>
      </c>
    </row>
    <row r="48" spans="1:6" ht="63.75">
      <c r="A48" s="205" t="s">
        <v>994</v>
      </c>
      <c r="B48" s="237" t="s">
        <v>420</v>
      </c>
      <c r="C48" s="237" t="s">
        <v>1430</v>
      </c>
      <c r="D48" s="16">
        <v>20</v>
      </c>
      <c r="E48" s="15">
        <v>20</v>
      </c>
      <c r="F48" t="s">
        <v>994</v>
      </c>
    </row>
    <row r="49" spans="1:6" ht="38.25">
      <c r="A49" s="205" t="s">
        <v>994</v>
      </c>
      <c r="B49" s="237" t="s">
        <v>420</v>
      </c>
      <c r="C49" s="237" t="s">
        <v>1431</v>
      </c>
      <c r="D49" s="16">
        <v>20</v>
      </c>
      <c r="E49" s="15">
        <v>20</v>
      </c>
      <c r="F49" t="s">
        <v>994</v>
      </c>
    </row>
    <row r="50" spans="1:6" ht="51">
      <c r="A50" s="205" t="s">
        <v>994</v>
      </c>
      <c r="B50" s="237" t="s">
        <v>420</v>
      </c>
      <c r="C50" s="237" t="s">
        <v>1432</v>
      </c>
      <c r="D50" s="16">
        <v>20</v>
      </c>
      <c r="E50" s="15">
        <v>20</v>
      </c>
      <c r="F50" t="s">
        <v>994</v>
      </c>
    </row>
    <row r="51" spans="1:6" ht="25.5">
      <c r="A51" s="205" t="s">
        <v>994</v>
      </c>
      <c r="B51" s="237" t="s">
        <v>420</v>
      </c>
      <c r="C51" s="377" t="s">
        <v>1433</v>
      </c>
      <c r="D51" s="16">
        <v>30</v>
      </c>
      <c r="E51" s="15">
        <v>30</v>
      </c>
      <c r="F51" t="s">
        <v>994</v>
      </c>
    </row>
    <row r="52" spans="1:6" ht="38.25">
      <c r="A52" s="205" t="s">
        <v>994</v>
      </c>
      <c r="B52" s="237" t="s">
        <v>420</v>
      </c>
      <c r="C52" s="377" t="s">
        <v>1434</v>
      </c>
      <c r="D52" s="16">
        <v>30</v>
      </c>
      <c r="E52" s="15">
        <v>30</v>
      </c>
      <c r="F52" t="s">
        <v>994</v>
      </c>
    </row>
    <row r="53" spans="1:6" ht="38.25">
      <c r="A53" s="205" t="s">
        <v>994</v>
      </c>
      <c r="B53" s="237" t="s">
        <v>420</v>
      </c>
      <c r="C53" s="377" t="s">
        <v>1435</v>
      </c>
      <c r="D53" s="16">
        <v>30</v>
      </c>
      <c r="E53" s="15">
        <v>30</v>
      </c>
      <c r="F53" t="s">
        <v>994</v>
      </c>
    </row>
    <row r="54" spans="1:6" ht="38.25">
      <c r="A54" s="205" t="s">
        <v>994</v>
      </c>
      <c r="B54" s="237" t="s">
        <v>420</v>
      </c>
      <c r="C54" s="377" t="s">
        <v>1436</v>
      </c>
      <c r="D54" s="16">
        <v>30</v>
      </c>
      <c r="E54" s="15">
        <v>30</v>
      </c>
      <c r="F54" t="s">
        <v>994</v>
      </c>
    </row>
    <row r="55" spans="1:6" ht="38.25">
      <c r="A55" s="205" t="s">
        <v>1437</v>
      </c>
      <c r="B55" s="237"/>
      <c r="C55" s="377" t="s">
        <v>1438</v>
      </c>
      <c r="D55" s="16">
        <v>30</v>
      </c>
      <c r="E55" s="15">
        <v>15</v>
      </c>
      <c r="F55" t="s">
        <v>994</v>
      </c>
    </row>
    <row r="56" spans="1:6" ht="25.5">
      <c r="A56" s="205" t="s">
        <v>994</v>
      </c>
      <c r="B56" s="237"/>
      <c r="C56" s="377" t="s">
        <v>1439</v>
      </c>
      <c r="D56" s="16">
        <v>30</v>
      </c>
      <c r="E56" s="15">
        <v>30</v>
      </c>
      <c r="F56" t="s">
        <v>994</v>
      </c>
    </row>
    <row r="57" spans="1:6" ht="51">
      <c r="A57" s="205" t="s">
        <v>994</v>
      </c>
      <c r="B57" s="237" t="s">
        <v>420</v>
      </c>
      <c r="C57" s="377" t="s">
        <v>1440</v>
      </c>
      <c r="D57" s="16">
        <v>30</v>
      </c>
      <c r="E57" s="15">
        <v>30</v>
      </c>
      <c r="F57" t="s">
        <v>994</v>
      </c>
    </row>
    <row r="58" spans="1:6" ht="38.25">
      <c r="A58" s="202" t="s">
        <v>1485</v>
      </c>
      <c r="B58" s="237" t="s">
        <v>420</v>
      </c>
      <c r="C58" s="237" t="s">
        <v>1570</v>
      </c>
      <c r="D58" s="193">
        <v>20</v>
      </c>
      <c r="E58" s="274">
        <v>20</v>
      </c>
      <c r="F58" t="s">
        <v>1485</v>
      </c>
    </row>
    <row r="59" spans="1:6" ht="38.25">
      <c r="A59" s="205" t="s">
        <v>1485</v>
      </c>
      <c r="B59" s="237" t="s">
        <v>420</v>
      </c>
      <c r="C59" s="237" t="s">
        <v>1571</v>
      </c>
      <c r="D59" s="199">
        <v>20</v>
      </c>
      <c r="E59" s="274">
        <v>20</v>
      </c>
      <c r="F59" t="s">
        <v>1485</v>
      </c>
    </row>
    <row r="60" spans="1:6" ht="38.25">
      <c r="A60" s="205" t="s">
        <v>1572</v>
      </c>
      <c r="B60" s="237" t="s">
        <v>420</v>
      </c>
      <c r="C60" s="237" t="s">
        <v>1573</v>
      </c>
      <c r="D60" s="193">
        <v>30</v>
      </c>
      <c r="E60" s="274">
        <v>15</v>
      </c>
      <c r="F60" t="s">
        <v>1485</v>
      </c>
    </row>
    <row r="61" spans="1:6" ht="38.25">
      <c r="A61" s="205" t="s">
        <v>1572</v>
      </c>
      <c r="B61" s="237" t="s">
        <v>420</v>
      </c>
      <c r="C61" s="237" t="s">
        <v>1574</v>
      </c>
      <c r="D61" s="199">
        <v>20</v>
      </c>
      <c r="E61" s="274">
        <v>10</v>
      </c>
      <c r="F61" t="s">
        <v>1485</v>
      </c>
    </row>
    <row r="62" spans="1:6" ht="25.5">
      <c r="A62" s="205" t="s">
        <v>1632</v>
      </c>
      <c r="B62" s="237" t="s">
        <v>420</v>
      </c>
      <c r="C62" s="237" t="s">
        <v>1646</v>
      </c>
      <c r="D62" s="239">
        <v>20</v>
      </c>
      <c r="E62" s="15">
        <f>D62</f>
        <v>20</v>
      </c>
      <c r="F62" t="s">
        <v>1611</v>
      </c>
    </row>
    <row r="63" spans="1:6" ht="38.25">
      <c r="A63" s="205" t="s">
        <v>1632</v>
      </c>
      <c r="B63" s="237" t="s">
        <v>420</v>
      </c>
      <c r="C63" s="237" t="s">
        <v>1647</v>
      </c>
      <c r="D63" s="239">
        <v>20</v>
      </c>
      <c r="E63" s="15">
        <f>D63</f>
        <v>20</v>
      </c>
      <c r="F63" t="s">
        <v>1611</v>
      </c>
    </row>
    <row r="64" spans="1:6" ht="38.25">
      <c r="A64" s="205" t="s">
        <v>1632</v>
      </c>
      <c r="B64" s="237" t="s">
        <v>420</v>
      </c>
      <c r="C64" s="237" t="s">
        <v>1648</v>
      </c>
      <c r="D64" s="239">
        <v>30</v>
      </c>
      <c r="E64" s="15">
        <f>D64</f>
        <v>30</v>
      </c>
      <c r="F64" t="s">
        <v>1611</v>
      </c>
    </row>
    <row r="65" spans="1:6" ht="55.5">
      <c r="A65" s="538" t="s">
        <v>1695</v>
      </c>
      <c r="B65" s="237" t="s">
        <v>420</v>
      </c>
      <c r="C65" s="539" t="s">
        <v>1696</v>
      </c>
      <c r="D65" s="239">
        <v>20</v>
      </c>
      <c r="E65" s="15">
        <v>10</v>
      </c>
      <c r="F65" t="s">
        <v>1666</v>
      </c>
    </row>
    <row r="66" spans="1:6" ht="55.5">
      <c r="A66" s="540" t="s">
        <v>1697</v>
      </c>
      <c r="B66" s="237" t="s">
        <v>420</v>
      </c>
      <c r="C66" s="541" t="s">
        <v>1698</v>
      </c>
      <c r="D66" s="16">
        <v>20</v>
      </c>
      <c r="E66" s="15">
        <v>10</v>
      </c>
      <c r="F66" t="s">
        <v>1666</v>
      </c>
    </row>
    <row r="67" spans="1:6" ht="55.5">
      <c r="A67" s="542" t="s">
        <v>1699</v>
      </c>
      <c r="B67" s="237" t="s">
        <v>420</v>
      </c>
      <c r="C67" s="543" t="s">
        <v>1700</v>
      </c>
      <c r="D67" s="239">
        <v>20</v>
      </c>
      <c r="E67" s="15">
        <v>10</v>
      </c>
      <c r="F67" t="s">
        <v>1666</v>
      </c>
    </row>
    <row r="68" spans="1:6" ht="69.400000000000006">
      <c r="A68" s="542" t="s">
        <v>1699</v>
      </c>
      <c r="B68" s="237" t="s">
        <v>420</v>
      </c>
      <c r="C68" s="543" t="s">
        <v>1701</v>
      </c>
      <c r="D68" s="16">
        <v>20</v>
      </c>
      <c r="E68" s="15">
        <v>10</v>
      </c>
      <c r="F68" t="s">
        <v>1666</v>
      </c>
    </row>
    <row r="69" spans="1:6" ht="51">
      <c r="A69" s="12" t="s">
        <v>1717</v>
      </c>
      <c r="B69" s="13" t="s">
        <v>420</v>
      </c>
      <c r="C69" s="13" t="s">
        <v>1733</v>
      </c>
      <c r="D69" s="14">
        <v>20</v>
      </c>
      <c r="E69" s="15">
        <f>D69</f>
        <v>20</v>
      </c>
      <c r="F69" t="s">
        <v>1707</v>
      </c>
    </row>
    <row r="70" spans="1:6" ht="51">
      <c r="A70" s="12" t="s">
        <v>1717</v>
      </c>
      <c r="B70" s="13" t="s">
        <v>420</v>
      </c>
      <c r="C70" s="13" t="s">
        <v>1734</v>
      </c>
      <c r="D70" s="16">
        <v>20</v>
      </c>
      <c r="E70" s="15">
        <f t="shared" ref="E70:E73" si="3">D70</f>
        <v>20</v>
      </c>
      <c r="F70" t="s">
        <v>1707</v>
      </c>
    </row>
    <row r="71" spans="1:6" ht="38.25">
      <c r="A71" s="12" t="s">
        <v>1717</v>
      </c>
      <c r="B71" s="13" t="s">
        <v>420</v>
      </c>
      <c r="C71" s="13" t="s">
        <v>1735</v>
      </c>
      <c r="D71" s="16">
        <v>20</v>
      </c>
      <c r="E71" s="15">
        <f t="shared" si="3"/>
        <v>20</v>
      </c>
      <c r="F71" t="s">
        <v>1707</v>
      </c>
    </row>
    <row r="72" spans="1:6" ht="38.25">
      <c r="A72" s="12" t="s">
        <v>1717</v>
      </c>
      <c r="B72" s="13" t="s">
        <v>420</v>
      </c>
      <c r="C72" s="13" t="s">
        <v>1211</v>
      </c>
      <c r="D72" s="14">
        <v>20</v>
      </c>
      <c r="E72" s="15">
        <f t="shared" si="3"/>
        <v>20</v>
      </c>
      <c r="F72" t="s">
        <v>1707</v>
      </c>
    </row>
    <row r="73" spans="1:6" ht="51">
      <c r="A73" s="12" t="s">
        <v>1717</v>
      </c>
      <c r="B73" s="13" t="s">
        <v>420</v>
      </c>
      <c r="C73" s="13" t="s">
        <v>1736</v>
      </c>
      <c r="D73" s="16">
        <v>20</v>
      </c>
      <c r="E73" s="15">
        <f t="shared" si="3"/>
        <v>20</v>
      </c>
      <c r="F73" t="s">
        <v>1707</v>
      </c>
    </row>
    <row r="74" spans="1:6" ht="38.25">
      <c r="A74" s="220" t="s">
        <v>1799</v>
      </c>
      <c r="B74" s="596" t="s">
        <v>420</v>
      </c>
      <c r="C74" s="587" t="s">
        <v>1800</v>
      </c>
      <c r="D74" s="428">
        <v>20</v>
      </c>
      <c r="E74" s="429">
        <v>10</v>
      </c>
      <c r="F74" t="s">
        <v>1796</v>
      </c>
    </row>
    <row r="75" spans="1:6" ht="92.25">
      <c r="A75" s="453" t="s">
        <v>1801</v>
      </c>
      <c r="B75" s="596" t="s">
        <v>420</v>
      </c>
      <c r="C75" s="588" t="s">
        <v>1802</v>
      </c>
      <c r="D75" s="430">
        <v>20</v>
      </c>
      <c r="E75" s="429">
        <v>20</v>
      </c>
      <c r="F75" t="s">
        <v>1796</v>
      </c>
    </row>
    <row r="76" spans="1:6" ht="51">
      <c r="A76" s="453" t="s">
        <v>1801</v>
      </c>
      <c r="B76" s="596" t="s">
        <v>420</v>
      </c>
      <c r="C76" s="587" t="s">
        <v>1803</v>
      </c>
      <c r="D76" s="428">
        <v>20</v>
      </c>
      <c r="E76" s="429">
        <v>20</v>
      </c>
      <c r="F76" t="s">
        <v>1796</v>
      </c>
    </row>
    <row r="77" spans="1:6" ht="51">
      <c r="A77" s="453" t="s">
        <v>1801</v>
      </c>
      <c r="B77" s="596" t="s">
        <v>420</v>
      </c>
      <c r="C77" s="587" t="s">
        <v>1804</v>
      </c>
      <c r="D77" s="430">
        <v>20</v>
      </c>
      <c r="E77" s="429">
        <v>20</v>
      </c>
      <c r="F77" t="s">
        <v>1796</v>
      </c>
    </row>
    <row r="78" spans="1:6" ht="76.900000000000006">
      <c r="A78" s="453" t="s">
        <v>1801</v>
      </c>
      <c r="B78" s="596" t="s">
        <v>420</v>
      </c>
      <c r="C78" s="588" t="s">
        <v>1805</v>
      </c>
      <c r="D78" s="430">
        <v>20</v>
      </c>
      <c r="E78" s="429">
        <v>20</v>
      </c>
      <c r="F78" t="s">
        <v>1796</v>
      </c>
    </row>
    <row r="79" spans="1:6" ht="92.25">
      <c r="A79" s="220" t="s">
        <v>1806</v>
      </c>
      <c r="B79" s="596" t="s">
        <v>420</v>
      </c>
      <c r="C79" s="588" t="s">
        <v>1807</v>
      </c>
      <c r="D79" s="430">
        <v>20</v>
      </c>
      <c r="E79" s="429">
        <v>10</v>
      </c>
      <c r="F79" t="s">
        <v>1796</v>
      </c>
    </row>
    <row r="80" spans="1:6" ht="61.5">
      <c r="A80" s="220" t="s">
        <v>1808</v>
      </c>
      <c r="B80" s="596" t="s">
        <v>420</v>
      </c>
      <c r="C80" s="588" t="s">
        <v>1809</v>
      </c>
      <c r="D80" s="430">
        <v>20</v>
      </c>
      <c r="E80" s="429">
        <v>10</v>
      </c>
      <c r="F80" t="s">
        <v>1796</v>
      </c>
    </row>
    <row r="81" spans="1:6" ht="92.25">
      <c r="A81" s="453" t="s">
        <v>1801</v>
      </c>
      <c r="B81" s="596" t="s">
        <v>420</v>
      </c>
      <c r="C81" s="588" t="s">
        <v>1810</v>
      </c>
      <c r="D81" s="430">
        <v>20</v>
      </c>
      <c r="E81" s="429">
        <v>20</v>
      </c>
      <c r="F81" t="s">
        <v>1796</v>
      </c>
    </row>
    <row r="82" spans="1:6" ht="63.75">
      <c r="A82" s="453" t="s">
        <v>1801</v>
      </c>
      <c r="B82" s="596" t="s">
        <v>420</v>
      </c>
      <c r="C82" s="587" t="s">
        <v>1811</v>
      </c>
      <c r="D82" s="430">
        <v>20</v>
      </c>
      <c r="E82" s="429">
        <v>20</v>
      </c>
      <c r="F82" t="s">
        <v>1796</v>
      </c>
    </row>
    <row r="83" spans="1:6" ht="38.25">
      <c r="A83" s="220" t="s">
        <v>1812</v>
      </c>
      <c r="B83" s="596" t="s">
        <v>420</v>
      </c>
      <c r="C83" s="587" t="s">
        <v>1813</v>
      </c>
      <c r="D83" s="430">
        <v>20</v>
      </c>
      <c r="E83" s="429">
        <v>10</v>
      </c>
      <c r="F83" t="s">
        <v>1796</v>
      </c>
    </row>
    <row r="84" spans="1:6" ht="38.25">
      <c r="A84" s="220" t="s">
        <v>1814</v>
      </c>
      <c r="B84" s="596" t="s">
        <v>420</v>
      </c>
      <c r="C84" s="587" t="s">
        <v>1815</v>
      </c>
      <c r="D84" s="430">
        <v>20</v>
      </c>
      <c r="E84" s="429">
        <v>10</v>
      </c>
      <c r="F84" t="s">
        <v>1796</v>
      </c>
    </row>
    <row r="85" spans="1:6" ht="38.25">
      <c r="A85" s="220" t="s">
        <v>1814</v>
      </c>
      <c r="B85" s="596" t="s">
        <v>420</v>
      </c>
      <c r="C85" s="587" t="s">
        <v>1816</v>
      </c>
      <c r="D85" s="430">
        <v>20</v>
      </c>
      <c r="E85" s="429">
        <v>10</v>
      </c>
      <c r="F85" t="s">
        <v>1796</v>
      </c>
    </row>
    <row r="86" spans="1:6" ht="51">
      <c r="A86" s="453" t="s">
        <v>1801</v>
      </c>
      <c r="B86" s="596" t="s">
        <v>420</v>
      </c>
      <c r="C86" s="587" t="s">
        <v>1817</v>
      </c>
      <c r="D86" s="430">
        <v>20</v>
      </c>
      <c r="E86" s="429">
        <v>20</v>
      </c>
      <c r="F86" t="s">
        <v>1796</v>
      </c>
    </row>
    <row r="87" spans="1:6" ht="51">
      <c r="A87" s="453" t="s">
        <v>1801</v>
      </c>
      <c r="B87" s="596" t="s">
        <v>420</v>
      </c>
      <c r="C87" s="587" t="s">
        <v>1818</v>
      </c>
      <c r="D87" s="430">
        <v>20</v>
      </c>
      <c r="E87" s="429">
        <v>20</v>
      </c>
      <c r="F87" t="s">
        <v>1796</v>
      </c>
    </row>
    <row r="88" spans="1:6" ht="38.25">
      <c r="A88" s="220" t="s">
        <v>1808</v>
      </c>
      <c r="B88" s="596" t="s">
        <v>420</v>
      </c>
      <c r="C88" s="587" t="s">
        <v>1819</v>
      </c>
      <c r="D88" s="430">
        <v>20</v>
      </c>
      <c r="E88" s="429">
        <v>10</v>
      </c>
      <c r="F88" t="s">
        <v>1796</v>
      </c>
    </row>
    <row r="89" spans="1:6" ht="51">
      <c r="A89" s="220" t="s">
        <v>1820</v>
      </c>
      <c r="B89" s="596" t="s">
        <v>420</v>
      </c>
      <c r="C89" s="587" t="s">
        <v>1821</v>
      </c>
      <c r="D89" s="430">
        <v>30</v>
      </c>
      <c r="E89" s="429">
        <v>15</v>
      </c>
      <c r="F89" t="s">
        <v>1796</v>
      </c>
    </row>
    <row r="90" spans="1:6" ht="38.25">
      <c r="A90" s="220" t="s">
        <v>1822</v>
      </c>
      <c r="B90" s="596" t="s">
        <v>420</v>
      </c>
      <c r="C90" s="587" t="s">
        <v>1823</v>
      </c>
      <c r="D90" s="430">
        <v>30</v>
      </c>
      <c r="E90" s="429">
        <v>15</v>
      </c>
      <c r="F90" t="s">
        <v>1796</v>
      </c>
    </row>
    <row r="91" spans="1:6" ht="51">
      <c r="A91" s="589" t="s">
        <v>1824</v>
      </c>
      <c r="B91" s="596" t="s">
        <v>420</v>
      </c>
      <c r="C91" s="587" t="s">
        <v>1825</v>
      </c>
      <c r="D91" s="430">
        <v>30</v>
      </c>
      <c r="E91" s="429">
        <v>15</v>
      </c>
      <c r="F91" t="s">
        <v>1796</v>
      </c>
    </row>
    <row r="92" spans="1:6" ht="51">
      <c r="A92" s="590" t="s">
        <v>1826</v>
      </c>
      <c r="B92" s="596" t="s">
        <v>420</v>
      </c>
      <c r="C92" s="591" t="s">
        <v>1827</v>
      </c>
      <c r="D92" s="592">
        <v>30</v>
      </c>
      <c r="E92" s="592">
        <v>15</v>
      </c>
      <c r="F92" t="s">
        <v>1796</v>
      </c>
    </row>
    <row r="93" spans="1:6" ht="38.25">
      <c r="A93" s="590" t="s">
        <v>1826</v>
      </c>
      <c r="B93" s="596" t="s">
        <v>420</v>
      </c>
      <c r="C93" s="591" t="s">
        <v>1828</v>
      </c>
      <c r="D93" s="592">
        <v>30</v>
      </c>
      <c r="E93" s="592">
        <v>15</v>
      </c>
      <c r="F93" t="s">
        <v>1796</v>
      </c>
    </row>
    <row r="94" spans="1:6" ht="46.15">
      <c r="A94" s="593" t="s">
        <v>1829</v>
      </c>
      <c r="B94" s="596" t="s">
        <v>420</v>
      </c>
      <c r="C94" s="591" t="s">
        <v>1830</v>
      </c>
      <c r="D94" s="592">
        <v>30</v>
      </c>
      <c r="E94" s="592">
        <v>15</v>
      </c>
      <c r="F94" t="s">
        <v>1796</v>
      </c>
    </row>
    <row r="95" spans="1:6" ht="63.75">
      <c r="A95" s="590" t="s">
        <v>1826</v>
      </c>
      <c r="B95" s="596" t="s">
        <v>420</v>
      </c>
      <c r="C95" s="591" t="s">
        <v>1831</v>
      </c>
      <c r="D95" s="592">
        <v>30</v>
      </c>
      <c r="E95" s="592">
        <v>15</v>
      </c>
      <c r="F95" t="s">
        <v>1796</v>
      </c>
    </row>
    <row r="96" spans="1:6" ht="51">
      <c r="A96" s="593" t="s">
        <v>1832</v>
      </c>
      <c r="B96" s="596" t="s">
        <v>420</v>
      </c>
      <c r="C96" s="591" t="s">
        <v>1833</v>
      </c>
      <c r="D96" s="592">
        <v>30</v>
      </c>
      <c r="E96" s="592">
        <v>15</v>
      </c>
      <c r="F96" t="s">
        <v>1796</v>
      </c>
    </row>
    <row r="97" spans="1:6" ht="46.15">
      <c r="A97" s="593" t="s">
        <v>1832</v>
      </c>
      <c r="B97" s="596" t="s">
        <v>420</v>
      </c>
      <c r="C97" s="591" t="s">
        <v>1834</v>
      </c>
      <c r="D97" s="592">
        <v>30</v>
      </c>
      <c r="E97" s="592">
        <v>15</v>
      </c>
      <c r="F97" t="s">
        <v>1796</v>
      </c>
    </row>
    <row r="98" spans="1:6" ht="51">
      <c r="A98" s="590" t="s">
        <v>1826</v>
      </c>
      <c r="B98" s="596" t="s">
        <v>420</v>
      </c>
      <c r="C98" s="591" t="s">
        <v>1835</v>
      </c>
      <c r="D98" s="592">
        <v>30</v>
      </c>
      <c r="E98" s="592">
        <v>15</v>
      </c>
      <c r="F98" t="s">
        <v>1796</v>
      </c>
    </row>
    <row r="99" spans="1:6" ht="63.75">
      <c r="A99" s="590" t="s">
        <v>1826</v>
      </c>
      <c r="B99" s="596" t="s">
        <v>420</v>
      </c>
      <c r="C99" s="591" t="s">
        <v>1836</v>
      </c>
      <c r="D99" s="592">
        <v>30</v>
      </c>
      <c r="E99" s="592">
        <v>15</v>
      </c>
      <c r="F99" t="s">
        <v>1796</v>
      </c>
    </row>
    <row r="100" spans="1:6" ht="38.25">
      <c r="A100" s="205" t="s">
        <v>1960</v>
      </c>
      <c r="B100" s="237" t="s">
        <v>420</v>
      </c>
      <c r="C100" s="237" t="s">
        <v>1988</v>
      </c>
      <c r="D100" s="238">
        <v>30</v>
      </c>
      <c r="E100" s="264">
        <v>30</v>
      </c>
      <c r="F100" s="215" t="s">
        <v>1919</v>
      </c>
    </row>
    <row r="101" spans="1:6" ht="75">
      <c r="A101" s="682" t="s">
        <v>2048</v>
      </c>
      <c r="B101" s="299" t="str">
        <f>[1]Indicatii!$B$36</f>
        <v>FSAA2</v>
      </c>
      <c r="C101" s="693" t="s">
        <v>2072</v>
      </c>
      <c r="D101" s="305">
        <v>20</v>
      </c>
      <c r="E101" s="692">
        <v>10</v>
      </c>
      <c r="F101" s="215" t="s">
        <v>2039</v>
      </c>
    </row>
    <row r="102" spans="1:6" ht="45">
      <c r="A102" s="682" t="s">
        <v>2048</v>
      </c>
      <c r="B102" s="299" t="str">
        <f>[1]Indicatii!$B$36</f>
        <v>FSAA2</v>
      </c>
      <c r="C102" s="693" t="s">
        <v>2073</v>
      </c>
      <c r="D102" s="305">
        <v>20</v>
      </c>
      <c r="E102" s="692">
        <v>10</v>
      </c>
      <c r="F102" s="215" t="s">
        <v>2039</v>
      </c>
    </row>
    <row r="103" spans="1:6" ht="45">
      <c r="A103" s="682" t="s">
        <v>2048</v>
      </c>
      <c r="B103" s="299" t="str">
        <f>[1]Indicatii!$B$36</f>
        <v>FSAA2</v>
      </c>
      <c r="C103" s="693" t="s">
        <v>2074</v>
      </c>
      <c r="D103" s="305">
        <v>20</v>
      </c>
      <c r="E103" s="692">
        <v>10</v>
      </c>
      <c r="F103" s="215" t="s">
        <v>2039</v>
      </c>
    </row>
    <row r="104" spans="1:6" ht="60">
      <c r="A104" s="682" t="s">
        <v>2048</v>
      </c>
      <c r="B104" s="299" t="str">
        <f>[1]Indicatii!$B$36</f>
        <v>FSAA2</v>
      </c>
      <c r="C104" s="693" t="s">
        <v>2075</v>
      </c>
      <c r="D104" s="305">
        <v>20</v>
      </c>
      <c r="E104" s="692">
        <v>20</v>
      </c>
      <c r="F104" s="215" t="s">
        <v>2039</v>
      </c>
    </row>
    <row r="105" spans="1:6" ht="75">
      <c r="A105" s="682" t="s">
        <v>2048</v>
      </c>
      <c r="B105" s="299" t="str">
        <f>[1]Indicatii!$B$36</f>
        <v>FSAA2</v>
      </c>
      <c r="C105" s="694" t="s">
        <v>2076</v>
      </c>
      <c r="D105" s="305">
        <v>20</v>
      </c>
      <c r="E105" s="692">
        <v>10</v>
      </c>
      <c r="F105" s="215" t="s">
        <v>2039</v>
      </c>
    </row>
    <row r="106" spans="1:6" ht="63.75">
      <c r="A106" s="12" t="s">
        <v>2111</v>
      </c>
      <c r="B106" s="13" t="s">
        <v>420</v>
      </c>
      <c r="C106" s="13" t="s">
        <v>2112</v>
      </c>
      <c r="D106" s="16">
        <v>20</v>
      </c>
      <c r="E106" s="15">
        <v>10</v>
      </c>
      <c r="F106" s="215" t="s">
        <v>2099</v>
      </c>
    </row>
    <row r="107" spans="1:6" ht="76.5">
      <c r="A107" s="12" t="s">
        <v>2111</v>
      </c>
      <c r="B107" s="13" t="s">
        <v>420</v>
      </c>
      <c r="C107" s="13" t="s">
        <v>2113</v>
      </c>
      <c r="D107" s="16">
        <v>20</v>
      </c>
      <c r="E107" s="15">
        <v>10</v>
      </c>
      <c r="F107" s="215" t="s">
        <v>2099</v>
      </c>
    </row>
    <row r="108" spans="1:6" ht="76.5">
      <c r="A108" s="12" t="s">
        <v>2111</v>
      </c>
      <c r="B108" s="13" t="s">
        <v>420</v>
      </c>
      <c r="C108" s="13" t="s">
        <v>2114</v>
      </c>
      <c r="D108" s="16">
        <v>20</v>
      </c>
      <c r="E108" s="15">
        <v>10</v>
      </c>
      <c r="F108" s="215" t="s">
        <v>2099</v>
      </c>
    </row>
    <row r="109" spans="1:6" ht="38.25">
      <c r="A109" s="12" t="s">
        <v>2111</v>
      </c>
      <c r="B109" s="13" t="s">
        <v>420</v>
      </c>
      <c r="C109" s="13" t="s">
        <v>2115</v>
      </c>
      <c r="D109" s="16">
        <v>20</v>
      </c>
      <c r="E109" s="15">
        <v>10</v>
      </c>
      <c r="F109" s="215" t="s">
        <v>2099</v>
      </c>
    </row>
    <row r="110" spans="1:6" ht="25.5">
      <c r="A110" s="12" t="s">
        <v>2111</v>
      </c>
      <c r="B110" s="13" t="s">
        <v>420</v>
      </c>
      <c r="C110" s="13" t="s">
        <v>2116</v>
      </c>
      <c r="D110" s="16">
        <v>20</v>
      </c>
      <c r="E110" s="15">
        <v>10</v>
      </c>
      <c r="F110" s="215" t="s">
        <v>2099</v>
      </c>
    </row>
    <row r="111" spans="1:6" ht="63.75">
      <c r="A111" s="12" t="s">
        <v>2111</v>
      </c>
      <c r="B111" s="13" t="s">
        <v>420</v>
      </c>
      <c r="C111" s="13" t="s">
        <v>2117</v>
      </c>
      <c r="D111" s="16">
        <v>20</v>
      </c>
      <c r="E111" s="15">
        <v>10</v>
      </c>
      <c r="F111" s="215" t="s">
        <v>2099</v>
      </c>
    </row>
    <row r="112" spans="1:6" ht="38.25">
      <c r="A112" s="12" t="s">
        <v>2111</v>
      </c>
      <c r="B112" s="13" t="s">
        <v>420</v>
      </c>
      <c r="C112" s="13" t="s">
        <v>2118</v>
      </c>
      <c r="D112" s="16">
        <v>20</v>
      </c>
      <c r="E112" s="15">
        <v>20</v>
      </c>
      <c r="F112" s="215" t="s">
        <v>2099</v>
      </c>
    </row>
    <row r="113" spans="1:6" ht="63.75">
      <c r="A113" s="12" t="s">
        <v>2111</v>
      </c>
      <c r="B113" s="13" t="s">
        <v>420</v>
      </c>
      <c r="C113" s="13" t="s">
        <v>2119</v>
      </c>
      <c r="D113" s="16">
        <v>20</v>
      </c>
      <c r="E113" s="15">
        <v>10</v>
      </c>
      <c r="F113" s="215" t="s">
        <v>2099</v>
      </c>
    </row>
    <row r="114" spans="1:6" ht="38.25">
      <c r="A114" s="12" t="s">
        <v>2111</v>
      </c>
      <c r="B114" s="13" t="s">
        <v>420</v>
      </c>
      <c r="C114" s="13" t="s">
        <v>2120</v>
      </c>
      <c r="D114" s="16">
        <v>20</v>
      </c>
      <c r="E114" s="15">
        <v>20</v>
      </c>
      <c r="F114" s="215" t="s">
        <v>2099</v>
      </c>
    </row>
    <row r="115" spans="1:6" ht="63.75">
      <c r="A115" s="205" t="s">
        <v>2176</v>
      </c>
      <c r="B115" s="237" t="s">
        <v>420</v>
      </c>
      <c r="C115" s="237" t="s">
        <v>2203</v>
      </c>
      <c r="D115" s="238">
        <v>20</v>
      </c>
      <c r="E115" s="264">
        <v>10</v>
      </c>
      <c r="F115" s="215" t="s">
        <v>2153</v>
      </c>
    </row>
    <row r="116" spans="1:6" ht="51">
      <c r="A116" s="205" t="s">
        <v>2176</v>
      </c>
      <c r="B116" s="237" t="s">
        <v>420</v>
      </c>
      <c r="C116" s="237" t="s">
        <v>2204</v>
      </c>
      <c r="D116" s="239">
        <v>20</v>
      </c>
      <c r="E116" s="264">
        <v>10</v>
      </c>
      <c r="F116" s="215" t="s">
        <v>2153</v>
      </c>
    </row>
    <row r="117" spans="1:6" ht="51">
      <c r="A117" s="205" t="s">
        <v>2176</v>
      </c>
      <c r="B117" s="237" t="s">
        <v>420</v>
      </c>
      <c r="C117" s="237" t="s">
        <v>2205</v>
      </c>
      <c r="D117" s="238">
        <v>20</v>
      </c>
      <c r="E117" s="264">
        <v>10</v>
      </c>
      <c r="F117" s="215" t="s">
        <v>2153</v>
      </c>
    </row>
    <row r="118" spans="1:6" ht="51">
      <c r="A118" s="205" t="s">
        <v>2176</v>
      </c>
      <c r="B118" s="237" t="s">
        <v>420</v>
      </c>
      <c r="C118" s="237" t="s">
        <v>2206</v>
      </c>
      <c r="D118" s="239">
        <v>20</v>
      </c>
      <c r="E118" s="264">
        <v>10</v>
      </c>
      <c r="F118" s="215" t="s">
        <v>2153</v>
      </c>
    </row>
    <row r="119" spans="1:6" ht="63.75">
      <c r="A119" s="205" t="s">
        <v>2176</v>
      </c>
      <c r="B119" s="237" t="s">
        <v>420</v>
      </c>
      <c r="C119" s="237" t="s">
        <v>2207</v>
      </c>
      <c r="D119" s="239">
        <v>30</v>
      </c>
      <c r="E119" s="264">
        <v>15</v>
      </c>
      <c r="F119" s="215" t="s">
        <v>2153</v>
      </c>
    </row>
    <row r="120" spans="1:6" ht="51">
      <c r="A120" s="205" t="s">
        <v>2176</v>
      </c>
      <c r="B120" s="237" t="s">
        <v>420</v>
      </c>
      <c r="C120" s="237" t="s">
        <v>2208</v>
      </c>
      <c r="D120" s="239">
        <v>30</v>
      </c>
      <c r="E120" s="264">
        <v>15</v>
      </c>
      <c r="F120" s="215" t="s">
        <v>2153</v>
      </c>
    </row>
    <row r="121" spans="1:6" ht="51">
      <c r="A121" s="205" t="s">
        <v>2302</v>
      </c>
      <c r="B121" s="237" t="s">
        <v>420</v>
      </c>
      <c r="C121" s="237" t="s">
        <v>2324</v>
      </c>
      <c r="D121" s="238">
        <v>20</v>
      </c>
      <c r="E121" s="238">
        <v>20</v>
      </c>
      <c r="F121" s="215" t="s">
        <v>2293</v>
      </c>
    </row>
    <row r="122" spans="1:6" ht="51">
      <c r="A122" s="205" t="s">
        <v>2302</v>
      </c>
      <c r="B122" s="237" t="s">
        <v>420</v>
      </c>
      <c r="C122" s="237" t="s">
        <v>2325</v>
      </c>
      <c r="D122" s="239">
        <v>20</v>
      </c>
      <c r="E122" s="239">
        <v>20</v>
      </c>
      <c r="F122" s="215" t="s">
        <v>2293</v>
      </c>
    </row>
    <row r="123" spans="1:6" ht="63.75">
      <c r="A123" s="205" t="s">
        <v>2302</v>
      </c>
      <c r="B123" s="237" t="s">
        <v>420</v>
      </c>
      <c r="C123" s="237" t="s">
        <v>2326</v>
      </c>
      <c r="D123" s="238">
        <v>20</v>
      </c>
      <c r="E123" s="238">
        <v>20</v>
      </c>
      <c r="F123" s="215" t="s">
        <v>2293</v>
      </c>
    </row>
    <row r="124" spans="1:6" ht="51">
      <c r="A124" s="205" t="s">
        <v>2302</v>
      </c>
      <c r="B124" s="237" t="s">
        <v>420</v>
      </c>
      <c r="C124" s="237" t="s">
        <v>2327</v>
      </c>
      <c r="D124" s="238">
        <v>20</v>
      </c>
      <c r="E124" s="238">
        <v>20</v>
      </c>
      <c r="F124" s="215" t="s">
        <v>2293</v>
      </c>
    </row>
    <row r="125" spans="1:6" ht="51">
      <c r="A125" s="205" t="s">
        <v>2302</v>
      </c>
      <c r="B125" s="237" t="s">
        <v>420</v>
      </c>
      <c r="C125" s="237" t="s">
        <v>2328</v>
      </c>
      <c r="D125" s="238">
        <v>20</v>
      </c>
      <c r="E125" s="238">
        <v>20</v>
      </c>
      <c r="F125" s="215" t="s">
        <v>2293</v>
      </c>
    </row>
    <row r="126" spans="1:6" ht="51">
      <c r="A126" s="205" t="s">
        <v>2302</v>
      </c>
      <c r="B126" s="237" t="s">
        <v>420</v>
      </c>
      <c r="C126" s="237" t="s">
        <v>2329</v>
      </c>
      <c r="D126" s="239">
        <v>20</v>
      </c>
      <c r="E126" s="239">
        <v>20</v>
      </c>
      <c r="F126" s="215" t="s">
        <v>2293</v>
      </c>
    </row>
    <row r="127" spans="1:6" ht="38.25">
      <c r="A127" s="205" t="s">
        <v>2302</v>
      </c>
      <c r="B127" s="237" t="s">
        <v>420</v>
      </c>
      <c r="C127" s="237" t="s">
        <v>2330</v>
      </c>
      <c r="D127" s="239">
        <v>20</v>
      </c>
      <c r="E127" s="239">
        <v>20</v>
      </c>
      <c r="F127" s="215" t="s">
        <v>2293</v>
      </c>
    </row>
    <row r="128" spans="1:6" ht="38.25">
      <c r="A128" s="205" t="s">
        <v>2302</v>
      </c>
      <c r="B128" s="237" t="s">
        <v>420</v>
      </c>
      <c r="C128" s="237" t="s">
        <v>2331</v>
      </c>
      <c r="D128" s="239">
        <v>30</v>
      </c>
      <c r="E128" s="239">
        <v>30</v>
      </c>
      <c r="F128" s="215" t="s">
        <v>2293</v>
      </c>
    </row>
    <row r="129" spans="1:6" ht="63.75">
      <c r="A129" s="205" t="s">
        <v>2302</v>
      </c>
      <c r="B129" s="237" t="s">
        <v>420</v>
      </c>
      <c r="C129" s="237" t="s">
        <v>2332</v>
      </c>
      <c r="D129" s="239">
        <v>30</v>
      </c>
      <c r="E129" s="239">
        <v>30</v>
      </c>
      <c r="F129" s="215" t="s">
        <v>2293</v>
      </c>
    </row>
    <row r="130" spans="1:6" ht="38.25">
      <c r="A130" s="205" t="s">
        <v>2302</v>
      </c>
      <c r="B130" s="237" t="s">
        <v>420</v>
      </c>
      <c r="C130" s="237" t="s">
        <v>2333</v>
      </c>
      <c r="D130" s="239">
        <v>30</v>
      </c>
      <c r="E130" s="239">
        <v>30</v>
      </c>
      <c r="F130" s="215" t="s">
        <v>2293</v>
      </c>
    </row>
    <row r="131" spans="1:6" ht="51">
      <c r="A131" s="205" t="s">
        <v>2302</v>
      </c>
      <c r="B131" s="237" t="s">
        <v>420</v>
      </c>
      <c r="C131" s="237" t="s">
        <v>2334</v>
      </c>
      <c r="D131" s="239">
        <v>30</v>
      </c>
      <c r="E131" s="239">
        <v>30</v>
      </c>
      <c r="F131" s="215" t="s">
        <v>2293</v>
      </c>
    </row>
    <row r="132" spans="1:6" ht="38.25">
      <c r="A132" s="205" t="s">
        <v>2302</v>
      </c>
      <c r="B132" s="237" t="s">
        <v>420</v>
      </c>
      <c r="C132" s="237" t="s">
        <v>2335</v>
      </c>
      <c r="D132" s="239">
        <v>30</v>
      </c>
      <c r="E132" s="239">
        <v>30</v>
      </c>
      <c r="F132" s="215" t="s">
        <v>2293</v>
      </c>
    </row>
    <row r="133" spans="1:6" ht="38.25">
      <c r="A133" s="205" t="s">
        <v>2302</v>
      </c>
      <c r="B133" s="237" t="s">
        <v>420</v>
      </c>
      <c r="C133" s="237" t="s">
        <v>2336</v>
      </c>
      <c r="D133" s="239">
        <v>30</v>
      </c>
      <c r="E133" s="239">
        <v>30</v>
      </c>
      <c r="F133" s="215" t="s">
        <v>2293</v>
      </c>
    </row>
    <row r="134" spans="1:6" ht="51">
      <c r="A134" s="205" t="s">
        <v>2389</v>
      </c>
      <c r="B134" s="237" t="s">
        <v>420</v>
      </c>
      <c r="C134" s="237" t="s">
        <v>2390</v>
      </c>
      <c r="D134" s="239">
        <v>20</v>
      </c>
      <c r="E134" s="264">
        <v>20</v>
      </c>
      <c r="F134" s="215" t="s">
        <v>2358</v>
      </c>
    </row>
    <row r="135" spans="1:6" ht="38.25">
      <c r="A135" s="205" t="s">
        <v>2389</v>
      </c>
      <c r="B135" s="237" t="s">
        <v>420</v>
      </c>
      <c r="C135" s="237" t="s">
        <v>2391</v>
      </c>
      <c r="D135" s="239">
        <v>20</v>
      </c>
      <c r="E135" s="264">
        <v>20</v>
      </c>
      <c r="F135" s="215" t="s">
        <v>2358</v>
      </c>
    </row>
    <row r="136" spans="1:6" ht="38.25">
      <c r="A136" s="205" t="s">
        <v>2389</v>
      </c>
      <c r="B136" s="237" t="s">
        <v>420</v>
      </c>
      <c r="C136" s="237" t="s">
        <v>2392</v>
      </c>
      <c r="D136" s="239">
        <v>20</v>
      </c>
      <c r="E136" s="264">
        <v>20</v>
      </c>
      <c r="F136" s="215" t="s">
        <v>2358</v>
      </c>
    </row>
    <row r="137" spans="1:6" ht="38.25">
      <c r="A137" s="205" t="s">
        <v>2389</v>
      </c>
      <c r="B137" s="237" t="s">
        <v>420</v>
      </c>
      <c r="C137" s="237" t="s">
        <v>2393</v>
      </c>
      <c r="D137" s="239">
        <v>20</v>
      </c>
      <c r="E137" s="264">
        <v>20</v>
      </c>
      <c r="F137" s="215" t="s">
        <v>2358</v>
      </c>
    </row>
    <row r="138" spans="1:6" ht="38.25">
      <c r="A138" s="205" t="s">
        <v>2394</v>
      </c>
      <c r="B138" s="237" t="s">
        <v>420</v>
      </c>
      <c r="C138" s="237" t="s">
        <v>2395</v>
      </c>
      <c r="D138" s="239">
        <v>20</v>
      </c>
      <c r="E138" s="264">
        <v>6.66</v>
      </c>
      <c r="F138" s="215" t="s">
        <v>2358</v>
      </c>
    </row>
    <row r="139" spans="1:6" ht="14.25">
      <c r="A139" s="257" t="s">
        <v>2396</v>
      </c>
      <c r="B139" s="279" t="s">
        <v>420</v>
      </c>
      <c r="C139" s="279" t="s">
        <v>2397</v>
      </c>
      <c r="D139" s="755">
        <v>20</v>
      </c>
      <c r="E139" s="264">
        <v>10</v>
      </c>
      <c r="F139" s="215" t="s">
        <v>2358</v>
      </c>
    </row>
    <row r="140" spans="1:6" ht="38.25">
      <c r="A140" s="756" t="s">
        <v>2398</v>
      </c>
      <c r="B140" s="495" t="s">
        <v>420</v>
      </c>
      <c r="C140" s="495" t="s">
        <v>2399</v>
      </c>
      <c r="D140" s="496">
        <v>20</v>
      </c>
      <c r="E140" s="757">
        <v>6.66</v>
      </c>
      <c r="F140" s="215" t="s">
        <v>2358</v>
      </c>
    </row>
    <row r="141" spans="1:6" ht="65.650000000000006">
      <c r="A141" s="797" t="s">
        <v>2498</v>
      </c>
      <c r="B141" s="805" t="s">
        <v>420</v>
      </c>
      <c r="C141" s="827" t="s">
        <v>2574</v>
      </c>
      <c r="D141" s="790">
        <v>20</v>
      </c>
      <c r="E141" s="825">
        <v>20</v>
      </c>
      <c r="F141" s="812" t="s">
        <v>2492</v>
      </c>
    </row>
    <row r="142" spans="1:6" ht="65.650000000000006">
      <c r="A142" s="797" t="s">
        <v>2498</v>
      </c>
      <c r="B142" s="805" t="s">
        <v>420</v>
      </c>
      <c r="C142" s="828" t="s">
        <v>2575</v>
      </c>
      <c r="D142" s="826">
        <v>20</v>
      </c>
      <c r="E142" s="825">
        <v>20</v>
      </c>
      <c r="F142" s="812" t="s">
        <v>2576</v>
      </c>
    </row>
    <row r="143" spans="1:6" ht="102">
      <c r="A143" s="205" t="s">
        <v>2583</v>
      </c>
      <c r="B143" s="596" t="s">
        <v>420</v>
      </c>
      <c r="C143" s="237" t="s">
        <v>2611</v>
      </c>
      <c r="D143" s="239">
        <v>30</v>
      </c>
      <c r="E143" s="264">
        <v>30</v>
      </c>
      <c r="F143" s="812" t="s">
        <v>2583</v>
      </c>
    </row>
    <row r="144" spans="1:6" ht="38.25">
      <c r="A144" s="205" t="s">
        <v>2672</v>
      </c>
      <c r="B144" s="237" t="s">
        <v>420</v>
      </c>
      <c r="C144" s="237" t="s">
        <v>2689</v>
      </c>
      <c r="D144" s="238">
        <v>20</v>
      </c>
      <c r="E144" s="264">
        <f>D144</f>
        <v>20</v>
      </c>
      <c r="F144" s="812" t="s">
        <v>2649</v>
      </c>
    </row>
    <row r="145" spans="1:6" ht="38.25">
      <c r="A145" s="205" t="s">
        <v>2712</v>
      </c>
      <c r="B145" s="237" t="s">
        <v>420</v>
      </c>
      <c r="C145" s="237" t="s">
        <v>2744</v>
      </c>
      <c r="D145" s="238">
        <v>20</v>
      </c>
      <c r="E145" s="264">
        <f>D145</f>
        <v>20</v>
      </c>
      <c r="F145" s="812" t="s">
        <v>2712</v>
      </c>
    </row>
    <row r="146" spans="1:6" ht="51">
      <c r="A146" s="205" t="s">
        <v>2712</v>
      </c>
      <c r="B146" s="237" t="s">
        <v>420</v>
      </c>
      <c r="C146" s="237" t="s">
        <v>2745</v>
      </c>
      <c r="D146" s="238">
        <v>20</v>
      </c>
      <c r="E146" s="264">
        <f t="shared" ref="E146:E155" si="4">D146</f>
        <v>20</v>
      </c>
      <c r="F146" s="812" t="s">
        <v>2712</v>
      </c>
    </row>
    <row r="147" spans="1:6" ht="38.25">
      <c r="A147" s="205" t="s">
        <v>2712</v>
      </c>
      <c r="B147" s="237" t="s">
        <v>420</v>
      </c>
      <c r="C147" s="237" t="s">
        <v>2746</v>
      </c>
      <c r="D147" s="238">
        <v>20</v>
      </c>
      <c r="E147" s="264">
        <f t="shared" si="4"/>
        <v>20</v>
      </c>
      <c r="F147" s="812" t="s">
        <v>2712</v>
      </c>
    </row>
    <row r="148" spans="1:6" ht="38.25">
      <c r="A148" s="205" t="s">
        <v>2712</v>
      </c>
      <c r="B148" s="237" t="s">
        <v>420</v>
      </c>
      <c r="C148" s="237" t="s">
        <v>2747</v>
      </c>
      <c r="D148" s="238">
        <v>20</v>
      </c>
      <c r="E148" s="264">
        <f t="shared" si="4"/>
        <v>20</v>
      </c>
      <c r="F148" s="812" t="s">
        <v>2712</v>
      </c>
    </row>
    <row r="149" spans="1:6" ht="38.25">
      <c r="A149" s="205" t="s">
        <v>2712</v>
      </c>
      <c r="B149" s="237" t="s">
        <v>420</v>
      </c>
      <c r="C149" s="237" t="s">
        <v>2748</v>
      </c>
      <c r="D149" s="238">
        <v>30</v>
      </c>
      <c r="E149" s="264">
        <f t="shared" si="4"/>
        <v>30</v>
      </c>
      <c r="F149" s="812" t="s">
        <v>2712</v>
      </c>
    </row>
    <row r="150" spans="1:6" ht="38.25">
      <c r="A150" s="205" t="s">
        <v>2712</v>
      </c>
      <c r="B150" s="237" t="s">
        <v>420</v>
      </c>
      <c r="C150" s="237" t="s">
        <v>2749</v>
      </c>
      <c r="D150" s="238">
        <v>30</v>
      </c>
      <c r="E150" s="264">
        <f t="shared" si="4"/>
        <v>30</v>
      </c>
      <c r="F150" s="812" t="s">
        <v>2712</v>
      </c>
    </row>
    <row r="151" spans="1:6" ht="38.25">
      <c r="A151" s="205" t="s">
        <v>2712</v>
      </c>
      <c r="B151" s="237" t="s">
        <v>420</v>
      </c>
      <c r="C151" s="237" t="s">
        <v>2750</v>
      </c>
      <c r="D151" s="238">
        <v>30</v>
      </c>
      <c r="E151" s="264">
        <f t="shared" si="4"/>
        <v>30</v>
      </c>
      <c r="F151" s="812" t="s">
        <v>2712</v>
      </c>
    </row>
    <row r="152" spans="1:6" ht="38.25">
      <c r="A152" s="205" t="s">
        <v>2712</v>
      </c>
      <c r="B152" s="237" t="s">
        <v>420</v>
      </c>
      <c r="C152" s="237" t="s">
        <v>2751</v>
      </c>
      <c r="D152" s="238">
        <v>30</v>
      </c>
      <c r="E152" s="264">
        <f t="shared" si="4"/>
        <v>30</v>
      </c>
      <c r="F152" s="812" t="s">
        <v>2712</v>
      </c>
    </row>
    <row r="153" spans="1:6" ht="38.25">
      <c r="A153" s="205" t="s">
        <v>2712</v>
      </c>
      <c r="B153" s="237" t="s">
        <v>420</v>
      </c>
      <c r="C153" s="237" t="s">
        <v>2752</v>
      </c>
      <c r="D153" s="238">
        <v>30</v>
      </c>
      <c r="E153" s="264">
        <f t="shared" si="4"/>
        <v>30</v>
      </c>
      <c r="F153" s="812" t="s">
        <v>2712</v>
      </c>
    </row>
    <row r="154" spans="1:6" ht="38.25">
      <c r="A154" s="205" t="s">
        <v>2712</v>
      </c>
      <c r="B154" s="237" t="s">
        <v>420</v>
      </c>
      <c r="C154" s="237" t="s">
        <v>2753</v>
      </c>
      <c r="D154" s="238">
        <v>30</v>
      </c>
      <c r="E154" s="264">
        <f t="shared" si="4"/>
        <v>30</v>
      </c>
      <c r="F154" s="812" t="s">
        <v>2712</v>
      </c>
    </row>
    <row r="155" spans="1:6" ht="38.25">
      <c r="A155" s="205" t="s">
        <v>2712</v>
      </c>
      <c r="B155" s="237" t="s">
        <v>420</v>
      </c>
      <c r="C155" s="237" t="s">
        <v>2754</v>
      </c>
      <c r="D155" s="238">
        <v>30</v>
      </c>
      <c r="E155" s="264">
        <f t="shared" si="4"/>
        <v>30</v>
      </c>
      <c r="F155" s="812" t="s">
        <v>2712</v>
      </c>
    </row>
    <row r="156" spans="1:6" ht="51">
      <c r="A156" s="205" t="s">
        <v>2908</v>
      </c>
      <c r="B156" s="237" t="s">
        <v>420</v>
      </c>
      <c r="C156" s="237" t="s">
        <v>2909</v>
      </c>
      <c r="D156" s="238">
        <v>30</v>
      </c>
      <c r="E156" s="264">
        <v>15</v>
      </c>
      <c r="F156" s="812" t="s">
        <v>2820</v>
      </c>
    </row>
    <row r="157" spans="1:6" ht="51">
      <c r="A157" s="205" t="s">
        <v>2908</v>
      </c>
      <c r="B157" s="237" t="s">
        <v>420</v>
      </c>
      <c r="C157" s="237" t="s">
        <v>2910</v>
      </c>
      <c r="D157" s="238">
        <v>30</v>
      </c>
      <c r="E157" s="264">
        <v>15</v>
      </c>
      <c r="F157" s="812" t="s">
        <v>2820</v>
      </c>
    </row>
    <row r="158" spans="1:6" ht="114.75">
      <c r="A158" s="205" t="s">
        <v>2911</v>
      </c>
      <c r="B158" s="237" t="s">
        <v>420</v>
      </c>
      <c r="C158" s="237" t="s">
        <v>2912</v>
      </c>
      <c r="D158" s="239">
        <v>30</v>
      </c>
      <c r="E158" s="264">
        <v>15</v>
      </c>
      <c r="F158" s="812" t="s">
        <v>2820</v>
      </c>
    </row>
    <row r="159" spans="1:6" ht="38.25">
      <c r="A159" s="205" t="s">
        <v>2930</v>
      </c>
      <c r="B159" s="237" t="s">
        <v>420</v>
      </c>
      <c r="C159" s="237" t="s">
        <v>2937</v>
      </c>
      <c r="D159" s="238">
        <v>20</v>
      </c>
      <c r="E159" s="264">
        <v>10</v>
      </c>
      <c r="F159" s="812" t="s">
        <v>2930</v>
      </c>
    </row>
    <row r="160" spans="1:6" ht="14.25">
      <c r="A160" s="205" t="s">
        <v>3010</v>
      </c>
      <c r="B160" s="237" t="s">
        <v>420</v>
      </c>
      <c r="C160" s="941" t="s">
        <v>3117</v>
      </c>
      <c r="D160" s="238">
        <v>30</v>
      </c>
      <c r="E160" s="264">
        <f>D160</f>
        <v>30</v>
      </c>
      <c r="F160" s="812" t="s">
        <v>3010</v>
      </c>
    </row>
    <row r="161" spans="1:6" ht="28.5">
      <c r="A161" s="205"/>
      <c r="B161" s="237"/>
      <c r="C161" s="941" t="s">
        <v>3118</v>
      </c>
      <c r="D161" s="239"/>
      <c r="E161" s="264"/>
    </row>
    <row r="162" spans="1:6" ht="14.65" thickBot="1">
      <c r="A162" s="205"/>
      <c r="B162" s="237"/>
      <c r="C162" s="941" t="s">
        <v>3119</v>
      </c>
      <c r="D162" s="238"/>
      <c r="E162" s="264"/>
    </row>
    <row r="163" spans="1:6" ht="14.25">
      <c r="A163" s="205" t="s">
        <v>3010</v>
      </c>
      <c r="B163" s="237" t="s">
        <v>420</v>
      </c>
      <c r="C163" s="942" t="s">
        <v>3120</v>
      </c>
      <c r="D163" s="238">
        <v>30</v>
      </c>
      <c r="E163" s="264">
        <f>D163</f>
        <v>30</v>
      </c>
      <c r="F163" s="812" t="s">
        <v>3010</v>
      </c>
    </row>
    <row r="164" spans="1:6" ht="71.25">
      <c r="A164" s="205"/>
      <c r="B164" s="237"/>
      <c r="C164" s="943" t="s">
        <v>3121</v>
      </c>
      <c r="D164" s="238"/>
      <c r="E164" s="264"/>
    </row>
    <row r="165" spans="1:6" ht="14.65" thickBot="1">
      <c r="A165" s="205"/>
      <c r="B165" s="237"/>
      <c r="C165" s="944" t="s">
        <v>3119</v>
      </c>
      <c r="D165" s="238"/>
      <c r="E165" s="264"/>
    </row>
    <row r="166" spans="1:6" ht="14.25">
      <c r="A166" s="205" t="s">
        <v>3010</v>
      </c>
      <c r="B166" s="237" t="s">
        <v>420</v>
      </c>
      <c r="C166" s="943" t="s">
        <v>3122</v>
      </c>
      <c r="D166" s="238">
        <v>20</v>
      </c>
      <c r="E166" s="264">
        <f>D166</f>
        <v>20</v>
      </c>
      <c r="F166" t="s">
        <v>3010</v>
      </c>
    </row>
    <row r="167" spans="1:6" ht="28.5">
      <c r="A167" s="205"/>
      <c r="B167" s="237"/>
      <c r="C167" s="943" t="s">
        <v>3123</v>
      </c>
      <c r="D167" s="238"/>
      <c r="E167" s="264"/>
    </row>
    <row r="168" spans="1:6" ht="14.65" thickBot="1">
      <c r="A168" s="205"/>
      <c r="B168" s="237"/>
      <c r="C168" s="944" t="s">
        <v>3124</v>
      </c>
      <c r="D168" s="238"/>
      <c r="E168" s="264"/>
    </row>
    <row r="169" spans="1:6" ht="14.25">
      <c r="A169" s="205" t="s">
        <v>3010</v>
      </c>
      <c r="B169" s="237" t="s">
        <v>420</v>
      </c>
      <c r="C169" s="943" t="s">
        <v>3125</v>
      </c>
      <c r="D169" s="238">
        <v>20</v>
      </c>
      <c r="E169" s="264">
        <f>D169</f>
        <v>20</v>
      </c>
      <c r="F169" t="s">
        <v>3010</v>
      </c>
    </row>
    <row r="170" spans="1:6" ht="28.5">
      <c r="A170" s="205"/>
      <c r="B170" s="237"/>
      <c r="C170" s="943" t="s">
        <v>3126</v>
      </c>
      <c r="D170" s="238"/>
      <c r="E170" s="264"/>
    </row>
    <row r="171" spans="1:6" ht="14.65" thickBot="1">
      <c r="A171" s="205"/>
      <c r="B171" s="237"/>
      <c r="C171" s="944" t="s">
        <v>3124</v>
      </c>
      <c r="D171" s="238"/>
      <c r="E171" s="264"/>
    </row>
    <row r="172" spans="1:6" ht="14.25">
      <c r="A172" s="205" t="s">
        <v>3010</v>
      </c>
      <c r="B172" s="237" t="s">
        <v>420</v>
      </c>
      <c r="C172" s="943" t="s">
        <v>3127</v>
      </c>
      <c r="D172" s="238">
        <v>20</v>
      </c>
      <c r="E172" s="264">
        <f>D172</f>
        <v>20</v>
      </c>
      <c r="F172" t="s">
        <v>3010</v>
      </c>
    </row>
    <row r="173" spans="1:6" ht="28.5">
      <c r="A173" s="205"/>
      <c r="B173" s="237"/>
      <c r="C173" s="943" t="s">
        <v>3128</v>
      </c>
      <c r="D173" s="238"/>
      <c r="E173" s="264"/>
    </row>
    <row r="174" spans="1:6" ht="14.25">
      <c r="A174" s="257"/>
      <c r="B174" s="279"/>
      <c r="C174" s="943" t="s">
        <v>3129</v>
      </c>
      <c r="D174" s="1000"/>
      <c r="E174" s="938"/>
    </row>
    <row r="175" spans="1:6" ht="63.75">
      <c r="A175" s="205" t="s">
        <v>3167</v>
      </c>
      <c r="B175" s="237" t="s">
        <v>420</v>
      </c>
      <c r="C175" s="237" t="s">
        <v>3577</v>
      </c>
      <c r="D175" s="238">
        <v>30</v>
      </c>
      <c r="E175" s="264">
        <v>15</v>
      </c>
      <c r="F175" t="s">
        <v>3167</v>
      </c>
    </row>
    <row r="176" spans="1:6" ht="38.25">
      <c r="A176" s="205" t="s">
        <v>3167</v>
      </c>
      <c r="B176" s="237" t="s">
        <v>420</v>
      </c>
      <c r="C176" s="237" t="s">
        <v>3578</v>
      </c>
      <c r="D176" s="238">
        <v>30</v>
      </c>
      <c r="E176" s="264">
        <v>15</v>
      </c>
      <c r="F176" t="s">
        <v>3167</v>
      </c>
    </row>
    <row r="177" spans="1:6" ht="38.25">
      <c r="A177" s="205" t="s">
        <v>3620</v>
      </c>
      <c r="B177" s="900" t="s">
        <v>420</v>
      </c>
      <c r="C177" s="427" t="s">
        <v>3713</v>
      </c>
      <c r="D177" s="901">
        <v>20</v>
      </c>
      <c r="E177" s="264">
        <f t="shared" ref="E177:E193" si="5">D177</f>
        <v>20</v>
      </c>
      <c r="F177" t="s">
        <v>3620</v>
      </c>
    </row>
    <row r="178" spans="1:6" ht="38.25">
      <c r="A178" s="205" t="s">
        <v>3620</v>
      </c>
      <c r="B178" s="900" t="s">
        <v>420</v>
      </c>
      <c r="C178" s="228" t="s">
        <v>3714</v>
      </c>
      <c r="D178" s="901">
        <v>20</v>
      </c>
      <c r="E178" s="264">
        <f t="shared" si="5"/>
        <v>20</v>
      </c>
      <c r="F178" t="s">
        <v>3620</v>
      </c>
    </row>
    <row r="179" spans="1:6" ht="51">
      <c r="A179" s="205" t="s">
        <v>3620</v>
      </c>
      <c r="B179" s="900" t="s">
        <v>420</v>
      </c>
      <c r="C179" s="228" t="s">
        <v>3715</v>
      </c>
      <c r="D179" s="901">
        <v>20</v>
      </c>
      <c r="E179" s="264">
        <f t="shared" si="5"/>
        <v>20</v>
      </c>
      <c r="F179" t="s">
        <v>3620</v>
      </c>
    </row>
    <row r="180" spans="1:6" ht="51.75">
      <c r="A180" s="205" t="s">
        <v>3620</v>
      </c>
      <c r="B180" s="900" t="s">
        <v>420</v>
      </c>
      <c r="C180" s="623" t="s">
        <v>3716</v>
      </c>
      <c r="D180" s="901">
        <v>20</v>
      </c>
      <c r="E180" s="264">
        <f t="shared" si="5"/>
        <v>20</v>
      </c>
      <c r="F180" t="s">
        <v>3620</v>
      </c>
    </row>
    <row r="181" spans="1:6" ht="51">
      <c r="A181" s="205" t="s">
        <v>3620</v>
      </c>
      <c r="B181" s="900" t="s">
        <v>420</v>
      </c>
      <c r="C181" s="228" t="s">
        <v>3717</v>
      </c>
      <c r="D181" s="901">
        <v>20</v>
      </c>
      <c r="E181" s="264">
        <f t="shared" si="5"/>
        <v>20</v>
      </c>
      <c r="F181" t="s">
        <v>3620</v>
      </c>
    </row>
    <row r="182" spans="1:6" ht="51">
      <c r="A182" s="205" t="s">
        <v>3620</v>
      </c>
      <c r="B182" s="900" t="s">
        <v>420</v>
      </c>
      <c r="C182" s="228" t="s">
        <v>3718</v>
      </c>
      <c r="D182" s="901">
        <v>20</v>
      </c>
      <c r="E182" s="264">
        <f t="shared" si="5"/>
        <v>20</v>
      </c>
      <c r="F182" t="s">
        <v>3620</v>
      </c>
    </row>
    <row r="183" spans="1:6" ht="38.25">
      <c r="A183" s="205" t="s">
        <v>3620</v>
      </c>
      <c r="B183" s="900" t="s">
        <v>420</v>
      </c>
      <c r="C183" s="228" t="s">
        <v>3719</v>
      </c>
      <c r="D183" s="901">
        <v>20</v>
      </c>
      <c r="E183" s="264">
        <f t="shared" si="5"/>
        <v>20</v>
      </c>
      <c r="F183" t="s">
        <v>3620</v>
      </c>
    </row>
    <row r="184" spans="1:6" ht="38.25">
      <c r="A184" s="205" t="s">
        <v>3620</v>
      </c>
      <c r="B184" s="900" t="s">
        <v>420</v>
      </c>
      <c r="C184" s="228" t="s">
        <v>3720</v>
      </c>
      <c r="D184" s="901">
        <v>20</v>
      </c>
      <c r="E184" s="264">
        <f t="shared" si="5"/>
        <v>20</v>
      </c>
      <c r="F184" t="s">
        <v>3620</v>
      </c>
    </row>
    <row r="185" spans="1:6" ht="39">
      <c r="A185" s="205" t="s">
        <v>3620</v>
      </c>
      <c r="B185" s="900" t="s">
        <v>420</v>
      </c>
      <c r="C185" s="623" t="s">
        <v>3721</v>
      </c>
      <c r="D185" s="901">
        <v>20</v>
      </c>
      <c r="E185" s="264">
        <f t="shared" si="5"/>
        <v>20</v>
      </c>
      <c r="F185" t="s">
        <v>3620</v>
      </c>
    </row>
    <row r="186" spans="1:6" ht="51.75">
      <c r="A186" s="205" t="s">
        <v>3620</v>
      </c>
      <c r="B186" s="900" t="s">
        <v>420</v>
      </c>
      <c r="C186" s="623" t="s">
        <v>3722</v>
      </c>
      <c r="D186" s="901">
        <v>20</v>
      </c>
      <c r="E186" s="264">
        <f t="shared" si="5"/>
        <v>20</v>
      </c>
      <c r="F186" t="s">
        <v>3620</v>
      </c>
    </row>
    <row r="187" spans="1:6" ht="26.25">
      <c r="A187" s="205" t="s">
        <v>3620</v>
      </c>
      <c r="B187" s="900" t="s">
        <v>420</v>
      </c>
      <c r="C187" s="623" t="s">
        <v>3723</v>
      </c>
      <c r="D187" s="901">
        <v>20</v>
      </c>
      <c r="E187" s="264">
        <f t="shared" si="5"/>
        <v>20</v>
      </c>
      <c r="F187" t="s">
        <v>3620</v>
      </c>
    </row>
    <row r="188" spans="1:6" ht="51">
      <c r="A188" s="205" t="s">
        <v>3620</v>
      </c>
      <c r="B188" s="900" t="s">
        <v>420</v>
      </c>
      <c r="C188" s="228" t="s">
        <v>3724</v>
      </c>
      <c r="D188" s="901">
        <v>20</v>
      </c>
      <c r="E188" s="264">
        <f t="shared" si="5"/>
        <v>20</v>
      </c>
      <c r="F188" t="s">
        <v>3620</v>
      </c>
    </row>
    <row r="189" spans="1:6" ht="38.25">
      <c r="A189" s="205" t="s">
        <v>3620</v>
      </c>
      <c r="B189" s="900" t="s">
        <v>420</v>
      </c>
      <c r="C189" s="228" t="s">
        <v>3725</v>
      </c>
      <c r="D189" s="901">
        <v>20</v>
      </c>
      <c r="E189" s="264">
        <f t="shared" si="5"/>
        <v>20</v>
      </c>
      <c r="F189" t="s">
        <v>3620</v>
      </c>
    </row>
    <row r="190" spans="1:6" ht="38.25">
      <c r="A190" s="205" t="s">
        <v>3620</v>
      </c>
      <c r="B190" s="900" t="s">
        <v>420</v>
      </c>
      <c r="C190" s="228" t="s">
        <v>3726</v>
      </c>
      <c r="D190" s="901">
        <v>20</v>
      </c>
      <c r="E190" s="264">
        <f t="shared" si="5"/>
        <v>20</v>
      </c>
      <c r="F190" t="s">
        <v>3620</v>
      </c>
    </row>
    <row r="191" spans="1:6" ht="38.25">
      <c r="A191" s="205" t="s">
        <v>3620</v>
      </c>
      <c r="B191" s="900" t="s">
        <v>420</v>
      </c>
      <c r="C191" s="228" t="s">
        <v>3727</v>
      </c>
      <c r="D191" s="901">
        <v>30</v>
      </c>
      <c r="E191" s="264">
        <f t="shared" si="5"/>
        <v>30</v>
      </c>
      <c r="F191" t="s">
        <v>3620</v>
      </c>
    </row>
    <row r="192" spans="1:6" ht="38.25">
      <c r="A192" s="205" t="s">
        <v>3620</v>
      </c>
      <c r="B192" s="900" t="s">
        <v>420</v>
      </c>
      <c r="C192" s="228" t="s">
        <v>3728</v>
      </c>
      <c r="D192" s="901">
        <v>30</v>
      </c>
      <c r="E192" s="264">
        <f t="shared" si="5"/>
        <v>30</v>
      </c>
      <c r="F192" t="s">
        <v>3620</v>
      </c>
    </row>
    <row r="193" spans="1:6" ht="39">
      <c r="A193" s="205" t="s">
        <v>3620</v>
      </c>
      <c r="B193" s="900" t="s">
        <v>420</v>
      </c>
      <c r="C193" s="623" t="s">
        <v>3729</v>
      </c>
      <c r="D193" s="901">
        <v>30</v>
      </c>
      <c r="E193" s="264">
        <f t="shared" si="5"/>
        <v>30</v>
      </c>
      <c r="F193" t="s">
        <v>3620</v>
      </c>
    </row>
    <row r="194" spans="1:6" ht="89.25">
      <c r="A194" s="205" t="s">
        <v>451</v>
      </c>
      <c r="B194" s="237" t="s">
        <v>420</v>
      </c>
      <c r="C194" s="237" t="s">
        <v>3841</v>
      </c>
      <c r="D194" s="239">
        <v>30</v>
      </c>
      <c r="E194" s="264">
        <v>30</v>
      </c>
      <c r="F194" s="1025" t="s">
        <v>3801</v>
      </c>
    </row>
    <row r="195" spans="1:6" ht="89.25">
      <c r="A195" s="205" t="s">
        <v>451</v>
      </c>
      <c r="B195" s="237" t="s">
        <v>420</v>
      </c>
      <c r="C195" s="237" t="s">
        <v>3842</v>
      </c>
      <c r="D195" s="239">
        <v>30</v>
      </c>
      <c r="E195" s="264">
        <v>30</v>
      </c>
      <c r="F195" s="1025" t="s">
        <v>3801</v>
      </c>
    </row>
    <row r="196" spans="1:6" ht="114.75">
      <c r="A196" s="205" t="s">
        <v>2911</v>
      </c>
      <c r="B196" s="237" t="s">
        <v>420</v>
      </c>
      <c r="C196" s="237" t="s">
        <v>2912</v>
      </c>
      <c r="D196" s="239">
        <v>30</v>
      </c>
      <c r="E196" s="264">
        <v>30</v>
      </c>
      <c r="F196" s="1025" t="s">
        <v>3801</v>
      </c>
    </row>
    <row r="197" spans="1:6" ht="76.5">
      <c r="A197" s="205" t="s">
        <v>451</v>
      </c>
      <c r="B197" s="237" t="s">
        <v>420</v>
      </c>
      <c r="C197" s="237" t="s">
        <v>3843</v>
      </c>
      <c r="D197" s="239">
        <v>20</v>
      </c>
      <c r="E197" s="264">
        <v>20</v>
      </c>
      <c r="F197" s="1025" t="s">
        <v>3801</v>
      </c>
    </row>
    <row r="198" spans="1:6" ht="38.25">
      <c r="A198" s="205" t="s">
        <v>3934</v>
      </c>
      <c r="B198" s="237" t="s">
        <v>2487</v>
      </c>
      <c r="C198" s="237" t="s">
        <v>3993</v>
      </c>
      <c r="D198" s="238">
        <v>20</v>
      </c>
      <c r="E198" s="264">
        <v>20</v>
      </c>
      <c r="F198" s="1057" t="s">
        <v>3934</v>
      </c>
    </row>
    <row r="199" spans="1:6" ht="51">
      <c r="A199" s="205" t="s">
        <v>3934</v>
      </c>
      <c r="B199" s="237" t="s">
        <v>2487</v>
      </c>
      <c r="C199" s="237" t="s">
        <v>3994</v>
      </c>
      <c r="D199" s="239">
        <v>20</v>
      </c>
      <c r="E199" s="264">
        <v>20</v>
      </c>
      <c r="F199" s="1057" t="s">
        <v>3934</v>
      </c>
    </row>
    <row r="200" spans="1:6" ht="38.25">
      <c r="A200" s="205" t="s">
        <v>3934</v>
      </c>
      <c r="B200" s="237" t="s">
        <v>2487</v>
      </c>
      <c r="C200" s="237" t="s">
        <v>3995</v>
      </c>
      <c r="D200" s="238">
        <v>20</v>
      </c>
      <c r="E200" s="264">
        <v>20</v>
      </c>
      <c r="F200" s="1057" t="s">
        <v>3934</v>
      </c>
    </row>
    <row r="201" spans="1:6" ht="63.75">
      <c r="A201" s="205" t="s">
        <v>3934</v>
      </c>
      <c r="B201" s="237" t="s">
        <v>2487</v>
      </c>
      <c r="C201" s="237" t="s">
        <v>3996</v>
      </c>
      <c r="D201" s="239">
        <v>20</v>
      </c>
      <c r="E201" s="264">
        <v>20</v>
      </c>
      <c r="F201" s="1057" t="s">
        <v>3934</v>
      </c>
    </row>
    <row r="202" spans="1:6" ht="51">
      <c r="A202" s="205" t="s">
        <v>3934</v>
      </c>
      <c r="B202" s="237" t="s">
        <v>2487</v>
      </c>
      <c r="C202" s="237" t="s">
        <v>3997</v>
      </c>
      <c r="D202" s="239">
        <v>20</v>
      </c>
      <c r="E202" s="264">
        <v>20</v>
      </c>
      <c r="F202" s="1057" t="s">
        <v>3934</v>
      </c>
    </row>
    <row r="203" spans="1:6" ht="51">
      <c r="A203" s="205" t="s">
        <v>3934</v>
      </c>
      <c r="B203" s="237" t="s">
        <v>2487</v>
      </c>
      <c r="C203" s="237" t="s">
        <v>3998</v>
      </c>
      <c r="D203" s="239">
        <v>20</v>
      </c>
      <c r="E203" s="264">
        <v>20</v>
      </c>
      <c r="F203" s="1057" t="s">
        <v>3934</v>
      </c>
    </row>
    <row r="204" spans="1:6" ht="51">
      <c r="A204" s="205" t="s">
        <v>3934</v>
      </c>
      <c r="B204" s="237" t="s">
        <v>2487</v>
      </c>
      <c r="C204" s="237" t="s">
        <v>3999</v>
      </c>
      <c r="D204" s="239">
        <v>20</v>
      </c>
      <c r="E204" s="264">
        <v>20</v>
      </c>
      <c r="F204" s="1057" t="s">
        <v>3934</v>
      </c>
    </row>
    <row r="205" spans="1:6" ht="76.5">
      <c r="A205" s="205" t="s">
        <v>3934</v>
      </c>
      <c r="B205" s="237" t="s">
        <v>2487</v>
      </c>
      <c r="C205" s="237" t="s">
        <v>4000</v>
      </c>
      <c r="D205" s="239">
        <v>20</v>
      </c>
      <c r="E205" s="264">
        <v>20</v>
      </c>
      <c r="F205" s="1057" t="s">
        <v>3934</v>
      </c>
    </row>
    <row r="206" spans="1:6" ht="38.25">
      <c r="A206" s="205" t="s">
        <v>3934</v>
      </c>
      <c r="B206" s="237" t="s">
        <v>2487</v>
      </c>
      <c r="C206" s="377" t="s">
        <v>4001</v>
      </c>
      <c r="D206" s="239">
        <v>20</v>
      </c>
      <c r="E206" s="264">
        <v>20</v>
      </c>
      <c r="F206" s="1057" t="s">
        <v>3934</v>
      </c>
    </row>
    <row r="207" spans="1:6" ht="38.25">
      <c r="A207" s="205" t="s">
        <v>3934</v>
      </c>
      <c r="B207" s="237" t="s">
        <v>2487</v>
      </c>
      <c r="C207" s="873" t="s">
        <v>4002</v>
      </c>
      <c r="D207" s="239">
        <v>20</v>
      </c>
      <c r="E207" s="264">
        <v>20</v>
      </c>
      <c r="F207" s="1057" t="s">
        <v>3934</v>
      </c>
    </row>
    <row r="208" spans="1:6" ht="63.75">
      <c r="A208" s="205" t="s">
        <v>3934</v>
      </c>
      <c r="B208" s="237" t="s">
        <v>420</v>
      </c>
      <c r="C208" s="237" t="s">
        <v>3577</v>
      </c>
      <c r="D208" s="239">
        <v>30</v>
      </c>
      <c r="E208" s="264">
        <v>30</v>
      </c>
      <c r="F208" s="1057" t="s">
        <v>3934</v>
      </c>
    </row>
    <row r="209" spans="1:6" ht="38.25">
      <c r="A209" s="205" t="s">
        <v>3934</v>
      </c>
      <c r="B209" s="237" t="s">
        <v>420</v>
      </c>
      <c r="C209" s="237" t="s">
        <v>3578</v>
      </c>
      <c r="D209" s="239">
        <v>30</v>
      </c>
      <c r="E209" s="264">
        <v>30</v>
      </c>
      <c r="F209" s="1057" t="s">
        <v>3934</v>
      </c>
    </row>
    <row r="210" spans="1:6" ht="51">
      <c r="A210" s="205" t="s">
        <v>3934</v>
      </c>
      <c r="B210" s="237" t="s">
        <v>2487</v>
      </c>
      <c r="C210" s="237" t="s">
        <v>4003</v>
      </c>
      <c r="D210" s="239">
        <v>30</v>
      </c>
      <c r="E210" s="264">
        <v>30</v>
      </c>
      <c r="F210" s="1057" t="s">
        <v>3934</v>
      </c>
    </row>
    <row r="211" spans="1:6" ht="63.75">
      <c r="A211" s="205" t="s">
        <v>3934</v>
      </c>
      <c r="B211" s="237" t="s">
        <v>420</v>
      </c>
      <c r="C211" s="237" t="s">
        <v>4004</v>
      </c>
      <c r="D211" s="239">
        <v>15</v>
      </c>
      <c r="E211" s="264">
        <v>30</v>
      </c>
      <c r="F211" s="1057" t="s">
        <v>3934</v>
      </c>
    </row>
    <row r="212" spans="1:6" ht="38.25">
      <c r="A212" s="205" t="s">
        <v>3934</v>
      </c>
      <c r="B212" s="237" t="s">
        <v>420</v>
      </c>
      <c r="C212" s="237" t="s">
        <v>4005</v>
      </c>
      <c r="D212" s="239">
        <v>30</v>
      </c>
      <c r="E212" s="264">
        <v>30</v>
      </c>
      <c r="F212" s="1057" t="s">
        <v>3934</v>
      </c>
    </row>
    <row r="213" spans="1:6" ht="51">
      <c r="A213" s="205" t="s">
        <v>3934</v>
      </c>
      <c r="B213" s="237" t="s">
        <v>2487</v>
      </c>
      <c r="C213" s="237" t="s">
        <v>4006</v>
      </c>
      <c r="D213" s="239">
        <v>30</v>
      </c>
      <c r="E213" s="264">
        <v>30</v>
      </c>
      <c r="F213" s="1057" t="s">
        <v>3934</v>
      </c>
    </row>
    <row r="214" spans="1:6" ht="38.25">
      <c r="A214" s="205" t="s">
        <v>3934</v>
      </c>
      <c r="B214" s="237" t="s">
        <v>2487</v>
      </c>
      <c r="C214" s="237" t="s">
        <v>4007</v>
      </c>
      <c r="D214" s="239">
        <v>30</v>
      </c>
      <c r="E214" s="264">
        <v>30</v>
      </c>
      <c r="F214" s="1057" t="s">
        <v>3934</v>
      </c>
    </row>
    <row r="215" spans="1:6" ht="51">
      <c r="A215" s="205" t="s">
        <v>3934</v>
      </c>
      <c r="B215" s="237" t="s">
        <v>2487</v>
      </c>
      <c r="C215" s="237" t="s">
        <v>4008</v>
      </c>
      <c r="D215" s="239">
        <v>30</v>
      </c>
      <c r="E215" s="264">
        <v>30</v>
      </c>
      <c r="F215" s="1057" t="s">
        <v>3934</v>
      </c>
    </row>
    <row r="216" spans="1:6" ht="76.5">
      <c r="A216" s="205" t="s">
        <v>3934</v>
      </c>
      <c r="B216" s="237" t="s">
        <v>2487</v>
      </c>
      <c r="C216" s="237" t="s">
        <v>4009</v>
      </c>
      <c r="D216" s="239">
        <v>30</v>
      </c>
      <c r="E216" s="264">
        <v>30</v>
      </c>
      <c r="F216" s="1057" t="s">
        <v>3934</v>
      </c>
    </row>
    <row r="217" spans="1:6" ht="89.25">
      <c r="A217" s="205" t="s">
        <v>3934</v>
      </c>
      <c r="B217" s="237" t="s">
        <v>2487</v>
      </c>
      <c r="C217" s="237" t="s">
        <v>4010</v>
      </c>
      <c r="D217" s="239">
        <v>30</v>
      </c>
      <c r="E217" s="264">
        <v>30</v>
      </c>
      <c r="F217" s="1057" t="s">
        <v>3934</v>
      </c>
    </row>
    <row r="218" spans="1:6" ht="51">
      <c r="A218" s="205" t="s">
        <v>3934</v>
      </c>
      <c r="B218" s="237" t="s">
        <v>2487</v>
      </c>
      <c r="C218" s="237" t="s">
        <v>4011</v>
      </c>
      <c r="D218" s="239">
        <v>30</v>
      </c>
      <c r="E218" s="264">
        <v>30</v>
      </c>
      <c r="F218" s="1057" t="s">
        <v>3934</v>
      </c>
    </row>
    <row r="219" spans="1:6" ht="39">
      <c r="A219" s="205" t="s">
        <v>4333</v>
      </c>
      <c r="B219" s="388" t="s">
        <v>420</v>
      </c>
      <c r="C219" s="1127" t="s">
        <v>4005</v>
      </c>
      <c r="D219" s="238">
        <v>30</v>
      </c>
      <c r="E219" s="264">
        <v>30</v>
      </c>
      <c r="F219" s="1057" t="s">
        <v>4051</v>
      </c>
    </row>
    <row r="220" spans="1:6" ht="39">
      <c r="A220" s="205" t="s">
        <v>4333</v>
      </c>
      <c r="B220" s="388" t="s">
        <v>420</v>
      </c>
      <c r="C220" s="1128" t="s">
        <v>4334</v>
      </c>
      <c r="D220" s="239">
        <v>30</v>
      </c>
      <c r="E220" s="264">
        <v>30</v>
      </c>
      <c r="F220" s="1057" t="s">
        <v>4051</v>
      </c>
    </row>
    <row r="221" spans="1:6" ht="68.650000000000006">
      <c r="A221" s="205" t="s">
        <v>4333</v>
      </c>
      <c r="B221" s="388" t="s">
        <v>420</v>
      </c>
      <c r="C221" s="1129" t="s">
        <v>4335</v>
      </c>
      <c r="D221" s="238">
        <v>20</v>
      </c>
      <c r="E221" s="264">
        <v>20</v>
      </c>
      <c r="F221" s="1057" t="s">
        <v>4051</v>
      </c>
    </row>
    <row r="222" spans="1:6" ht="65.650000000000006">
      <c r="A222" s="205" t="s">
        <v>4333</v>
      </c>
      <c r="B222" s="388" t="s">
        <v>420</v>
      </c>
      <c r="C222" s="1130" t="s">
        <v>4336</v>
      </c>
      <c r="D222" s="238">
        <v>20</v>
      </c>
      <c r="E222" s="264">
        <v>20</v>
      </c>
      <c r="F222" s="1057" t="s">
        <v>4051</v>
      </c>
    </row>
    <row r="223" spans="1:6" ht="51">
      <c r="A223" s="205" t="s">
        <v>4333</v>
      </c>
      <c r="B223" s="388" t="s">
        <v>420</v>
      </c>
      <c r="C223" s="586" t="s">
        <v>4337</v>
      </c>
      <c r="D223" s="238">
        <v>20</v>
      </c>
      <c r="E223" s="264">
        <v>20</v>
      </c>
      <c r="F223" s="1057" t="s">
        <v>4051</v>
      </c>
    </row>
    <row r="224" spans="1:6" ht="78.75">
      <c r="A224" s="205" t="s">
        <v>4333</v>
      </c>
      <c r="B224" s="918" t="s">
        <v>420</v>
      </c>
      <c r="C224" s="1131" t="s">
        <v>4338</v>
      </c>
      <c r="D224" s="901">
        <v>20</v>
      </c>
      <c r="E224" s="264">
        <v>20</v>
      </c>
      <c r="F224" s="1057" t="s">
        <v>4051</v>
      </c>
    </row>
    <row r="225" spans="1:25" ht="65.650000000000006">
      <c r="A225" s="205" t="s">
        <v>4333</v>
      </c>
      <c r="B225" s="388" t="s">
        <v>420</v>
      </c>
      <c r="C225" s="1132" t="s">
        <v>4339</v>
      </c>
      <c r="D225" s="239">
        <v>20</v>
      </c>
      <c r="E225" s="264">
        <v>20</v>
      </c>
      <c r="F225" s="1057" t="s">
        <v>4051</v>
      </c>
    </row>
    <row r="226" spans="1:25" ht="65.650000000000006">
      <c r="A226" s="205" t="s">
        <v>4333</v>
      </c>
      <c r="B226" s="918" t="s">
        <v>420</v>
      </c>
      <c r="C226" s="1120" t="s">
        <v>4340</v>
      </c>
      <c r="D226" s="930">
        <v>20</v>
      </c>
      <c r="E226" s="264">
        <v>20</v>
      </c>
      <c r="F226" s="1057" t="s">
        <v>4051</v>
      </c>
    </row>
    <row r="227" spans="1:25" ht="52.5">
      <c r="A227" s="205" t="s">
        <v>4333</v>
      </c>
      <c r="B227" s="388" t="s">
        <v>420</v>
      </c>
      <c r="C227" s="1120" t="s">
        <v>4341</v>
      </c>
      <c r="D227" s="930">
        <v>20</v>
      </c>
      <c r="E227" s="264">
        <v>20</v>
      </c>
      <c r="F227" s="1057" t="s">
        <v>4051</v>
      </c>
    </row>
    <row r="228" spans="1:25" ht="66">
      <c r="A228" s="205" t="s">
        <v>4333</v>
      </c>
      <c r="B228" s="918" t="s">
        <v>420</v>
      </c>
      <c r="C228" s="1133" t="s">
        <v>4342</v>
      </c>
      <c r="D228" s="930">
        <v>20</v>
      </c>
      <c r="E228" s="264">
        <v>20</v>
      </c>
      <c r="F228" s="1057" t="s">
        <v>4051</v>
      </c>
    </row>
    <row r="229" spans="1:25" ht="26.25">
      <c r="A229" s="205" t="s">
        <v>4333</v>
      </c>
      <c r="B229" s="918" t="s">
        <v>420</v>
      </c>
      <c r="C229" s="1120" t="s">
        <v>4343</v>
      </c>
      <c r="D229" s="930">
        <v>20</v>
      </c>
      <c r="E229" s="264">
        <v>20</v>
      </c>
      <c r="F229" s="1057" t="s">
        <v>4051</v>
      </c>
    </row>
    <row r="230" spans="1:25" ht="65.650000000000006">
      <c r="A230" s="205" t="s">
        <v>4333</v>
      </c>
      <c r="B230" s="918" t="s">
        <v>420</v>
      </c>
      <c r="C230" s="1134" t="s">
        <v>4344</v>
      </c>
      <c r="D230" s="930">
        <v>30</v>
      </c>
      <c r="E230" s="264">
        <v>30</v>
      </c>
      <c r="F230" s="1057" t="s">
        <v>4051</v>
      </c>
    </row>
    <row r="231" spans="1:25" ht="52.5">
      <c r="A231" s="205" t="s">
        <v>4333</v>
      </c>
      <c r="B231" s="918" t="s">
        <v>420</v>
      </c>
      <c r="C231" s="1134" t="s">
        <v>4345</v>
      </c>
      <c r="D231" s="930">
        <v>30</v>
      </c>
      <c r="E231" s="264">
        <v>30</v>
      </c>
      <c r="F231" s="1057" t="s">
        <v>4051</v>
      </c>
    </row>
    <row r="232" spans="1:25" ht="65.650000000000006">
      <c r="A232" s="205" t="s">
        <v>4333</v>
      </c>
      <c r="B232" s="918" t="s">
        <v>420</v>
      </c>
      <c r="C232" s="1134" t="s">
        <v>4346</v>
      </c>
      <c r="D232" s="930">
        <v>30</v>
      </c>
      <c r="E232" s="264">
        <v>30</v>
      </c>
      <c r="F232" s="1057"/>
    </row>
    <row r="233" spans="1:25" ht="14.25">
      <c r="A233" s="1155" t="s">
        <v>2583</v>
      </c>
      <c r="B233" s="1156" t="s">
        <v>420</v>
      </c>
      <c r="C233" s="1157" t="s">
        <v>4380</v>
      </c>
      <c r="D233" s="1158">
        <v>20</v>
      </c>
      <c r="E233" s="1159">
        <v>20</v>
      </c>
      <c r="F233" s="1138" t="s">
        <v>4381</v>
      </c>
    </row>
    <row r="234" spans="1:25" ht="14.25">
      <c r="A234" s="205"/>
      <c r="B234" s="918"/>
      <c r="C234" s="1134"/>
      <c r="D234" s="930"/>
      <c r="E234" s="264"/>
      <c r="F234" s="1057"/>
    </row>
    <row r="235" spans="1:25" ht="14.25">
      <c r="A235" s="8"/>
      <c r="B235" s="17"/>
      <c r="C235" s="17"/>
      <c r="D235" s="18"/>
      <c r="E235" s="18">
        <f>SUM(E9:E234)</f>
        <v>4323.32</v>
      </c>
    </row>
    <row r="236" spans="1:25" ht="14.25">
      <c r="A236" s="1"/>
      <c r="B236" s="1"/>
      <c r="C236" s="2"/>
      <c r="D236" s="2"/>
      <c r="E236" s="2"/>
      <c r="F236" s="3"/>
      <c r="G236" s="3"/>
      <c r="H236" s="3"/>
    </row>
    <row r="237" spans="1:25" ht="14.25" customHeight="1">
      <c r="A237" s="1164" t="s">
        <v>59</v>
      </c>
      <c r="B237" s="1164"/>
      <c r="C237" s="1164"/>
      <c r="D237" s="1164"/>
      <c r="E237" s="1164"/>
      <c r="F237" s="124"/>
      <c r="G237" s="124"/>
      <c r="H237" s="124"/>
      <c r="I237" s="1"/>
      <c r="J237" s="1"/>
      <c r="K237" s="1"/>
      <c r="L237" s="1"/>
      <c r="M237" s="1"/>
      <c r="N237" s="1"/>
      <c r="O237" s="1"/>
      <c r="P237" s="1"/>
      <c r="Q237" s="1"/>
      <c r="R237" s="1"/>
      <c r="S237" s="1"/>
      <c r="T237" s="1"/>
      <c r="U237" s="1"/>
      <c r="V237" s="1"/>
      <c r="W237" s="1"/>
      <c r="X237" s="1"/>
      <c r="Y237" s="1"/>
    </row>
    <row r="238" spans="1:25" ht="14.25">
      <c r="A238" s="1"/>
      <c r="B238" s="1"/>
      <c r="C238" s="2"/>
      <c r="D238" s="2"/>
      <c r="E238" s="3"/>
      <c r="F238" s="3"/>
      <c r="G238" s="3"/>
      <c r="H238" s="3"/>
    </row>
    <row r="239" spans="1:25" ht="14.25">
      <c r="A239" s="1"/>
      <c r="B239" s="1"/>
      <c r="C239" s="2"/>
      <c r="D239" s="2"/>
      <c r="E239" s="2"/>
      <c r="F239" s="3"/>
      <c r="G239" s="3"/>
      <c r="H239" s="3"/>
    </row>
    <row r="240" spans="1:25" ht="15.75" customHeight="1">
      <c r="A240" s="1"/>
      <c r="B240" s="1"/>
      <c r="C240" s="2"/>
      <c r="D240" s="2"/>
      <c r="E240" s="3"/>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c r="A292" s="1"/>
      <c r="B292" s="1"/>
      <c r="C292" s="2"/>
      <c r="D292" s="2"/>
      <c r="E292" s="2"/>
      <c r="F292" s="3"/>
      <c r="G292" s="3"/>
      <c r="H292" s="3"/>
    </row>
    <row r="293" spans="1:8" ht="15.75" customHeight="1">
      <c r="A293" s="1"/>
      <c r="B293" s="1"/>
      <c r="C293" s="2"/>
      <c r="D293" s="2"/>
      <c r="E293" s="2"/>
      <c r="F293" s="3"/>
      <c r="G293" s="3"/>
      <c r="H293" s="3"/>
    </row>
    <row r="294" spans="1:8" ht="15.75" customHeight="1">
      <c r="A294" s="1"/>
      <c r="B294" s="1"/>
      <c r="C294" s="2"/>
      <c r="D294" s="2"/>
      <c r="E294" s="2"/>
      <c r="F294" s="3"/>
      <c r="G294" s="3"/>
      <c r="H294" s="3"/>
    </row>
    <row r="295" spans="1:8" ht="15.75" customHeight="1">
      <c r="A295" s="1"/>
      <c r="B295" s="1"/>
      <c r="C295" s="2"/>
      <c r="D295" s="2"/>
      <c r="E295" s="2"/>
      <c r="F295" s="3"/>
      <c r="G295" s="3"/>
      <c r="H295" s="3"/>
    </row>
    <row r="296" spans="1:8" ht="15.75" customHeight="1">
      <c r="A296" s="1"/>
      <c r="B296" s="1"/>
      <c r="C296" s="2"/>
      <c r="D296" s="2"/>
      <c r="E296" s="2"/>
      <c r="F296" s="3"/>
      <c r="G296" s="3"/>
      <c r="H296" s="3"/>
    </row>
    <row r="297" spans="1:8" ht="15.75" customHeight="1">
      <c r="A297" s="1"/>
      <c r="B297" s="1"/>
      <c r="C297" s="2"/>
      <c r="D297" s="2"/>
      <c r="E297" s="2"/>
      <c r="F297" s="3"/>
      <c r="G297" s="3"/>
      <c r="H297" s="3"/>
    </row>
    <row r="298" spans="1:8" ht="15.75" customHeight="1">
      <c r="A298" s="1"/>
      <c r="B298" s="1"/>
      <c r="C298" s="2"/>
      <c r="D298" s="2"/>
      <c r="E298" s="2"/>
      <c r="F298" s="3"/>
      <c r="G298" s="3"/>
      <c r="H298" s="3"/>
    </row>
    <row r="299" spans="1:8" ht="15.75" customHeight="1">
      <c r="A299" s="1"/>
      <c r="B299" s="1"/>
      <c r="C299" s="2"/>
      <c r="D299" s="2"/>
      <c r="E299" s="2"/>
      <c r="F299" s="3"/>
      <c r="G299" s="3"/>
      <c r="H299" s="3"/>
    </row>
    <row r="300" spans="1:8" ht="15.75" customHeight="1">
      <c r="A300" s="1"/>
      <c r="B300" s="1"/>
      <c r="C300" s="2"/>
      <c r="D300" s="2"/>
      <c r="E300" s="2"/>
      <c r="F300" s="3"/>
      <c r="G300" s="3"/>
      <c r="H300" s="3"/>
    </row>
    <row r="301" spans="1:8" ht="15.75" customHeight="1">
      <c r="A301" s="1"/>
      <c r="B301" s="1"/>
      <c r="C301" s="2"/>
      <c r="D301" s="2"/>
      <c r="E301" s="2"/>
      <c r="F301" s="3"/>
      <c r="G301" s="3"/>
      <c r="H301" s="3"/>
    </row>
    <row r="302" spans="1:8" ht="15.75" customHeight="1">
      <c r="A302" s="1"/>
      <c r="B302" s="1"/>
      <c r="C302" s="2"/>
      <c r="D302" s="2"/>
      <c r="E302" s="2"/>
      <c r="F302" s="3"/>
      <c r="G302" s="3"/>
      <c r="H302" s="3"/>
    </row>
    <row r="303" spans="1:8" ht="15.75" customHeight="1">
      <c r="A303" s="1"/>
      <c r="B303" s="1"/>
      <c r="C303" s="2"/>
      <c r="D303" s="2"/>
      <c r="E303" s="2"/>
      <c r="F303" s="3"/>
      <c r="G303" s="3"/>
      <c r="H303" s="3"/>
    </row>
    <row r="304" spans="1:8" ht="15.75" customHeight="1">
      <c r="A304" s="1"/>
      <c r="B304" s="1"/>
      <c r="C304" s="2"/>
      <c r="D304" s="2"/>
      <c r="E304" s="2"/>
      <c r="F304" s="3"/>
      <c r="G304" s="3"/>
      <c r="H304" s="3"/>
    </row>
    <row r="305" spans="1:8" ht="15.75" customHeight="1">
      <c r="A305" s="1"/>
      <c r="B305" s="1"/>
      <c r="C305" s="2"/>
      <c r="D305" s="2"/>
      <c r="E305" s="2"/>
      <c r="F305" s="3"/>
      <c r="G305" s="3"/>
      <c r="H305" s="3"/>
    </row>
    <row r="306" spans="1:8" ht="15.75" customHeight="1">
      <c r="A306" s="1"/>
      <c r="B306" s="1"/>
      <c r="C306" s="2"/>
      <c r="D306" s="2"/>
      <c r="E306" s="2"/>
      <c r="F306" s="3"/>
      <c r="G306" s="3"/>
      <c r="H306" s="3"/>
    </row>
    <row r="307" spans="1:8" ht="15.75" customHeight="1">
      <c r="A307" s="1"/>
      <c r="B307" s="1"/>
      <c r="C307" s="2"/>
      <c r="D307" s="2"/>
      <c r="E307" s="2"/>
      <c r="F307" s="3"/>
      <c r="G307" s="3"/>
      <c r="H307" s="3"/>
    </row>
    <row r="308" spans="1:8" ht="15.75" customHeight="1">
      <c r="A308" s="1"/>
      <c r="B308" s="1"/>
      <c r="C308" s="2"/>
      <c r="D308" s="2"/>
      <c r="E308" s="2"/>
      <c r="F308" s="3"/>
      <c r="G308" s="3"/>
      <c r="H308" s="3"/>
    </row>
    <row r="309" spans="1:8" ht="15.75" customHeight="1">
      <c r="A309" s="1"/>
      <c r="B309" s="1"/>
      <c r="C309" s="2"/>
      <c r="D309" s="2"/>
      <c r="E309" s="2"/>
      <c r="F309" s="3"/>
      <c r="G309" s="3"/>
      <c r="H309" s="3"/>
    </row>
    <row r="310" spans="1:8" ht="15.75" customHeight="1">
      <c r="A310" s="1"/>
      <c r="B310" s="1"/>
      <c r="C310" s="2"/>
      <c r="D310" s="2"/>
      <c r="E310" s="2"/>
      <c r="F310" s="3"/>
      <c r="G310" s="3"/>
      <c r="H310" s="3"/>
    </row>
    <row r="311" spans="1:8" ht="15.75" customHeight="1">
      <c r="A311" s="1"/>
      <c r="B311" s="1"/>
      <c r="C311" s="2"/>
      <c r="D311" s="2"/>
      <c r="E311" s="2"/>
      <c r="F311" s="3"/>
      <c r="G311" s="3"/>
      <c r="H311" s="3"/>
    </row>
    <row r="312" spans="1:8" ht="15.75" customHeight="1">
      <c r="A312" s="1"/>
      <c r="B312" s="1"/>
      <c r="C312" s="2"/>
      <c r="D312" s="2"/>
      <c r="E312" s="2"/>
      <c r="F312" s="3"/>
      <c r="G312" s="3"/>
      <c r="H312" s="3"/>
    </row>
    <row r="313" spans="1:8" ht="15.75" customHeight="1">
      <c r="A313" s="1"/>
      <c r="B313" s="1"/>
      <c r="C313" s="2"/>
      <c r="D313" s="2"/>
      <c r="E313" s="2"/>
      <c r="F313" s="3"/>
      <c r="G313" s="3"/>
      <c r="H313" s="3"/>
    </row>
    <row r="314" spans="1:8" ht="15.75" customHeight="1">
      <c r="A314" s="1"/>
      <c r="B314" s="1"/>
      <c r="C314" s="2"/>
      <c r="D314" s="2"/>
      <c r="E314" s="2"/>
      <c r="F314" s="3"/>
      <c r="G314" s="3"/>
      <c r="H314" s="3"/>
    </row>
    <row r="315" spans="1:8" ht="15.75" customHeight="1">
      <c r="A315" s="1"/>
      <c r="B315" s="1"/>
      <c r="C315" s="2"/>
      <c r="D315" s="2"/>
      <c r="E315" s="2"/>
      <c r="F315" s="3"/>
      <c r="G315" s="3"/>
      <c r="H315" s="3"/>
    </row>
    <row r="316" spans="1:8" ht="15.75" customHeight="1">
      <c r="A316" s="1"/>
      <c r="B316" s="1"/>
      <c r="C316" s="2"/>
      <c r="D316" s="2"/>
      <c r="E316" s="2"/>
      <c r="F316" s="3"/>
      <c r="G316" s="3"/>
      <c r="H316" s="3"/>
    </row>
    <row r="317" spans="1:8" ht="15.75" customHeight="1">
      <c r="A317" s="1"/>
      <c r="B317" s="1"/>
      <c r="C317" s="2"/>
      <c r="D317" s="2"/>
      <c r="E317" s="2"/>
      <c r="F317" s="3"/>
      <c r="G317" s="3"/>
      <c r="H317" s="3"/>
    </row>
    <row r="318" spans="1:8" ht="15.75" customHeight="1">
      <c r="A318" s="1"/>
      <c r="B318" s="1"/>
      <c r="C318" s="2"/>
      <c r="D318" s="2"/>
      <c r="E318" s="2"/>
      <c r="F318" s="3"/>
      <c r="G318" s="3"/>
      <c r="H318" s="3"/>
    </row>
    <row r="319" spans="1:8" ht="15.75" customHeight="1">
      <c r="A319" s="1"/>
      <c r="B319" s="1"/>
      <c r="C319" s="2"/>
      <c r="D319" s="2"/>
      <c r="E319" s="2"/>
      <c r="F319" s="3"/>
      <c r="G319" s="3"/>
      <c r="H319" s="3"/>
    </row>
    <row r="320" spans="1:8" ht="15.75" customHeight="1">
      <c r="A320" s="1"/>
      <c r="B320" s="1"/>
      <c r="C320" s="2"/>
      <c r="D320" s="2"/>
      <c r="E320" s="2"/>
      <c r="F320" s="3"/>
      <c r="G320" s="3"/>
      <c r="H320" s="3"/>
    </row>
    <row r="321" spans="1:8" ht="15.75" customHeight="1">
      <c r="A321" s="1"/>
      <c r="B321" s="1"/>
      <c r="C321" s="2"/>
      <c r="D321" s="2"/>
      <c r="E321" s="2"/>
      <c r="F321" s="3"/>
      <c r="G321" s="3"/>
      <c r="H321" s="3"/>
    </row>
    <row r="322" spans="1:8" ht="15.75" customHeight="1">
      <c r="A322" s="1"/>
      <c r="B322" s="1"/>
      <c r="C322" s="2"/>
      <c r="D322" s="2"/>
      <c r="E322" s="2"/>
      <c r="F322" s="3"/>
      <c r="G322" s="3"/>
      <c r="H322" s="3"/>
    </row>
    <row r="323" spans="1:8" ht="15.75" customHeight="1">
      <c r="A323" s="1"/>
      <c r="B323" s="1"/>
      <c r="C323" s="2"/>
      <c r="D323" s="2"/>
      <c r="E323" s="2"/>
      <c r="F323" s="3"/>
      <c r="G323" s="3"/>
      <c r="H323" s="3"/>
    </row>
    <row r="324" spans="1:8" ht="15.75" customHeight="1">
      <c r="A324" s="1"/>
      <c r="B324" s="1"/>
      <c r="C324" s="2"/>
      <c r="D324" s="2"/>
      <c r="E324" s="2"/>
      <c r="F324" s="3"/>
      <c r="G324" s="3"/>
      <c r="H324" s="3"/>
    </row>
    <row r="325" spans="1:8" ht="15.75" customHeight="1">
      <c r="A325" s="1"/>
      <c r="B325" s="1"/>
      <c r="C325" s="2"/>
      <c r="D325" s="2"/>
      <c r="E325" s="2"/>
      <c r="F325" s="3"/>
      <c r="G325" s="3"/>
      <c r="H325" s="3"/>
    </row>
    <row r="326" spans="1:8" ht="15.75" customHeight="1">
      <c r="A326" s="1"/>
      <c r="B326" s="1"/>
      <c r="C326" s="2"/>
      <c r="D326" s="2"/>
      <c r="E326" s="2"/>
      <c r="F326" s="3"/>
      <c r="G326" s="3"/>
      <c r="H326" s="3"/>
    </row>
    <row r="327" spans="1:8" ht="15.75" customHeight="1">
      <c r="A327" s="1"/>
      <c r="B327" s="1"/>
      <c r="C327" s="2"/>
      <c r="D327" s="2"/>
      <c r="E327" s="2"/>
      <c r="F327" s="3"/>
      <c r="G327" s="3"/>
      <c r="H327" s="3"/>
    </row>
    <row r="328" spans="1:8" ht="15.75" customHeight="1">
      <c r="A328" s="1"/>
      <c r="B328" s="1"/>
      <c r="C328" s="2"/>
      <c r="D328" s="2"/>
      <c r="E328" s="2"/>
      <c r="F328" s="3"/>
      <c r="G328" s="3"/>
      <c r="H328" s="3"/>
    </row>
    <row r="329" spans="1:8" ht="15.75" customHeight="1">
      <c r="A329" s="1"/>
      <c r="B329" s="1"/>
      <c r="C329" s="2"/>
      <c r="D329" s="2"/>
      <c r="E329" s="2"/>
      <c r="F329" s="3"/>
      <c r="G329" s="3"/>
      <c r="H329" s="3"/>
    </row>
    <row r="330" spans="1:8" ht="15.75" customHeight="1">
      <c r="A330" s="1"/>
      <c r="B330" s="1"/>
      <c r="C330" s="2"/>
      <c r="D330" s="2"/>
      <c r="E330" s="2"/>
      <c r="F330" s="3"/>
      <c r="G330" s="3"/>
      <c r="H330" s="3"/>
    </row>
    <row r="331" spans="1:8" ht="15.75" customHeight="1">
      <c r="A331" s="1"/>
      <c r="B331" s="1"/>
      <c r="C331" s="2"/>
      <c r="D331" s="2"/>
      <c r="E331" s="2"/>
      <c r="F331" s="3"/>
      <c r="G331" s="3"/>
      <c r="H331" s="3"/>
    </row>
    <row r="332" spans="1:8" ht="15.75" customHeight="1">
      <c r="A332" s="1"/>
      <c r="B332" s="1"/>
      <c r="C332" s="2"/>
      <c r="D332" s="2"/>
      <c r="E332" s="2"/>
      <c r="F332" s="3"/>
      <c r="G332" s="3"/>
      <c r="H332" s="3"/>
    </row>
    <row r="333" spans="1:8" ht="15.75" customHeight="1">
      <c r="A333" s="1"/>
      <c r="B333" s="1"/>
      <c r="C333" s="2"/>
      <c r="D333" s="2"/>
      <c r="E333" s="2"/>
      <c r="F333" s="3"/>
      <c r="G333" s="3"/>
      <c r="H333" s="3"/>
    </row>
    <row r="334" spans="1:8" ht="15.75" customHeight="1">
      <c r="A334" s="1"/>
      <c r="B334" s="1"/>
      <c r="C334" s="2"/>
      <c r="D334" s="2"/>
      <c r="E334" s="2"/>
      <c r="F334" s="3"/>
      <c r="G334" s="3"/>
      <c r="H334" s="3"/>
    </row>
    <row r="335" spans="1:8" ht="15.75" customHeight="1">
      <c r="A335" s="1"/>
      <c r="B335" s="1"/>
      <c r="C335" s="2"/>
      <c r="D335" s="2"/>
      <c r="E335" s="2"/>
      <c r="F335" s="3"/>
      <c r="G335" s="3"/>
      <c r="H335" s="3"/>
    </row>
    <row r="336" spans="1:8" ht="15.75" customHeight="1">
      <c r="A336" s="1"/>
      <c r="B336" s="1"/>
      <c r="C336" s="2"/>
      <c r="D336" s="2"/>
      <c r="E336" s="2"/>
      <c r="F336" s="3"/>
      <c r="G336" s="3"/>
      <c r="H336" s="3"/>
    </row>
    <row r="337" spans="1:8" ht="15.75" customHeight="1">
      <c r="A337" s="1"/>
      <c r="B337" s="1"/>
      <c r="C337" s="2"/>
      <c r="D337" s="2"/>
      <c r="E337" s="2"/>
      <c r="F337" s="3"/>
      <c r="G337" s="3"/>
      <c r="H337" s="3"/>
    </row>
    <row r="338" spans="1:8" ht="15.75" customHeight="1">
      <c r="A338" s="1"/>
      <c r="B338" s="1"/>
      <c r="C338" s="2"/>
      <c r="D338" s="2"/>
      <c r="E338" s="2"/>
      <c r="F338" s="3"/>
      <c r="G338" s="3"/>
      <c r="H338" s="3"/>
    </row>
    <row r="339" spans="1:8" ht="15.75" customHeight="1">
      <c r="A339" s="1"/>
      <c r="B339" s="1"/>
      <c r="C339" s="2"/>
      <c r="D339" s="2"/>
      <c r="E339" s="2"/>
      <c r="F339" s="3"/>
      <c r="G339" s="3"/>
      <c r="H339" s="3"/>
    </row>
    <row r="340" spans="1:8" ht="15.75" customHeight="1">
      <c r="A340" s="1"/>
      <c r="B340" s="1"/>
      <c r="C340" s="2"/>
      <c r="D340" s="2"/>
      <c r="E340" s="2"/>
      <c r="F340" s="3"/>
      <c r="G340" s="3"/>
      <c r="H340" s="3"/>
    </row>
    <row r="341" spans="1:8" ht="15.75" customHeight="1">
      <c r="A341" s="1"/>
      <c r="B341" s="1"/>
      <c r="C341" s="2"/>
      <c r="D341" s="2"/>
      <c r="E341" s="2"/>
      <c r="F341" s="3"/>
      <c r="G341" s="3"/>
      <c r="H341" s="3"/>
    </row>
    <row r="342" spans="1:8" ht="15.75" customHeight="1">
      <c r="A342" s="1"/>
      <c r="B342" s="1"/>
      <c r="C342" s="2"/>
      <c r="D342" s="2"/>
      <c r="E342" s="2"/>
      <c r="F342" s="3"/>
      <c r="G342" s="3"/>
      <c r="H342" s="3"/>
    </row>
    <row r="343" spans="1:8" ht="15.75" customHeight="1">
      <c r="A343" s="1"/>
      <c r="B343" s="1"/>
      <c r="C343" s="2"/>
      <c r="D343" s="2"/>
      <c r="E343" s="2"/>
      <c r="F343" s="3"/>
      <c r="G343" s="3"/>
      <c r="H343" s="3"/>
    </row>
    <row r="344" spans="1:8" ht="15.75" customHeight="1">
      <c r="A344" s="1"/>
      <c r="B344" s="1"/>
      <c r="C344" s="2"/>
      <c r="D344" s="2"/>
      <c r="E344" s="2"/>
      <c r="F344" s="3"/>
      <c r="G344" s="3"/>
      <c r="H344" s="3"/>
    </row>
    <row r="345" spans="1:8" ht="15.75" customHeight="1">
      <c r="A345" s="1"/>
      <c r="B345" s="1"/>
      <c r="C345" s="2"/>
      <c r="D345" s="2"/>
      <c r="E345" s="2"/>
      <c r="F345" s="3"/>
      <c r="G345" s="3"/>
      <c r="H345" s="3"/>
    </row>
    <row r="346" spans="1:8" ht="15.75" customHeight="1">
      <c r="A346" s="1"/>
      <c r="B346" s="1"/>
      <c r="C346" s="2"/>
      <c r="D346" s="2"/>
      <c r="E346" s="2"/>
      <c r="F346" s="3"/>
      <c r="G346" s="3"/>
      <c r="H346" s="3"/>
    </row>
    <row r="347" spans="1:8" ht="15.75" customHeight="1">
      <c r="A347" s="1"/>
      <c r="B347" s="1"/>
      <c r="C347" s="2"/>
      <c r="D347" s="2"/>
      <c r="E347" s="2"/>
      <c r="F347" s="3"/>
      <c r="G347" s="3"/>
      <c r="H347" s="3"/>
    </row>
    <row r="348" spans="1:8" ht="15.75" customHeight="1">
      <c r="A348" s="1"/>
      <c r="B348" s="1"/>
      <c r="C348" s="2"/>
      <c r="D348" s="2"/>
      <c r="E348" s="2"/>
      <c r="F348" s="3"/>
      <c r="G348" s="3"/>
      <c r="H348" s="3"/>
    </row>
    <row r="349" spans="1:8" ht="15.75" customHeight="1">
      <c r="A349" s="1"/>
      <c r="B349" s="1"/>
      <c r="C349" s="2"/>
      <c r="D349" s="2"/>
      <c r="E349" s="2"/>
      <c r="F349" s="3"/>
      <c r="G349" s="3"/>
      <c r="H349" s="3"/>
    </row>
    <row r="350" spans="1:8" ht="15.75" customHeight="1">
      <c r="A350" s="1"/>
      <c r="B350" s="1"/>
      <c r="C350" s="2"/>
      <c r="D350" s="2"/>
      <c r="E350" s="2"/>
      <c r="F350" s="3"/>
      <c r="G350" s="3"/>
      <c r="H350" s="3"/>
    </row>
    <row r="351" spans="1:8" ht="15.75" customHeight="1">
      <c r="A351" s="1"/>
      <c r="B351" s="1"/>
      <c r="C351" s="2"/>
      <c r="D351" s="2"/>
      <c r="E351" s="2"/>
      <c r="F351" s="3"/>
      <c r="G351" s="3"/>
      <c r="H351" s="3"/>
    </row>
    <row r="352" spans="1:8" ht="15.75" customHeight="1">
      <c r="A352" s="1"/>
      <c r="B352" s="1"/>
      <c r="C352" s="2"/>
      <c r="D352" s="2"/>
      <c r="E352" s="2"/>
      <c r="F352" s="3"/>
      <c r="G352" s="3"/>
      <c r="H352" s="3"/>
    </row>
    <row r="353" spans="1:8" ht="15.75" customHeight="1">
      <c r="A353" s="1"/>
      <c r="B353" s="1"/>
      <c r="C353" s="2"/>
      <c r="D353" s="2"/>
      <c r="E353" s="2"/>
      <c r="F353" s="3"/>
      <c r="G353" s="3"/>
      <c r="H353" s="3"/>
    </row>
    <row r="354" spans="1:8" ht="15.75" customHeight="1">
      <c r="A354" s="1"/>
      <c r="B354" s="1"/>
      <c r="C354" s="2"/>
      <c r="D354" s="2"/>
      <c r="E354" s="2"/>
      <c r="F354" s="3"/>
      <c r="G354" s="3"/>
      <c r="H354" s="3"/>
    </row>
    <row r="355" spans="1:8" ht="15.75" customHeight="1">
      <c r="A355" s="1"/>
      <c r="B355" s="1"/>
      <c r="C355" s="2"/>
      <c r="D355" s="2"/>
      <c r="E355" s="2"/>
      <c r="F355" s="3"/>
      <c r="G355" s="3"/>
      <c r="H355" s="3"/>
    </row>
    <row r="356" spans="1:8" ht="15.75" customHeight="1">
      <c r="A356" s="1"/>
      <c r="B356" s="1"/>
      <c r="C356" s="2"/>
      <c r="D356" s="2"/>
      <c r="E356" s="2"/>
      <c r="F356" s="3"/>
      <c r="G356" s="3"/>
      <c r="H356" s="3"/>
    </row>
    <row r="357" spans="1:8" ht="15.75" customHeight="1">
      <c r="A357" s="1"/>
      <c r="B357" s="1"/>
      <c r="C357" s="2"/>
      <c r="D357" s="2"/>
      <c r="E357" s="2"/>
      <c r="F357" s="3"/>
      <c r="G357" s="3"/>
      <c r="H357" s="3"/>
    </row>
    <row r="358" spans="1:8" ht="15.75" customHeight="1">
      <c r="A358" s="1"/>
      <c r="B358" s="1"/>
      <c r="C358" s="2"/>
      <c r="D358" s="2"/>
      <c r="E358" s="2"/>
      <c r="F358" s="3"/>
      <c r="G358" s="3"/>
      <c r="H358" s="3"/>
    </row>
    <row r="359" spans="1:8" ht="15.75" customHeight="1">
      <c r="A359" s="1"/>
      <c r="B359" s="1"/>
      <c r="C359" s="2"/>
      <c r="D359" s="2"/>
      <c r="E359" s="2"/>
      <c r="F359" s="3"/>
      <c r="G359" s="3"/>
      <c r="H359" s="3"/>
    </row>
    <row r="360" spans="1:8" ht="15.75" customHeight="1">
      <c r="A360" s="1"/>
      <c r="B360" s="1"/>
      <c r="C360" s="2"/>
      <c r="D360" s="2"/>
      <c r="E360" s="2"/>
      <c r="F360" s="3"/>
      <c r="G360" s="3"/>
      <c r="H360" s="3"/>
    </row>
    <row r="361" spans="1:8" ht="15.75" customHeight="1">
      <c r="A361" s="1"/>
      <c r="B361" s="1"/>
      <c r="C361" s="2"/>
      <c r="D361" s="2"/>
      <c r="E361" s="2"/>
      <c r="F361" s="3"/>
      <c r="G361" s="3"/>
      <c r="H361" s="3"/>
    </row>
    <row r="362" spans="1:8" ht="15.75" customHeight="1">
      <c r="A362" s="1"/>
      <c r="B362" s="1"/>
      <c r="C362" s="2"/>
      <c r="D362" s="2"/>
      <c r="E362" s="2"/>
      <c r="F362" s="3"/>
      <c r="G362" s="3"/>
      <c r="H362" s="3"/>
    </row>
    <row r="363" spans="1:8" ht="15.75" customHeight="1">
      <c r="A363" s="1"/>
      <c r="B363" s="1"/>
      <c r="C363" s="2"/>
      <c r="D363" s="2"/>
      <c r="E363" s="2"/>
      <c r="F363" s="3"/>
      <c r="G363" s="3"/>
      <c r="H363" s="3"/>
    </row>
    <row r="364" spans="1:8" ht="15.75" customHeight="1">
      <c r="A364" s="1"/>
      <c r="B364" s="1"/>
      <c r="C364" s="2"/>
      <c r="D364" s="2"/>
      <c r="E364" s="2"/>
      <c r="F364" s="3"/>
      <c r="G364" s="3"/>
      <c r="H364" s="3"/>
    </row>
    <row r="365" spans="1:8" ht="15.75" customHeight="1">
      <c r="A365" s="1"/>
      <c r="B365" s="1"/>
      <c r="C365" s="2"/>
      <c r="D365" s="2"/>
      <c r="E365" s="2"/>
      <c r="F365" s="3"/>
      <c r="G365" s="3"/>
      <c r="H365" s="3"/>
    </row>
    <row r="366" spans="1:8" ht="15.75" customHeight="1">
      <c r="A366" s="1"/>
      <c r="B366" s="1"/>
      <c r="C366" s="2"/>
      <c r="D366" s="2"/>
      <c r="E366" s="2"/>
      <c r="F366" s="3"/>
      <c r="G366" s="3"/>
      <c r="H366" s="3"/>
    </row>
    <row r="367" spans="1:8" ht="15.75" customHeight="1">
      <c r="A367" s="1"/>
      <c r="B367" s="1"/>
      <c r="C367" s="2"/>
      <c r="D367" s="2"/>
      <c r="E367" s="2"/>
      <c r="F367" s="3"/>
      <c r="G367" s="3"/>
      <c r="H367" s="3"/>
    </row>
    <row r="368" spans="1:8" ht="15.75" customHeight="1">
      <c r="A368" s="1"/>
      <c r="B368" s="1"/>
      <c r="C368" s="2"/>
      <c r="D368" s="2"/>
      <c r="E368" s="2"/>
      <c r="F368" s="3"/>
      <c r="G368" s="3"/>
      <c r="H368" s="3"/>
    </row>
    <row r="369" spans="1:8" ht="15.75" customHeight="1">
      <c r="A369" s="1"/>
      <c r="B369" s="1"/>
      <c r="C369" s="2"/>
      <c r="D369" s="2"/>
      <c r="E369" s="2"/>
      <c r="F369" s="3"/>
      <c r="G369" s="3"/>
      <c r="H369" s="3"/>
    </row>
    <row r="370" spans="1:8" ht="15.75" customHeight="1">
      <c r="A370" s="1"/>
      <c r="B370" s="1"/>
      <c r="C370" s="2"/>
      <c r="D370" s="2"/>
      <c r="E370" s="2"/>
      <c r="F370" s="3"/>
      <c r="G370" s="3"/>
      <c r="H370" s="3"/>
    </row>
    <row r="371" spans="1:8" ht="15.75" customHeight="1">
      <c r="A371" s="1"/>
      <c r="B371" s="1"/>
      <c r="C371" s="2"/>
      <c r="D371" s="2"/>
      <c r="E371" s="2"/>
      <c r="F371" s="3"/>
      <c r="G371" s="3"/>
      <c r="H371" s="3"/>
    </row>
    <row r="372" spans="1:8" ht="15.75" customHeight="1">
      <c r="A372" s="1"/>
      <c r="B372" s="1"/>
      <c r="C372" s="2"/>
      <c r="D372" s="2"/>
      <c r="E372" s="2"/>
      <c r="F372" s="3"/>
      <c r="G372" s="3"/>
      <c r="H372" s="3"/>
    </row>
    <row r="373" spans="1:8" ht="15.75" customHeight="1">
      <c r="A373" s="1"/>
      <c r="B373" s="1"/>
      <c r="C373" s="2"/>
      <c r="D373" s="2"/>
      <c r="E373" s="2"/>
      <c r="F373" s="3"/>
      <c r="G373" s="3"/>
      <c r="H373" s="3"/>
    </row>
    <row r="374" spans="1:8" ht="15.75" customHeight="1">
      <c r="A374" s="1"/>
      <c r="B374" s="1"/>
      <c r="C374" s="2"/>
      <c r="D374" s="2"/>
      <c r="E374" s="2"/>
      <c r="F374" s="3"/>
      <c r="G374" s="3"/>
      <c r="H374" s="3"/>
    </row>
    <row r="375" spans="1:8" ht="15.75" customHeight="1">
      <c r="A375" s="1"/>
      <c r="B375" s="1"/>
      <c r="C375" s="2"/>
      <c r="D375" s="2"/>
      <c r="E375" s="2"/>
      <c r="F375" s="3"/>
      <c r="G375" s="3"/>
      <c r="H375" s="3"/>
    </row>
    <row r="376" spans="1:8" ht="15.75" customHeight="1">
      <c r="A376" s="1"/>
      <c r="B376" s="1"/>
      <c r="C376" s="2"/>
      <c r="D376" s="2"/>
      <c r="E376" s="2"/>
      <c r="F376" s="3"/>
      <c r="G376" s="3"/>
      <c r="H376" s="3"/>
    </row>
    <row r="377" spans="1:8" ht="15.75" customHeight="1">
      <c r="A377" s="1"/>
      <c r="B377" s="1"/>
      <c r="C377" s="2"/>
      <c r="D377" s="2"/>
      <c r="E377" s="2"/>
      <c r="F377" s="3"/>
      <c r="G377" s="3"/>
      <c r="H377" s="3"/>
    </row>
    <row r="378" spans="1:8" ht="15.75" customHeight="1">
      <c r="A378" s="1"/>
      <c r="B378" s="1"/>
      <c r="C378" s="2"/>
      <c r="D378" s="2"/>
      <c r="E378" s="2"/>
      <c r="F378" s="3"/>
      <c r="G378" s="3"/>
      <c r="H378" s="3"/>
    </row>
    <row r="379" spans="1:8" ht="15.75" customHeight="1">
      <c r="A379" s="1"/>
      <c r="B379" s="1"/>
      <c r="C379" s="2"/>
      <c r="D379" s="2"/>
      <c r="E379" s="2"/>
      <c r="F379" s="3"/>
      <c r="G379" s="3"/>
      <c r="H379" s="3"/>
    </row>
    <row r="380" spans="1:8" ht="15.75" customHeight="1">
      <c r="A380" s="1"/>
      <c r="B380" s="1"/>
      <c r="C380" s="2"/>
      <c r="D380" s="2"/>
      <c r="E380" s="2"/>
      <c r="F380" s="3"/>
      <c r="G380" s="3"/>
      <c r="H380" s="3"/>
    </row>
    <row r="381" spans="1:8" ht="15.75" customHeight="1">
      <c r="A381" s="1"/>
      <c r="B381" s="1"/>
      <c r="C381" s="2"/>
      <c r="D381" s="2"/>
      <c r="E381" s="2"/>
      <c r="F381" s="3"/>
      <c r="G381" s="3"/>
      <c r="H381" s="3"/>
    </row>
    <row r="382" spans="1:8" ht="15.75" customHeight="1">
      <c r="A382" s="1"/>
      <c r="B382" s="1"/>
      <c r="C382" s="2"/>
      <c r="D382" s="2"/>
      <c r="E382" s="2"/>
      <c r="F382" s="3"/>
      <c r="G382" s="3"/>
      <c r="H382" s="3"/>
    </row>
    <row r="383" spans="1:8" ht="15.75" customHeight="1">
      <c r="A383" s="1"/>
      <c r="B383" s="1"/>
      <c r="C383" s="2"/>
      <c r="D383" s="2"/>
      <c r="E383" s="2"/>
      <c r="F383" s="3"/>
      <c r="G383" s="3"/>
      <c r="H383" s="3"/>
    </row>
    <row r="384" spans="1:8" ht="15.75" customHeight="1">
      <c r="A384" s="1"/>
      <c r="B384" s="1"/>
      <c r="C384" s="2"/>
      <c r="D384" s="2"/>
      <c r="E384" s="2"/>
      <c r="F384" s="3"/>
      <c r="G384" s="3"/>
      <c r="H384" s="3"/>
    </row>
    <row r="385" spans="1:8" ht="15.75" customHeight="1">
      <c r="A385" s="1"/>
      <c r="B385" s="1"/>
      <c r="C385" s="2"/>
      <c r="D385" s="2"/>
      <c r="E385" s="2"/>
      <c r="F385" s="3"/>
      <c r="G385" s="3"/>
      <c r="H385" s="3"/>
    </row>
    <row r="386" spans="1:8" ht="15.75" customHeight="1">
      <c r="A386" s="1"/>
      <c r="B386" s="1"/>
      <c r="C386" s="2"/>
      <c r="D386" s="2"/>
      <c r="E386" s="2"/>
      <c r="F386" s="3"/>
      <c r="G386" s="3"/>
      <c r="H386" s="3"/>
    </row>
    <row r="387" spans="1:8" ht="15.75" customHeight="1">
      <c r="A387" s="1"/>
      <c r="B387" s="1"/>
      <c r="C387" s="2"/>
      <c r="D387" s="2"/>
      <c r="E387" s="2"/>
      <c r="F387" s="3"/>
      <c r="G387" s="3"/>
      <c r="H387" s="3"/>
    </row>
    <row r="388" spans="1:8" ht="15.75" customHeight="1">
      <c r="A388" s="1"/>
      <c r="B388" s="1"/>
      <c r="C388" s="2"/>
      <c r="D388" s="2"/>
      <c r="E388" s="2"/>
      <c r="F388" s="3"/>
      <c r="G388" s="3"/>
      <c r="H388" s="3"/>
    </row>
    <row r="389" spans="1:8" ht="15.75" customHeight="1">
      <c r="A389" s="1"/>
      <c r="B389" s="1"/>
      <c r="C389" s="2"/>
      <c r="D389" s="2"/>
      <c r="E389" s="2"/>
      <c r="F389" s="3"/>
      <c r="G389" s="3"/>
      <c r="H389" s="3"/>
    </row>
    <row r="390" spans="1:8" ht="15.75" customHeight="1">
      <c r="A390" s="1"/>
      <c r="B390" s="1"/>
      <c r="C390" s="2"/>
      <c r="D390" s="2"/>
      <c r="E390" s="2"/>
      <c r="F390" s="3"/>
      <c r="G390" s="3"/>
      <c r="H390" s="3"/>
    </row>
    <row r="391" spans="1:8" ht="15.75" customHeight="1">
      <c r="A391" s="1"/>
      <c r="B391" s="1"/>
      <c r="C391" s="2"/>
      <c r="D391" s="2"/>
      <c r="E391" s="2"/>
      <c r="F391" s="3"/>
      <c r="G391" s="3"/>
      <c r="H391" s="3"/>
    </row>
    <row r="392" spans="1:8" ht="15.75" customHeight="1">
      <c r="A392" s="1"/>
      <c r="B392" s="1"/>
      <c r="C392" s="2"/>
      <c r="D392" s="2"/>
      <c r="E392" s="2"/>
      <c r="F392" s="3"/>
      <c r="G392" s="3"/>
      <c r="H392" s="3"/>
    </row>
    <row r="393" spans="1:8" ht="15.75" customHeight="1">
      <c r="A393" s="1"/>
      <c r="B393" s="1"/>
      <c r="C393" s="2"/>
      <c r="D393" s="2"/>
      <c r="E393" s="2"/>
      <c r="F393" s="3"/>
      <c r="G393" s="3"/>
      <c r="H393" s="3"/>
    </row>
    <row r="394" spans="1:8" ht="15.75" customHeight="1">
      <c r="A394" s="1"/>
      <c r="B394" s="1"/>
      <c r="C394" s="2"/>
      <c r="D394" s="2"/>
      <c r="E394" s="2"/>
      <c r="F394" s="3"/>
      <c r="G394" s="3"/>
      <c r="H394" s="3"/>
    </row>
    <row r="395" spans="1:8" ht="15.75" customHeight="1">
      <c r="A395" s="1"/>
      <c r="B395" s="1"/>
      <c r="C395" s="2"/>
      <c r="D395" s="2"/>
      <c r="E395" s="2"/>
      <c r="F395" s="3"/>
      <c r="G395" s="3"/>
      <c r="H395" s="3"/>
    </row>
    <row r="396" spans="1:8" ht="15.75" customHeight="1">
      <c r="A396" s="1"/>
      <c r="B396" s="1"/>
      <c r="C396" s="2"/>
      <c r="D396" s="2"/>
      <c r="E396" s="2"/>
      <c r="F396" s="3"/>
      <c r="G396" s="3"/>
      <c r="H396" s="3"/>
    </row>
    <row r="397" spans="1:8" ht="15.75" customHeight="1">
      <c r="A397" s="1"/>
      <c r="B397" s="1"/>
      <c r="C397" s="2"/>
      <c r="D397" s="2"/>
      <c r="E397" s="2"/>
      <c r="F397" s="3"/>
      <c r="G397" s="3"/>
      <c r="H397" s="3"/>
    </row>
    <row r="398" spans="1:8" ht="15.75" customHeight="1">
      <c r="A398" s="1"/>
      <c r="B398" s="1"/>
      <c r="C398" s="2"/>
      <c r="D398" s="2"/>
      <c r="E398" s="2"/>
      <c r="F398" s="3"/>
      <c r="G398" s="3"/>
      <c r="H398" s="3"/>
    </row>
    <row r="399" spans="1:8" ht="15.75" customHeight="1">
      <c r="A399" s="1"/>
      <c r="B399" s="1"/>
      <c r="C399" s="2"/>
      <c r="D399" s="2"/>
      <c r="E399" s="2"/>
      <c r="F399" s="3"/>
      <c r="G399" s="3"/>
      <c r="H399" s="3"/>
    </row>
    <row r="400" spans="1:8" ht="15.75" customHeight="1">
      <c r="A400" s="1"/>
      <c r="B400" s="1"/>
      <c r="C400" s="2"/>
      <c r="D400" s="2"/>
      <c r="E400" s="2"/>
      <c r="F400" s="3"/>
      <c r="G400" s="3"/>
      <c r="H400" s="3"/>
    </row>
    <row r="401" spans="1:8" ht="15.75" customHeight="1">
      <c r="A401" s="1"/>
      <c r="B401" s="1"/>
      <c r="C401" s="2"/>
      <c r="D401" s="2"/>
      <c r="E401" s="2"/>
      <c r="F401" s="3"/>
      <c r="G401" s="3"/>
      <c r="H401" s="3"/>
    </row>
    <row r="402" spans="1:8" ht="15.75" customHeight="1">
      <c r="A402" s="1"/>
      <c r="B402" s="1"/>
      <c r="C402" s="2"/>
      <c r="D402" s="2"/>
      <c r="E402" s="2"/>
      <c r="F402" s="3"/>
      <c r="G402" s="3"/>
      <c r="H402" s="3"/>
    </row>
    <row r="403" spans="1:8" ht="15.75" customHeight="1">
      <c r="A403" s="1"/>
      <c r="B403" s="1"/>
      <c r="C403" s="2"/>
      <c r="D403" s="2"/>
      <c r="E403" s="2"/>
      <c r="F403" s="3"/>
      <c r="G403" s="3"/>
      <c r="H403" s="3"/>
    </row>
    <row r="404" spans="1:8" ht="15.75" customHeight="1">
      <c r="A404" s="1"/>
      <c r="B404" s="1"/>
      <c r="C404" s="2"/>
      <c r="D404" s="2"/>
      <c r="E404" s="2"/>
      <c r="F404" s="3"/>
      <c r="G404" s="3"/>
      <c r="H404" s="3"/>
    </row>
    <row r="405" spans="1:8" ht="15.75" customHeight="1">
      <c r="A405" s="1"/>
      <c r="B405" s="1"/>
      <c r="C405" s="2"/>
      <c r="D405" s="2"/>
      <c r="E405" s="2"/>
      <c r="F405" s="3"/>
      <c r="G405" s="3"/>
      <c r="H405" s="3"/>
    </row>
    <row r="406" spans="1:8" ht="15.75" customHeight="1">
      <c r="A406" s="1"/>
      <c r="B406" s="1"/>
      <c r="C406" s="2"/>
      <c r="D406" s="2"/>
      <c r="E406" s="2"/>
      <c r="F406" s="3"/>
      <c r="G406" s="3"/>
      <c r="H406" s="3"/>
    </row>
    <row r="407" spans="1:8" ht="15.75" customHeight="1">
      <c r="A407" s="1"/>
      <c r="B407" s="1"/>
      <c r="C407" s="2"/>
      <c r="D407" s="2"/>
      <c r="E407" s="2"/>
      <c r="F407" s="3"/>
      <c r="G407" s="3"/>
      <c r="H407" s="3"/>
    </row>
    <row r="408" spans="1:8" ht="15.75" customHeight="1">
      <c r="A408" s="1"/>
      <c r="B408" s="1"/>
      <c r="C408" s="2"/>
      <c r="D408" s="2"/>
      <c r="E408" s="2"/>
      <c r="F408" s="3"/>
      <c r="G408" s="3"/>
      <c r="H408" s="3"/>
    </row>
    <row r="409" spans="1:8" ht="15.75" customHeight="1">
      <c r="A409" s="1"/>
      <c r="B409" s="1"/>
      <c r="C409" s="2"/>
      <c r="D409" s="2"/>
      <c r="E409" s="2"/>
      <c r="F409" s="3"/>
      <c r="G409" s="3"/>
      <c r="H409" s="3"/>
    </row>
    <row r="410" spans="1:8" ht="15.75" customHeight="1">
      <c r="A410" s="1"/>
      <c r="B410" s="1"/>
      <c r="C410" s="2"/>
      <c r="D410" s="2"/>
      <c r="E410" s="2"/>
      <c r="F410" s="3"/>
      <c r="G410" s="3"/>
      <c r="H410" s="3"/>
    </row>
    <row r="411" spans="1:8" ht="15.75" customHeight="1">
      <c r="A411" s="1"/>
      <c r="B411" s="1"/>
      <c r="C411" s="2"/>
      <c r="D411" s="2"/>
      <c r="E411" s="2"/>
      <c r="F411" s="3"/>
      <c r="G411" s="3"/>
      <c r="H411" s="3"/>
    </row>
    <row r="412" spans="1:8" ht="15.75" customHeight="1">
      <c r="A412" s="1"/>
      <c r="B412" s="1"/>
      <c r="C412" s="2"/>
      <c r="D412" s="2"/>
      <c r="E412" s="2"/>
      <c r="F412" s="3"/>
      <c r="G412" s="3"/>
      <c r="H412" s="3"/>
    </row>
    <row r="413" spans="1:8" ht="15.75" customHeight="1">
      <c r="A413" s="1"/>
      <c r="B413" s="1"/>
      <c r="C413" s="2"/>
      <c r="D413" s="2"/>
      <c r="E413" s="2"/>
      <c r="F413" s="3"/>
      <c r="G413" s="3"/>
      <c r="H413" s="3"/>
    </row>
    <row r="414" spans="1:8" ht="15.75" customHeight="1">
      <c r="A414" s="1"/>
      <c r="B414" s="1"/>
      <c r="C414" s="2"/>
      <c r="D414" s="2"/>
      <c r="E414" s="2"/>
      <c r="F414" s="3"/>
      <c r="G414" s="3"/>
      <c r="H414" s="3"/>
    </row>
    <row r="415" spans="1:8" ht="15.75" customHeight="1">
      <c r="A415" s="1"/>
      <c r="B415" s="1"/>
      <c r="C415" s="2"/>
      <c r="D415" s="2"/>
      <c r="E415" s="2"/>
      <c r="F415" s="3"/>
      <c r="G415" s="3"/>
      <c r="H415" s="3"/>
    </row>
    <row r="416" spans="1:8" ht="15.75" customHeight="1">
      <c r="A416" s="1"/>
      <c r="B416" s="1"/>
      <c r="C416" s="2"/>
      <c r="D416" s="2"/>
      <c r="E416" s="2"/>
      <c r="F416" s="3"/>
      <c r="G416" s="3"/>
      <c r="H416" s="3"/>
    </row>
    <row r="417" spans="1:8" ht="15.75" customHeight="1">
      <c r="A417" s="1"/>
      <c r="B417" s="1"/>
      <c r="C417" s="2"/>
      <c r="D417" s="2"/>
      <c r="E417" s="2"/>
      <c r="F417" s="3"/>
      <c r="G417" s="3"/>
      <c r="H417" s="3"/>
    </row>
    <row r="418" spans="1:8" ht="15.75" customHeight="1">
      <c r="A418" s="1"/>
      <c r="B418" s="1"/>
      <c r="C418" s="2"/>
      <c r="D418" s="2"/>
      <c r="E418" s="2"/>
      <c r="F418" s="3"/>
      <c r="G418" s="3"/>
      <c r="H418" s="3"/>
    </row>
    <row r="419" spans="1:8" ht="15.75" customHeight="1">
      <c r="A419" s="1"/>
      <c r="B419" s="1"/>
      <c r="C419" s="2"/>
      <c r="D419" s="2"/>
      <c r="E419" s="2"/>
      <c r="F419" s="3"/>
      <c r="G419" s="3"/>
      <c r="H419" s="3"/>
    </row>
    <row r="420" spans="1:8" ht="15.75" customHeight="1">
      <c r="A420" s="1"/>
      <c r="B420" s="1"/>
      <c r="C420" s="2"/>
      <c r="D420" s="2"/>
      <c r="E420" s="2"/>
      <c r="F420" s="3"/>
      <c r="G420" s="3"/>
      <c r="H420" s="3"/>
    </row>
    <row r="421" spans="1:8" ht="15.75" customHeight="1">
      <c r="A421" s="1"/>
      <c r="B421" s="1"/>
      <c r="C421" s="2"/>
      <c r="D421" s="2"/>
      <c r="E421" s="2"/>
      <c r="F421" s="3"/>
      <c r="G421" s="3"/>
      <c r="H421" s="3"/>
    </row>
    <row r="422" spans="1:8" ht="15.75" customHeight="1">
      <c r="A422" s="1"/>
      <c r="B422" s="1"/>
      <c r="C422" s="2"/>
      <c r="D422" s="2"/>
      <c r="E422" s="2"/>
      <c r="F422" s="3"/>
      <c r="G422" s="3"/>
      <c r="H422" s="3"/>
    </row>
    <row r="423" spans="1:8" ht="15.75" customHeight="1">
      <c r="A423" s="1"/>
      <c r="B423" s="1"/>
      <c r="C423" s="2"/>
      <c r="D423" s="2"/>
      <c r="E423" s="2"/>
      <c r="F423" s="3"/>
      <c r="G423" s="3"/>
      <c r="H423" s="3"/>
    </row>
    <row r="424" spans="1:8" ht="15.75" customHeight="1">
      <c r="A424" s="1"/>
      <c r="B424" s="1"/>
      <c r="C424" s="2"/>
      <c r="D424" s="2"/>
      <c r="E424" s="2"/>
      <c r="F424" s="3"/>
      <c r="G424" s="3"/>
      <c r="H424" s="3"/>
    </row>
    <row r="425" spans="1:8" ht="15.75" customHeight="1">
      <c r="A425" s="1"/>
      <c r="B425" s="1"/>
      <c r="C425" s="2"/>
      <c r="D425" s="2"/>
      <c r="E425" s="2"/>
      <c r="F425" s="3"/>
      <c r="G425" s="3"/>
      <c r="H425" s="3"/>
    </row>
    <row r="426" spans="1:8" ht="15.75" customHeight="1">
      <c r="A426" s="1"/>
      <c r="B426" s="1"/>
      <c r="C426" s="2"/>
      <c r="D426" s="2"/>
      <c r="E426" s="2"/>
      <c r="F426" s="3"/>
      <c r="G426" s="3"/>
      <c r="H426" s="3"/>
    </row>
    <row r="427" spans="1:8" ht="15.75" customHeight="1">
      <c r="A427" s="1"/>
      <c r="B427" s="1"/>
      <c r="C427" s="2"/>
      <c r="D427" s="2"/>
      <c r="E427" s="2"/>
      <c r="F427" s="3"/>
      <c r="G427" s="3"/>
      <c r="H427" s="3"/>
    </row>
    <row r="428" spans="1:8" ht="15.75" customHeight="1">
      <c r="A428" s="1"/>
      <c r="B428" s="1"/>
      <c r="C428" s="2"/>
      <c r="D428" s="2"/>
      <c r="E428" s="2"/>
      <c r="F428" s="3"/>
      <c r="G428" s="3"/>
      <c r="H428" s="3"/>
    </row>
    <row r="429" spans="1:8" ht="15.75" customHeight="1">
      <c r="A429" s="1"/>
      <c r="B429" s="1"/>
      <c r="C429" s="2"/>
      <c r="D429" s="2"/>
      <c r="E429" s="2"/>
      <c r="F429" s="3"/>
      <c r="G429" s="3"/>
      <c r="H429" s="3"/>
    </row>
    <row r="430" spans="1:8" ht="15.75" customHeight="1">
      <c r="A430" s="1"/>
      <c r="B430" s="1"/>
      <c r="C430" s="2"/>
      <c r="D430" s="2"/>
      <c r="E430" s="2"/>
      <c r="F430" s="3"/>
      <c r="G430" s="3"/>
      <c r="H430" s="3"/>
    </row>
    <row r="431" spans="1:8" ht="15.75" customHeight="1">
      <c r="A431" s="1"/>
      <c r="B431" s="1"/>
      <c r="C431" s="2"/>
      <c r="D431" s="2"/>
      <c r="E431" s="2"/>
      <c r="F431" s="3"/>
      <c r="G431" s="3"/>
      <c r="H431" s="3"/>
    </row>
    <row r="432" spans="1:8" ht="15.75" customHeight="1">
      <c r="A432" s="1"/>
      <c r="B432" s="1"/>
      <c r="C432" s="2"/>
      <c r="D432" s="2"/>
      <c r="E432" s="2"/>
      <c r="F432" s="3"/>
      <c r="G432" s="3"/>
      <c r="H432" s="3"/>
    </row>
    <row r="433" spans="1:8" ht="15.75" customHeight="1">
      <c r="A433" s="1"/>
      <c r="B433" s="1"/>
      <c r="C433" s="2"/>
      <c r="D433" s="2"/>
      <c r="E433" s="2"/>
      <c r="F433" s="3"/>
      <c r="G433" s="3"/>
      <c r="H433" s="3"/>
    </row>
    <row r="434" spans="1:8" ht="15.75" customHeight="1">
      <c r="A434" s="1"/>
      <c r="B434" s="1"/>
      <c r="C434" s="2"/>
      <c r="D434" s="2"/>
      <c r="E434" s="2"/>
      <c r="F434" s="3"/>
      <c r="G434" s="3"/>
      <c r="H434" s="3"/>
    </row>
    <row r="435" spans="1:8" ht="15.75" customHeight="1">
      <c r="A435" s="1"/>
      <c r="B435" s="1"/>
      <c r="C435" s="2"/>
      <c r="D435" s="2"/>
      <c r="E435" s="2"/>
      <c r="F435" s="3"/>
      <c r="G435" s="3"/>
      <c r="H435" s="3"/>
    </row>
    <row r="436" spans="1:8" ht="15.75" customHeight="1">
      <c r="A436" s="1"/>
      <c r="B436" s="1"/>
      <c r="C436" s="2"/>
      <c r="D436" s="2"/>
      <c r="E436" s="2"/>
      <c r="F436" s="3"/>
      <c r="G436" s="3"/>
      <c r="H436" s="3"/>
    </row>
    <row r="437" spans="1:8" ht="15.75" customHeight="1">
      <c r="A437" s="1"/>
      <c r="B437" s="1"/>
      <c r="C437" s="2"/>
      <c r="D437" s="2"/>
      <c r="E437" s="2"/>
      <c r="F437" s="3"/>
      <c r="G437" s="3"/>
      <c r="H437" s="3"/>
    </row>
    <row r="438" spans="1:8" ht="15.75" customHeight="1">
      <c r="A438" s="1"/>
      <c r="B438" s="1"/>
      <c r="C438" s="2"/>
      <c r="D438" s="2"/>
      <c r="E438" s="2"/>
      <c r="F438" s="3"/>
      <c r="G438" s="3"/>
      <c r="H438" s="3"/>
    </row>
    <row r="439" spans="1:8" ht="15.75" customHeight="1">
      <c r="A439" s="1"/>
      <c r="B439" s="1"/>
      <c r="C439" s="2"/>
      <c r="D439" s="2"/>
      <c r="E439" s="2"/>
      <c r="F439" s="3"/>
      <c r="G439" s="3"/>
      <c r="H439" s="3"/>
    </row>
    <row r="440" spans="1:8" ht="15.75" customHeight="1">
      <c r="A440" s="1"/>
      <c r="B440" s="1"/>
      <c r="C440" s="2"/>
      <c r="D440" s="2"/>
      <c r="E440" s="2"/>
      <c r="F440" s="3"/>
      <c r="G440" s="3"/>
      <c r="H440" s="3"/>
    </row>
    <row r="441" spans="1:8" ht="15.75" customHeight="1"/>
    <row r="442" spans="1:8" ht="15.75" customHeight="1"/>
    <row r="443" spans="1:8" ht="15.75" customHeight="1"/>
    <row r="444" spans="1:8" ht="15.75" customHeight="1"/>
    <row r="445" spans="1:8" ht="15.75" customHeight="1"/>
    <row r="446" spans="1:8" ht="15.75" customHeight="1"/>
    <row r="447" spans="1:8" ht="15.75" customHeight="1"/>
    <row r="448" spans="1: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sheetData>
  <mergeCells count="5">
    <mergeCell ref="A2:E2"/>
    <mergeCell ref="A4:E4"/>
    <mergeCell ref="A5:E5"/>
    <mergeCell ref="A6:E6"/>
    <mergeCell ref="A237:E237"/>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V1000"/>
  <sheetViews>
    <sheetView topLeftCell="A12" workbookViewId="0">
      <selection activeCell="P13" sqref="P13"/>
    </sheetView>
  </sheetViews>
  <sheetFormatPr defaultColWidth="14.3984375" defaultRowHeight="15" customHeight="1"/>
  <cols>
    <col min="1" max="1" width="14.265625" customWidth="1"/>
    <col min="2" max="2" width="14.86328125" customWidth="1"/>
    <col min="3" max="3" width="10.1328125" customWidth="1"/>
    <col min="4" max="4" width="12.265625" customWidth="1"/>
    <col min="5" max="5" width="6" customWidth="1"/>
    <col min="6" max="6" width="9.3984375" customWidth="1"/>
    <col min="7" max="7" width="8" customWidth="1"/>
    <col min="8" max="8" width="12" customWidth="1"/>
    <col min="9" max="11" width="8.73046875" customWidth="1"/>
    <col min="12" max="12" width="8.3984375" customWidth="1"/>
    <col min="13" max="16" width="9.1328125" customWidth="1"/>
    <col min="17" max="22" width="8" customWidth="1"/>
  </cols>
  <sheetData>
    <row r="1" spans="1:22" ht="14.25">
      <c r="A1" s="1"/>
      <c r="B1" s="2"/>
      <c r="C1" s="2"/>
      <c r="D1" s="2"/>
      <c r="E1" s="3"/>
      <c r="F1" s="3"/>
      <c r="G1" s="3"/>
      <c r="H1" s="3"/>
      <c r="I1" s="3"/>
      <c r="J1" s="3"/>
      <c r="K1" s="3"/>
      <c r="L1" s="3"/>
      <c r="M1" s="3"/>
      <c r="N1" s="3"/>
      <c r="O1" s="3"/>
      <c r="P1" s="3"/>
    </row>
    <row r="2" spans="1:22" ht="15.75" customHeight="1">
      <c r="A2" s="1172" t="s">
        <v>60</v>
      </c>
      <c r="B2" s="1169"/>
      <c r="C2" s="1169"/>
      <c r="D2" s="1169"/>
      <c r="E2" s="1169"/>
      <c r="F2" s="1169"/>
      <c r="G2" s="1169"/>
      <c r="H2" s="1169"/>
      <c r="I2" s="1169"/>
      <c r="J2" s="1169"/>
      <c r="K2" s="1169"/>
      <c r="L2" s="1170"/>
      <c r="M2" s="31"/>
      <c r="N2" s="31"/>
      <c r="O2" s="31"/>
      <c r="P2" s="31"/>
      <c r="Q2" s="19"/>
      <c r="R2" s="19"/>
      <c r="S2" s="19"/>
      <c r="T2" s="19"/>
      <c r="U2" s="19"/>
      <c r="V2" s="19"/>
    </row>
    <row r="3" spans="1:22" ht="14.25">
      <c r="A3" s="19"/>
      <c r="B3" s="19"/>
      <c r="C3" s="19"/>
      <c r="D3" s="19"/>
      <c r="E3" s="19"/>
      <c r="F3" s="19"/>
      <c r="G3" s="19"/>
      <c r="H3" s="19"/>
      <c r="I3" s="19"/>
      <c r="J3" s="19"/>
      <c r="K3" s="19"/>
      <c r="L3" s="19"/>
      <c r="M3" s="31"/>
      <c r="N3" s="31"/>
      <c r="O3" s="31"/>
      <c r="P3" s="31"/>
      <c r="Q3" s="19"/>
      <c r="R3" s="19"/>
      <c r="S3" s="19"/>
      <c r="T3" s="19"/>
      <c r="U3" s="19"/>
      <c r="V3" s="19"/>
    </row>
    <row r="4" spans="1:22" ht="40.5" customHeight="1">
      <c r="A4" s="1168" t="s">
        <v>61</v>
      </c>
      <c r="B4" s="1169"/>
      <c r="C4" s="1169"/>
      <c r="D4" s="1169"/>
      <c r="E4" s="1169"/>
      <c r="F4" s="1169"/>
      <c r="G4" s="1169"/>
      <c r="H4" s="1169"/>
      <c r="I4" s="1169"/>
      <c r="J4" s="1169"/>
      <c r="K4" s="1169"/>
      <c r="L4" s="1170"/>
      <c r="M4" s="31"/>
      <c r="N4" s="31"/>
      <c r="O4" s="31"/>
      <c r="P4" s="31"/>
      <c r="Q4" s="19"/>
      <c r="R4" s="19"/>
      <c r="S4" s="19"/>
      <c r="T4" s="19"/>
      <c r="U4" s="19"/>
      <c r="V4" s="19"/>
    </row>
    <row r="5" spans="1:22" ht="36.75" customHeight="1">
      <c r="A5" s="1168" t="s">
        <v>62</v>
      </c>
      <c r="B5" s="1169"/>
      <c r="C5" s="1169"/>
      <c r="D5" s="1169"/>
      <c r="E5" s="1169"/>
      <c r="F5" s="1169"/>
      <c r="G5" s="1169"/>
      <c r="H5" s="1169"/>
      <c r="I5" s="1169"/>
      <c r="J5" s="1169"/>
      <c r="K5" s="1169"/>
      <c r="L5" s="1170"/>
      <c r="M5" s="31"/>
      <c r="N5" s="31"/>
      <c r="O5" s="31"/>
      <c r="P5" s="31"/>
      <c r="Q5" s="19"/>
      <c r="R5" s="19"/>
      <c r="S5" s="19"/>
      <c r="T5" s="19"/>
      <c r="U5" s="19"/>
      <c r="V5" s="19"/>
    </row>
    <row r="6" spans="1:22" ht="27.75" customHeight="1">
      <c r="A6" s="1168" t="s">
        <v>63</v>
      </c>
      <c r="B6" s="1169"/>
      <c r="C6" s="1169"/>
      <c r="D6" s="1169"/>
      <c r="E6" s="1169"/>
      <c r="F6" s="1169"/>
      <c r="G6" s="1169"/>
      <c r="H6" s="1169"/>
      <c r="I6" s="1169"/>
      <c r="J6" s="1169"/>
      <c r="K6" s="1169"/>
      <c r="L6" s="1170"/>
      <c r="M6" s="31"/>
      <c r="N6" s="31"/>
      <c r="O6" s="31"/>
      <c r="P6" s="31"/>
      <c r="Q6" s="19"/>
      <c r="R6" s="19"/>
      <c r="S6" s="19"/>
      <c r="T6" s="19"/>
      <c r="U6" s="19"/>
      <c r="V6" s="19"/>
    </row>
    <row r="7" spans="1:22" ht="28.5" customHeight="1">
      <c r="A7" s="1168" t="s">
        <v>64</v>
      </c>
      <c r="B7" s="1169"/>
      <c r="C7" s="1169"/>
      <c r="D7" s="1169"/>
      <c r="E7" s="1169"/>
      <c r="F7" s="1169"/>
      <c r="G7" s="1169"/>
      <c r="H7" s="1169"/>
      <c r="I7" s="1169"/>
      <c r="J7" s="1169"/>
      <c r="K7" s="1169"/>
      <c r="L7" s="1170"/>
      <c r="M7" s="31"/>
      <c r="N7" s="31"/>
      <c r="O7" s="31"/>
      <c r="P7" s="31"/>
      <c r="Q7" s="19"/>
      <c r="R7" s="19"/>
      <c r="S7" s="19"/>
      <c r="T7" s="19"/>
      <c r="U7" s="19"/>
      <c r="V7" s="19"/>
    </row>
    <row r="8" spans="1:22" ht="14.25">
      <c r="A8" s="1168" t="s">
        <v>65</v>
      </c>
      <c r="B8" s="1169"/>
      <c r="C8" s="1169"/>
      <c r="D8" s="1169"/>
      <c r="E8" s="1169"/>
      <c r="F8" s="1169"/>
      <c r="G8" s="1169"/>
      <c r="H8" s="1169"/>
      <c r="I8" s="1169"/>
      <c r="J8" s="1169"/>
      <c r="K8" s="1169"/>
      <c r="L8" s="1170"/>
      <c r="M8" s="31"/>
      <c r="N8" s="31"/>
      <c r="O8" s="31"/>
      <c r="P8" s="31"/>
      <c r="Q8" s="19"/>
      <c r="R8" s="19"/>
      <c r="S8" s="19"/>
      <c r="T8" s="19"/>
      <c r="U8" s="19"/>
      <c r="V8" s="19"/>
    </row>
    <row r="9" spans="1:22" ht="101.25" customHeight="1">
      <c r="A9" s="1171" t="s">
        <v>66</v>
      </c>
      <c r="B9" s="1169"/>
      <c r="C9" s="1169"/>
      <c r="D9" s="1169"/>
      <c r="E9" s="1169"/>
      <c r="F9" s="1169"/>
      <c r="G9" s="1169"/>
      <c r="H9" s="1169"/>
      <c r="I9" s="1169"/>
      <c r="J9" s="1169"/>
      <c r="K9" s="1169"/>
      <c r="L9" s="1170"/>
      <c r="M9" s="31"/>
      <c r="N9" s="31"/>
      <c r="O9" s="31"/>
      <c r="P9" s="31"/>
      <c r="Q9" s="19"/>
      <c r="R9" s="19"/>
      <c r="S9" s="19"/>
      <c r="T9" s="19"/>
      <c r="U9" s="19"/>
      <c r="V9" s="19"/>
    </row>
    <row r="10" spans="1:22" ht="14.25">
      <c r="A10" s="7"/>
      <c r="B10" s="8"/>
      <c r="C10" s="8"/>
      <c r="D10" s="8"/>
      <c r="E10" s="7"/>
      <c r="F10" s="7"/>
      <c r="G10" s="7"/>
      <c r="H10" s="7"/>
      <c r="I10" s="7"/>
      <c r="J10" s="7"/>
      <c r="K10" s="7"/>
      <c r="L10" s="7"/>
      <c r="M10" s="31"/>
      <c r="N10" s="31"/>
      <c r="O10" s="31"/>
      <c r="P10" s="31"/>
      <c r="Q10" s="19"/>
      <c r="R10" s="19"/>
      <c r="S10" s="19"/>
      <c r="T10" s="19"/>
      <c r="U10" s="19"/>
      <c r="V10" s="19"/>
    </row>
    <row r="11" spans="1:22" ht="82.5" customHeight="1">
      <c r="A11" s="41" t="s">
        <v>42</v>
      </c>
      <c r="B11" s="41" t="s">
        <v>43</v>
      </c>
      <c r="C11" s="20" t="s">
        <v>67</v>
      </c>
      <c r="D11" s="134" t="s">
        <v>381</v>
      </c>
      <c r="E11" s="41" t="s">
        <v>68</v>
      </c>
      <c r="F11" s="20" t="s">
        <v>69</v>
      </c>
      <c r="G11" s="20" t="s">
        <v>53</v>
      </c>
      <c r="H11" s="20" t="s">
        <v>70</v>
      </c>
      <c r="I11" s="20" t="s">
        <v>55</v>
      </c>
      <c r="J11" s="20" t="s">
        <v>56</v>
      </c>
      <c r="K11" s="41" t="s">
        <v>71</v>
      </c>
      <c r="L11" s="41" t="s">
        <v>57</v>
      </c>
      <c r="M11" s="140" t="s">
        <v>393</v>
      </c>
      <c r="N11" s="120"/>
      <c r="O11" s="120"/>
      <c r="P11" s="120"/>
      <c r="Q11" s="121"/>
      <c r="R11" s="121"/>
      <c r="S11" s="121"/>
      <c r="T11" s="121"/>
      <c r="U11" s="121"/>
      <c r="V11" s="121"/>
    </row>
    <row r="12" spans="1:22" ht="102">
      <c r="A12" s="529" t="s">
        <v>1667</v>
      </c>
      <c r="B12" s="529" t="s">
        <v>420</v>
      </c>
      <c r="C12" s="530" t="s">
        <v>1668</v>
      </c>
      <c r="D12" s="530"/>
      <c r="E12" s="531" t="s">
        <v>1669</v>
      </c>
      <c r="F12" s="508" t="s">
        <v>1670</v>
      </c>
      <c r="G12" s="21">
        <v>2022</v>
      </c>
      <c r="H12" s="507">
        <v>6</v>
      </c>
      <c r="I12" s="510">
        <v>2</v>
      </c>
      <c r="J12" s="510">
        <v>6</v>
      </c>
      <c r="K12" s="510">
        <v>270</v>
      </c>
      <c r="L12" s="532">
        <v>45</v>
      </c>
      <c r="M12" s="3" t="s">
        <v>1666</v>
      </c>
      <c r="N12" s="3"/>
      <c r="O12" s="3"/>
      <c r="P12" s="3"/>
    </row>
    <row r="13" spans="1:22" ht="114">
      <c r="A13" s="281" t="s">
        <v>1773</v>
      </c>
      <c r="B13" s="596" t="s">
        <v>420</v>
      </c>
      <c r="C13" s="577" t="s">
        <v>1774</v>
      </c>
      <c r="D13" s="281" t="s">
        <v>1539</v>
      </c>
      <c r="E13" s="388" t="s">
        <v>1775</v>
      </c>
      <c r="F13" s="289" t="s">
        <v>1776</v>
      </c>
      <c r="G13" s="21">
        <v>2022</v>
      </c>
      <c r="H13" s="21">
        <v>2</v>
      </c>
      <c r="I13" s="14">
        <v>1</v>
      </c>
      <c r="J13" s="14">
        <v>2</v>
      </c>
      <c r="K13" s="14">
        <v>162</v>
      </c>
      <c r="L13" s="51">
        <v>162</v>
      </c>
      <c r="M13" s="3" t="s">
        <v>1132</v>
      </c>
      <c r="N13" s="3"/>
      <c r="O13" s="3"/>
      <c r="P13" s="3"/>
    </row>
    <row r="14" spans="1:22" ht="14.25">
      <c r="A14" s="12"/>
      <c r="B14" s="21"/>
      <c r="C14" s="21"/>
      <c r="D14" s="21"/>
      <c r="E14" s="21"/>
      <c r="F14" s="28"/>
      <c r="G14" s="21"/>
      <c r="H14" s="21"/>
      <c r="I14" s="14"/>
      <c r="J14" s="14"/>
      <c r="K14" s="14"/>
      <c r="L14" s="51"/>
      <c r="M14" s="3"/>
      <c r="N14" s="3"/>
      <c r="O14" s="3"/>
      <c r="P14" s="3"/>
    </row>
    <row r="15" spans="1:22" ht="14.25">
      <c r="A15" s="12"/>
      <c r="B15" s="21"/>
      <c r="C15" s="21"/>
      <c r="D15" s="21"/>
      <c r="E15" s="21"/>
      <c r="F15" s="28"/>
      <c r="G15" s="21"/>
      <c r="H15" s="21"/>
      <c r="I15" s="16"/>
      <c r="J15" s="16"/>
      <c r="K15" s="16"/>
      <c r="L15" s="51"/>
      <c r="M15" s="3"/>
      <c r="N15" s="3"/>
      <c r="O15" s="3"/>
      <c r="P15" s="3"/>
    </row>
    <row r="16" spans="1:22" ht="14.25">
      <c r="A16" s="12"/>
      <c r="B16" s="21"/>
      <c r="C16" s="21"/>
      <c r="D16" s="21"/>
      <c r="E16" s="21"/>
      <c r="F16" s="28"/>
      <c r="G16" s="21"/>
      <c r="H16" s="21"/>
      <c r="I16" s="16"/>
      <c r="J16" s="16"/>
      <c r="K16" s="16"/>
      <c r="L16" s="51"/>
      <c r="M16" s="3"/>
      <c r="N16" s="3"/>
      <c r="O16" s="3"/>
      <c r="P16" s="3"/>
    </row>
    <row r="17" spans="1:16" ht="14.25">
      <c r="A17" s="12"/>
      <c r="B17" s="21"/>
      <c r="C17" s="21"/>
      <c r="D17" s="21"/>
      <c r="E17" s="21"/>
      <c r="F17" s="28"/>
      <c r="G17" s="21"/>
      <c r="H17" s="21"/>
      <c r="I17" s="16"/>
      <c r="J17" s="16"/>
      <c r="K17" s="16"/>
      <c r="L17" s="51"/>
      <c r="M17" s="3"/>
      <c r="N17" s="3"/>
      <c r="O17" s="3"/>
      <c r="P17" s="3"/>
    </row>
    <row r="18" spans="1:16" ht="14.25">
      <c r="A18" s="29" t="s">
        <v>58</v>
      </c>
      <c r="B18" s="2"/>
      <c r="C18" s="2"/>
      <c r="D18" s="2"/>
      <c r="E18" s="3"/>
      <c r="F18" s="3"/>
      <c r="G18" s="3"/>
      <c r="H18" s="3"/>
      <c r="I18" s="31"/>
      <c r="J18" s="31"/>
      <c r="K18" s="31"/>
      <c r="L18" s="48">
        <f>SUM(L12:L17)</f>
        <v>207</v>
      </c>
      <c r="M18" s="3"/>
      <c r="N18" s="3"/>
      <c r="O18" s="3"/>
      <c r="P18" s="3"/>
    </row>
    <row r="19" spans="1:16" ht="14.25">
      <c r="A19" s="1"/>
      <c r="B19" s="2"/>
      <c r="C19" s="2"/>
      <c r="D19" s="2"/>
      <c r="E19" s="3"/>
      <c r="F19" s="3"/>
      <c r="G19" s="3"/>
      <c r="H19" s="3"/>
      <c r="I19" s="3"/>
      <c r="J19" s="3"/>
      <c r="K19" s="3"/>
      <c r="L19" s="3"/>
      <c r="M19" s="3"/>
      <c r="N19" s="3"/>
      <c r="O19" s="3"/>
      <c r="P19" s="3"/>
    </row>
    <row r="20" spans="1:16" ht="14.25">
      <c r="A20" s="1164" t="s">
        <v>59</v>
      </c>
      <c r="B20" s="1165"/>
      <c r="C20" s="1165"/>
      <c r="D20" s="1165"/>
      <c r="E20" s="1165"/>
      <c r="F20" s="1165"/>
      <c r="G20" s="1165"/>
      <c r="H20" s="1165"/>
      <c r="I20" s="1165"/>
      <c r="J20" s="1165"/>
      <c r="K20" s="1165"/>
      <c r="L20" s="1165"/>
      <c r="M20" s="3"/>
      <c r="N20" s="3"/>
      <c r="O20" s="3"/>
      <c r="P20" s="3"/>
    </row>
    <row r="21" spans="1:16" ht="15.75" customHeight="1">
      <c r="A21" s="1"/>
      <c r="B21" s="2"/>
      <c r="C21" s="2"/>
      <c r="D21" s="2"/>
      <c r="E21" s="3"/>
      <c r="F21" s="3"/>
      <c r="G21" s="3"/>
      <c r="H21" s="3"/>
      <c r="I21" s="3"/>
      <c r="J21" s="3"/>
      <c r="K21" s="3"/>
      <c r="L21" s="3"/>
      <c r="M21" s="3"/>
      <c r="N21" s="3"/>
      <c r="O21" s="3"/>
      <c r="P21" s="3"/>
    </row>
    <row r="22" spans="1:16" ht="15.75" customHeight="1">
      <c r="A22" s="1"/>
      <c r="B22" s="2"/>
      <c r="C22" s="2"/>
      <c r="D22" s="2"/>
      <c r="E22" s="3"/>
      <c r="F22" s="3"/>
      <c r="G22" s="3"/>
      <c r="H22" s="3"/>
      <c r="I22" s="3"/>
      <c r="J22" s="3"/>
      <c r="K22" s="3"/>
      <c r="L22" s="3"/>
      <c r="M22" s="3"/>
      <c r="N22" s="3"/>
      <c r="O22" s="3"/>
      <c r="P22" s="3"/>
    </row>
    <row r="23" spans="1:16" ht="15.75" customHeight="1">
      <c r="A23" s="1"/>
      <c r="B23" s="2"/>
      <c r="C23" s="2"/>
      <c r="D23" s="2"/>
      <c r="E23" s="3"/>
      <c r="F23" s="3"/>
      <c r="G23" s="3"/>
      <c r="H23" s="3"/>
      <c r="I23" s="3"/>
      <c r="J23" s="3"/>
      <c r="K23" s="3"/>
      <c r="L23" s="3"/>
      <c r="M23" s="3"/>
      <c r="N23" s="3"/>
      <c r="O23" s="3"/>
      <c r="P23" s="3"/>
    </row>
    <row r="24" spans="1:16" ht="15.75" customHeight="1">
      <c r="A24" s="1"/>
      <c r="B24" s="2"/>
      <c r="C24" s="2"/>
      <c r="D24" s="2"/>
      <c r="E24" s="3"/>
      <c r="F24" s="3"/>
      <c r="G24" s="3"/>
      <c r="H24" s="3"/>
      <c r="I24" s="3"/>
      <c r="J24" s="3"/>
      <c r="K24" s="3"/>
      <c r="L24" s="3"/>
      <c r="M24" s="3"/>
      <c r="N24" s="3"/>
      <c r="O24" s="3"/>
      <c r="P24" s="3"/>
    </row>
    <row r="25" spans="1:16" ht="15.75" customHeight="1">
      <c r="A25" s="1"/>
      <c r="B25" s="2"/>
      <c r="C25" s="2"/>
      <c r="D25" s="2"/>
      <c r="E25" s="3"/>
      <c r="F25" s="3"/>
      <c r="G25" s="3"/>
      <c r="H25" s="3"/>
      <c r="I25" s="3"/>
      <c r="J25" s="3"/>
      <c r="K25" s="3"/>
      <c r="L25" s="3"/>
      <c r="M25" s="3"/>
      <c r="N25" s="3"/>
      <c r="O25" s="3"/>
      <c r="P25" s="3"/>
    </row>
    <row r="26" spans="1:16" ht="15.75" customHeight="1">
      <c r="A26" s="1"/>
      <c r="B26" s="2"/>
      <c r="C26" s="2"/>
      <c r="D26" s="2"/>
      <c r="E26" s="3"/>
      <c r="F26" s="3"/>
      <c r="G26" s="3"/>
      <c r="H26" s="3"/>
      <c r="I26" s="3"/>
      <c r="J26" s="3"/>
      <c r="K26" s="3"/>
      <c r="L26" s="3"/>
      <c r="M26" s="3"/>
      <c r="N26" s="3"/>
      <c r="O26" s="3"/>
      <c r="P26" s="3"/>
    </row>
    <row r="27" spans="1:16" ht="15.75" customHeight="1">
      <c r="A27" s="1"/>
      <c r="B27" s="2"/>
      <c r="C27" s="2"/>
      <c r="D27" s="2"/>
      <c r="E27" s="3"/>
      <c r="F27" s="3"/>
      <c r="G27" s="3"/>
      <c r="H27" s="3"/>
      <c r="I27" s="3"/>
      <c r="J27" s="3"/>
      <c r="K27" s="3"/>
      <c r="L27" s="3"/>
      <c r="M27" s="3"/>
      <c r="N27" s="3"/>
      <c r="O27" s="3"/>
      <c r="P27" s="3"/>
    </row>
    <row r="28" spans="1:16" ht="15.75" customHeight="1">
      <c r="A28" s="1"/>
      <c r="B28" s="2"/>
      <c r="C28" s="2"/>
      <c r="D28" s="2"/>
      <c r="E28" s="3"/>
      <c r="F28" s="3"/>
      <c r="G28" s="3"/>
      <c r="H28" s="3"/>
      <c r="I28" s="3"/>
      <c r="J28" s="3"/>
      <c r="K28" s="3"/>
      <c r="L28" s="3"/>
      <c r="M28" s="3"/>
      <c r="N28" s="3"/>
      <c r="O28" s="3"/>
      <c r="P28" s="3"/>
    </row>
    <row r="29" spans="1:16" ht="15.75" customHeight="1">
      <c r="A29" s="1"/>
      <c r="B29" s="2"/>
      <c r="C29" s="2"/>
      <c r="D29" s="2"/>
      <c r="E29" s="3"/>
      <c r="F29" s="3"/>
      <c r="G29" s="3"/>
      <c r="H29" s="3"/>
      <c r="I29" s="3"/>
      <c r="J29" s="3"/>
      <c r="K29" s="3"/>
      <c r="L29" s="3"/>
      <c r="M29" s="3"/>
      <c r="N29" s="3"/>
      <c r="O29" s="3"/>
      <c r="P29" s="3"/>
    </row>
    <row r="30" spans="1:16" ht="15.75" customHeight="1">
      <c r="A30" s="1"/>
      <c r="B30" s="2"/>
      <c r="C30" s="2"/>
      <c r="D30" s="2"/>
      <c r="E30" s="3"/>
      <c r="F30" s="3"/>
      <c r="G30" s="3"/>
      <c r="H30" s="3"/>
      <c r="I30" s="3"/>
      <c r="J30" s="3"/>
      <c r="K30" s="3"/>
      <c r="L30" s="3"/>
      <c r="M30" s="3"/>
      <c r="N30" s="3"/>
      <c r="O30" s="3"/>
      <c r="P30" s="3"/>
    </row>
    <row r="31" spans="1:16" ht="15.75" customHeight="1">
      <c r="A31" s="1"/>
      <c r="B31" s="2"/>
      <c r="C31" s="2"/>
      <c r="D31" s="2"/>
      <c r="E31" s="3"/>
      <c r="F31" s="3"/>
      <c r="G31" s="3"/>
      <c r="H31" s="3"/>
      <c r="I31" s="3"/>
      <c r="J31" s="3"/>
      <c r="K31" s="3"/>
      <c r="L31" s="3"/>
      <c r="M31" s="3"/>
      <c r="N31" s="3"/>
      <c r="O31" s="3"/>
      <c r="P31" s="3"/>
    </row>
    <row r="32" spans="1:16" ht="15.75" customHeight="1">
      <c r="A32" s="1"/>
      <c r="B32" s="2"/>
      <c r="C32" s="2"/>
      <c r="D32" s="2"/>
      <c r="E32" s="3"/>
      <c r="F32" s="3"/>
      <c r="G32" s="3"/>
      <c r="H32" s="3"/>
      <c r="I32" s="3"/>
      <c r="J32" s="3"/>
      <c r="K32" s="3"/>
      <c r="L32" s="3"/>
      <c r="M32" s="3"/>
      <c r="N32" s="3"/>
      <c r="O32" s="3"/>
      <c r="P32" s="3"/>
    </row>
    <row r="33" spans="1:16" ht="15.75" customHeight="1">
      <c r="A33" s="1"/>
      <c r="B33" s="2"/>
      <c r="C33" s="2"/>
      <c r="D33" s="2"/>
      <c r="E33" s="3"/>
      <c r="F33" s="3"/>
      <c r="G33" s="3"/>
      <c r="H33" s="3"/>
      <c r="I33" s="3"/>
      <c r="J33" s="3"/>
      <c r="K33" s="3"/>
      <c r="L33" s="3"/>
      <c r="M33" s="3"/>
      <c r="N33" s="3"/>
      <c r="O33" s="3"/>
      <c r="P33" s="3"/>
    </row>
    <row r="34" spans="1:16" ht="15.75" customHeight="1">
      <c r="A34" s="1"/>
      <c r="B34" s="2"/>
      <c r="C34" s="2"/>
      <c r="D34" s="2"/>
      <c r="E34" s="3"/>
      <c r="F34" s="3"/>
      <c r="G34" s="3"/>
      <c r="H34" s="3"/>
      <c r="I34" s="3"/>
      <c r="J34" s="3"/>
      <c r="K34" s="3"/>
      <c r="L34" s="3"/>
      <c r="M34" s="3"/>
      <c r="N34" s="3"/>
      <c r="O34" s="3"/>
      <c r="P34" s="3"/>
    </row>
    <row r="35" spans="1:16" ht="15.75" customHeight="1">
      <c r="A35" s="1"/>
      <c r="B35" s="2"/>
      <c r="C35" s="2"/>
      <c r="D35" s="2"/>
      <c r="E35" s="3"/>
      <c r="F35" s="3"/>
      <c r="G35" s="3"/>
      <c r="H35" s="3"/>
      <c r="I35" s="3"/>
      <c r="J35" s="3"/>
      <c r="K35" s="3"/>
      <c r="L35" s="3"/>
      <c r="M35" s="3"/>
      <c r="N35" s="3"/>
      <c r="O35" s="3"/>
      <c r="P35" s="3"/>
    </row>
    <row r="36" spans="1:16" ht="15.75" customHeight="1">
      <c r="A36" s="1"/>
      <c r="B36" s="2"/>
      <c r="C36" s="2"/>
      <c r="D36" s="2"/>
      <c r="E36" s="3"/>
      <c r="F36" s="3"/>
      <c r="G36" s="3"/>
      <c r="H36" s="3"/>
      <c r="I36" s="3"/>
      <c r="J36" s="3"/>
      <c r="K36" s="3"/>
      <c r="L36" s="3"/>
      <c r="M36" s="3"/>
      <c r="N36" s="3"/>
      <c r="O36" s="3"/>
      <c r="P36" s="3"/>
    </row>
    <row r="37" spans="1:16" ht="15.75" customHeight="1">
      <c r="A37" s="1"/>
      <c r="B37" s="2"/>
      <c r="C37" s="2"/>
      <c r="D37" s="2"/>
      <c r="E37" s="3"/>
      <c r="F37" s="3"/>
      <c r="G37" s="3"/>
      <c r="H37" s="3"/>
      <c r="I37" s="3"/>
      <c r="J37" s="3"/>
      <c r="K37" s="3"/>
      <c r="L37" s="3"/>
      <c r="M37" s="3"/>
      <c r="N37" s="3"/>
      <c r="O37" s="3"/>
      <c r="P37" s="3"/>
    </row>
    <row r="38" spans="1:16" ht="15.75" customHeight="1">
      <c r="A38" s="1"/>
      <c r="B38" s="2"/>
      <c r="C38" s="2"/>
      <c r="D38" s="2"/>
      <c r="E38" s="3"/>
      <c r="F38" s="3"/>
      <c r="G38" s="3"/>
      <c r="H38" s="3"/>
      <c r="I38" s="3"/>
      <c r="J38" s="3"/>
      <c r="K38" s="3"/>
      <c r="L38" s="3"/>
      <c r="M38" s="3"/>
      <c r="N38" s="3"/>
      <c r="O38" s="3"/>
      <c r="P38" s="3"/>
    </row>
    <row r="39" spans="1:16" ht="15.75" customHeight="1">
      <c r="A39" s="1"/>
      <c r="B39" s="2"/>
      <c r="C39" s="2"/>
      <c r="D39" s="2"/>
      <c r="E39" s="3"/>
      <c r="F39" s="3"/>
      <c r="G39" s="3"/>
      <c r="H39" s="3"/>
      <c r="I39" s="3"/>
      <c r="J39" s="3"/>
      <c r="K39" s="3"/>
      <c r="L39" s="3"/>
      <c r="M39" s="3"/>
      <c r="N39" s="3"/>
      <c r="O39" s="3"/>
      <c r="P39" s="3"/>
    </row>
    <row r="40" spans="1:16" ht="15.75" customHeight="1">
      <c r="A40" s="1"/>
      <c r="B40" s="2"/>
      <c r="C40" s="2"/>
      <c r="D40" s="2"/>
      <c r="E40" s="3"/>
      <c r="F40" s="3"/>
      <c r="G40" s="3"/>
      <c r="H40" s="3"/>
      <c r="I40" s="3"/>
      <c r="J40" s="3"/>
      <c r="K40" s="3"/>
      <c r="L40" s="3"/>
      <c r="M40" s="3"/>
      <c r="N40" s="3"/>
      <c r="O40" s="3"/>
      <c r="P40" s="3"/>
    </row>
    <row r="41" spans="1:16" ht="15.75" customHeight="1">
      <c r="A41" s="1"/>
      <c r="B41" s="2"/>
      <c r="C41" s="2"/>
      <c r="D41" s="2"/>
      <c r="E41" s="3"/>
      <c r="F41" s="3"/>
      <c r="G41" s="3"/>
      <c r="H41" s="3"/>
      <c r="I41" s="3"/>
      <c r="J41" s="3"/>
      <c r="K41" s="3"/>
      <c r="L41" s="3"/>
      <c r="M41" s="3"/>
      <c r="N41" s="3"/>
      <c r="O41" s="3"/>
      <c r="P41" s="3"/>
    </row>
    <row r="42" spans="1:16" ht="15.75" customHeight="1">
      <c r="A42" s="1"/>
      <c r="B42" s="2"/>
      <c r="C42" s="2"/>
      <c r="D42" s="2"/>
      <c r="E42" s="3"/>
      <c r="F42" s="3"/>
      <c r="G42" s="3"/>
      <c r="H42" s="3"/>
      <c r="I42" s="3"/>
      <c r="J42" s="3"/>
      <c r="K42" s="3"/>
      <c r="L42" s="3"/>
      <c r="M42" s="3"/>
      <c r="N42" s="3"/>
      <c r="O42" s="3"/>
      <c r="P42" s="3"/>
    </row>
    <row r="43" spans="1:16" ht="15.75" customHeight="1">
      <c r="A43" s="1"/>
      <c r="B43" s="2"/>
      <c r="C43" s="2"/>
      <c r="D43" s="2"/>
      <c r="E43" s="3"/>
      <c r="F43" s="3"/>
      <c r="G43" s="3"/>
      <c r="H43" s="3"/>
      <c r="I43" s="3"/>
      <c r="J43" s="3"/>
      <c r="K43" s="3"/>
      <c r="L43" s="3"/>
      <c r="M43" s="3"/>
      <c r="N43" s="3"/>
      <c r="O43" s="3"/>
      <c r="P43" s="3"/>
    </row>
    <row r="44" spans="1:16" ht="15.75" customHeight="1">
      <c r="A44" s="1"/>
      <c r="B44" s="2"/>
      <c r="C44" s="2"/>
      <c r="D44" s="2"/>
      <c r="E44" s="3"/>
      <c r="F44" s="3"/>
      <c r="G44" s="3"/>
      <c r="H44" s="3"/>
      <c r="I44" s="3"/>
      <c r="J44" s="3"/>
      <c r="K44" s="3"/>
      <c r="L44" s="3"/>
      <c r="M44" s="3"/>
      <c r="N44" s="3"/>
      <c r="O44" s="3"/>
      <c r="P44" s="3"/>
    </row>
    <row r="45" spans="1:16" ht="15.75" customHeight="1">
      <c r="A45" s="1"/>
      <c r="B45" s="2"/>
      <c r="C45" s="2"/>
      <c r="D45" s="2"/>
      <c r="E45" s="3"/>
      <c r="F45" s="3"/>
      <c r="G45" s="3"/>
      <c r="H45" s="3"/>
      <c r="I45" s="3"/>
      <c r="J45" s="3"/>
      <c r="K45" s="3"/>
      <c r="L45" s="3"/>
      <c r="M45" s="3"/>
      <c r="N45" s="3"/>
      <c r="O45" s="3"/>
      <c r="P45" s="3"/>
    </row>
    <row r="46" spans="1:16" ht="15.75" customHeight="1">
      <c r="A46" s="1"/>
      <c r="B46" s="2"/>
      <c r="C46" s="2"/>
      <c r="D46" s="2"/>
      <c r="E46" s="3"/>
      <c r="F46" s="3"/>
      <c r="G46" s="3"/>
      <c r="H46" s="3"/>
      <c r="I46" s="3"/>
      <c r="J46" s="3"/>
      <c r="K46" s="3"/>
      <c r="L46" s="3"/>
      <c r="M46" s="3"/>
      <c r="N46" s="3"/>
      <c r="O46" s="3"/>
      <c r="P46" s="3"/>
    </row>
    <row r="47" spans="1:16" ht="15.75" customHeight="1">
      <c r="A47" s="1"/>
      <c r="B47" s="2"/>
      <c r="C47" s="2"/>
      <c r="D47" s="2"/>
      <c r="E47" s="3"/>
      <c r="F47" s="3"/>
      <c r="G47" s="3"/>
      <c r="H47" s="3"/>
      <c r="I47" s="3"/>
      <c r="J47" s="3"/>
      <c r="K47" s="3"/>
      <c r="L47" s="3"/>
      <c r="M47" s="3"/>
      <c r="N47" s="3"/>
      <c r="O47" s="3"/>
      <c r="P47" s="3"/>
    </row>
    <row r="48" spans="1:16" ht="15.75" customHeight="1">
      <c r="A48" s="1"/>
      <c r="B48" s="2"/>
      <c r="C48" s="2"/>
      <c r="D48" s="2"/>
      <c r="E48" s="3"/>
      <c r="F48" s="3"/>
      <c r="G48" s="3"/>
      <c r="H48" s="3"/>
      <c r="I48" s="3"/>
      <c r="J48" s="3"/>
      <c r="K48" s="3"/>
      <c r="L48" s="3"/>
      <c r="M48" s="3"/>
      <c r="N48" s="3"/>
      <c r="O48" s="3"/>
      <c r="P48" s="3"/>
    </row>
    <row r="49" spans="1:16" ht="15.75" customHeight="1">
      <c r="A49" s="1"/>
      <c r="B49" s="2"/>
      <c r="C49" s="2"/>
      <c r="D49" s="2"/>
      <c r="E49" s="3"/>
      <c r="F49" s="3"/>
      <c r="G49" s="3"/>
      <c r="H49" s="3"/>
      <c r="I49" s="3"/>
      <c r="J49" s="3"/>
      <c r="K49" s="3"/>
      <c r="L49" s="3"/>
      <c r="M49" s="3"/>
      <c r="N49" s="3"/>
      <c r="O49" s="3"/>
      <c r="P49" s="3"/>
    </row>
    <row r="50" spans="1:16" ht="15.75" customHeight="1">
      <c r="A50" s="1"/>
      <c r="B50" s="2"/>
      <c r="C50" s="2"/>
      <c r="D50" s="2"/>
      <c r="E50" s="3"/>
      <c r="F50" s="3"/>
      <c r="G50" s="3"/>
      <c r="H50" s="3"/>
      <c r="I50" s="3"/>
      <c r="J50" s="3"/>
      <c r="K50" s="3"/>
      <c r="L50" s="3"/>
      <c r="M50" s="3"/>
      <c r="N50" s="3"/>
      <c r="O50" s="3"/>
      <c r="P50" s="3"/>
    </row>
    <row r="51" spans="1:16" ht="15.75" customHeight="1">
      <c r="A51" s="1"/>
      <c r="B51" s="2"/>
      <c r="C51" s="2"/>
      <c r="D51" s="2"/>
      <c r="E51" s="3"/>
      <c r="F51" s="3"/>
      <c r="G51" s="3"/>
      <c r="H51" s="3"/>
      <c r="I51" s="3"/>
      <c r="J51" s="3"/>
      <c r="K51" s="3"/>
      <c r="L51" s="3"/>
      <c r="M51" s="3"/>
      <c r="N51" s="3"/>
      <c r="O51" s="3"/>
      <c r="P51" s="3"/>
    </row>
    <row r="52" spans="1:16" ht="15.75" customHeight="1">
      <c r="A52" s="1"/>
      <c r="B52" s="2"/>
      <c r="C52" s="2"/>
      <c r="D52" s="2"/>
      <c r="E52" s="3"/>
      <c r="F52" s="3"/>
      <c r="G52" s="3"/>
      <c r="H52" s="3"/>
      <c r="I52" s="3"/>
      <c r="J52" s="3"/>
      <c r="K52" s="3"/>
      <c r="L52" s="3"/>
      <c r="M52" s="3"/>
      <c r="N52" s="3"/>
      <c r="O52" s="3"/>
      <c r="P52" s="3"/>
    </row>
    <row r="53" spans="1:16" ht="15.75" customHeight="1">
      <c r="A53" s="1"/>
      <c r="B53" s="2"/>
      <c r="C53" s="2"/>
      <c r="D53" s="2"/>
      <c r="E53" s="3"/>
      <c r="F53" s="3"/>
      <c r="G53" s="3"/>
      <c r="H53" s="3"/>
      <c r="I53" s="3"/>
      <c r="J53" s="3"/>
      <c r="K53" s="3"/>
      <c r="L53" s="3"/>
      <c r="M53" s="3"/>
      <c r="N53" s="3"/>
      <c r="O53" s="3"/>
      <c r="P53" s="3"/>
    </row>
    <row r="54" spans="1:16" ht="15.75" customHeight="1">
      <c r="A54" s="1"/>
      <c r="B54" s="2"/>
      <c r="C54" s="2"/>
      <c r="D54" s="2"/>
      <c r="E54" s="3"/>
      <c r="F54" s="3"/>
      <c r="G54" s="3"/>
      <c r="H54" s="3"/>
      <c r="I54" s="3"/>
      <c r="J54" s="3"/>
      <c r="K54" s="3"/>
      <c r="L54" s="3"/>
      <c r="M54" s="3"/>
      <c r="N54" s="3"/>
      <c r="O54" s="3"/>
      <c r="P54" s="3"/>
    </row>
    <row r="55" spans="1:16" ht="15.75" customHeight="1">
      <c r="A55" s="1"/>
      <c r="B55" s="2"/>
      <c r="C55" s="2"/>
      <c r="D55" s="2"/>
      <c r="E55" s="3"/>
      <c r="F55" s="3"/>
      <c r="G55" s="3"/>
      <c r="H55" s="3"/>
      <c r="I55" s="3"/>
      <c r="J55" s="3"/>
      <c r="K55" s="3"/>
      <c r="L55" s="3"/>
      <c r="M55" s="3"/>
      <c r="N55" s="3"/>
      <c r="O55" s="3"/>
      <c r="P55" s="3"/>
    </row>
    <row r="56" spans="1:16" ht="15.75" customHeight="1">
      <c r="A56" s="1"/>
      <c r="B56" s="2"/>
      <c r="C56" s="2"/>
      <c r="D56" s="2"/>
      <c r="E56" s="3"/>
      <c r="F56" s="3"/>
      <c r="G56" s="3"/>
      <c r="H56" s="3"/>
      <c r="I56" s="3"/>
      <c r="J56" s="3"/>
      <c r="K56" s="3"/>
      <c r="L56" s="3"/>
      <c r="M56" s="3"/>
      <c r="N56" s="3"/>
      <c r="O56" s="3"/>
      <c r="P56" s="3"/>
    </row>
    <row r="57" spans="1:16" ht="15.75" customHeight="1">
      <c r="A57" s="1"/>
      <c r="B57" s="2"/>
      <c r="C57" s="2"/>
      <c r="D57" s="2"/>
      <c r="E57" s="3"/>
      <c r="F57" s="3"/>
      <c r="G57" s="3"/>
      <c r="H57" s="3"/>
      <c r="I57" s="3"/>
      <c r="J57" s="3"/>
      <c r="K57" s="3"/>
      <c r="L57" s="3"/>
      <c r="M57" s="3"/>
      <c r="N57" s="3"/>
      <c r="O57" s="3"/>
      <c r="P57" s="3"/>
    </row>
    <row r="58" spans="1:16" ht="15.75" customHeight="1">
      <c r="A58" s="1"/>
      <c r="B58" s="2"/>
      <c r="C58" s="2"/>
      <c r="D58" s="2"/>
      <c r="E58" s="3"/>
      <c r="F58" s="3"/>
      <c r="G58" s="3"/>
      <c r="H58" s="3"/>
      <c r="I58" s="3"/>
      <c r="J58" s="3"/>
      <c r="K58" s="3"/>
      <c r="L58" s="3"/>
      <c r="M58" s="3"/>
      <c r="N58" s="3"/>
      <c r="O58" s="3"/>
      <c r="P58" s="3"/>
    </row>
    <row r="59" spans="1:16" ht="15.75" customHeight="1">
      <c r="A59" s="1"/>
      <c r="B59" s="2"/>
      <c r="C59" s="2"/>
      <c r="D59" s="2"/>
      <c r="E59" s="3"/>
      <c r="F59" s="3"/>
      <c r="G59" s="3"/>
      <c r="H59" s="3"/>
      <c r="I59" s="3"/>
      <c r="J59" s="3"/>
      <c r="K59" s="3"/>
      <c r="L59" s="3"/>
      <c r="M59" s="3"/>
      <c r="N59" s="3"/>
      <c r="O59" s="3"/>
      <c r="P59" s="3"/>
    </row>
    <row r="60" spans="1:16" ht="15.75" customHeight="1">
      <c r="A60" s="1"/>
      <c r="B60" s="2"/>
      <c r="C60" s="2"/>
      <c r="D60" s="2"/>
      <c r="E60" s="3"/>
      <c r="F60" s="3"/>
      <c r="G60" s="3"/>
      <c r="H60" s="3"/>
      <c r="I60" s="3"/>
      <c r="J60" s="3"/>
      <c r="K60" s="3"/>
      <c r="L60" s="3"/>
      <c r="M60" s="3"/>
      <c r="N60" s="3"/>
      <c r="O60" s="3"/>
      <c r="P60" s="3"/>
    </row>
    <row r="61" spans="1:16" ht="15.75" customHeight="1">
      <c r="A61" s="1"/>
      <c r="B61" s="2"/>
      <c r="C61" s="2"/>
      <c r="D61" s="2"/>
      <c r="E61" s="3"/>
      <c r="F61" s="3"/>
      <c r="G61" s="3"/>
      <c r="H61" s="3"/>
      <c r="I61" s="3"/>
      <c r="J61" s="3"/>
      <c r="K61" s="3"/>
      <c r="L61" s="3"/>
      <c r="M61" s="3"/>
      <c r="N61" s="3"/>
      <c r="O61" s="3"/>
      <c r="P61" s="3"/>
    </row>
    <row r="62" spans="1:16" ht="15.75" customHeight="1">
      <c r="A62" s="1"/>
      <c r="B62" s="2"/>
      <c r="C62" s="2"/>
      <c r="D62" s="2"/>
      <c r="E62" s="3"/>
      <c r="F62" s="3"/>
      <c r="G62" s="3"/>
      <c r="H62" s="3"/>
      <c r="I62" s="3"/>
      <c r="J62" s="3"/>
      <c r="K62" s="3"/>
      <c r="L62" s="3"/>
      <c r="M62" s="3"/>
      <c r="N62" s="3"/>
      <c r="O62" s="3"/>
      <c r="P62" s="3"/>
    </row>
    <row r="63" spans="1:16" ht="15.75" customHeight="1">
      <c r="A63" s="1"/>
      <c r="B63" s="2"/>
      <c r="C63" s="2"/>
      <c r="D63" s="2"/>
      <c r="E63" s="3"/>
      <c r="F63" s="3"/>
      <c r="G63" s="3"/>
      <c r="H63" s="3"/>
      <c r="I63" s="3"/>
      <c r="J63" s="3"/>
      <c r="K63" s="3"/>
      <c r="L63" s="3"/>
      <c r="M63" s="3"/>
      <c r="N63" s="3"/>
      <c r="O63" s="3"/>
      <c r="P63" s="3"/>
    </row>
    <row r="64" spans="1:16" ht="15.75" customHeight="1">
      <c r="A64" s="1"/>
      <c r="B64" s="2"/>
      <c r="C64" s="2"/>
      <c r="D64" s="2"/>
      <c r="E64" s="3"/>
      <c r="F64" s="3"/>
      <c r="G64" s="3"/>
      <c r="H64" s="3"/>
      <c r="I64" s="3"/>
      <c r="J64" s="3"/>
      <c r="K64" s="3"/>
      <c r="L64" s="3"/>
      <c r="M64" s="3"/>
      <c r="N64" s="3"/>
      <c r="O64" s="3"/>
      <c r="P64" s="3"/>
    </row>
    <row r="65" spans="1:16" ht="15.75" customHeight="1">
      <c r="A65" s="1"/>
      <c r="B65" s="2"/>
      <c r="C65" s="2"/>
      <c r="D65" s="2"/>
      <c r="E65" s="3"/>
      <c r="F65" s="3"/>
      <c r="G65" s="3"/>
      <c r="H65" s="3"/>
      <c r="I65" s="3"/>
      <c r="J65" s="3"/>
      <c r="K65" s="3"/>
      <c r="L65" s="3"/>
      <c r="M65" s="3"/>
      <c r="N65" s="3"/>
      <c r="O65" s="3"/>
      <c r="P65" s="3"/>
    </row>
    <row r="66" spans="1:16" ht="15.75" customHeight="1">
      <c r="A66" s="1"/>
      <c r="B66" s="2"/>
      <c r="C66" s="2"/>
      <c r="D66" s="2"/>
      <c r="E66" s="3"/>
      <c r="F66" s="3"/>
      <c r="G66" s="3"/>
      <c r="H66" s="3"/>
      <c r="I66" s="3"/>
      <c r="J66" s="3"/>
      <c r="K66" s="3"/>
      <c r="L66" s="3"/>
      <c r="M66" s="3"/>
      <c r="N66" s="3"/>
      <c r="O66" s="3"/>
      <c r="P66" s="3"/>
    </row>
    <row r="67" spans="1:16" ht="15.75" customHeight="1">
      <c r="A67" s="1"/>
      <c r="B67" s="2"/>
      <c r="C67" s="2"/>
      <c r="D67" s="2"/>
      <c r="E67" s="3"/>
      <c r="F67" s="3"/>
      <c r="G67" s="3"/>
      <c r="H67" s="3"/>
      <c r="I67" s="3"/>
      <c r="J67" s="3"/>
      <c r="K67" s="3"/>
      <c r="L67" s="3"/>
      <c r="M67" s="3"/>
      <c r="N67" s="3"/>
      <c r="O67" s="3"/>
      <c r="P67" s="3"/>
    </row>
    <row r="68" spans="1:16" ht="15.75" customHeight="1">
      <c r="A68" s="1"/>
      <c r="B68" s="2"/>
      <c r="C68" s="2"/>
      <c r="D68" s="2"/>
      <c r="E68" s="3"/>
      <c r="F68" s="3"/>
      <c r="G68" s="3"/>
      <c r="H68" s="3"/>
      <c r="I68" s="3"/>
      <c r="J68" s="3"/>
      <c r="K68" s="3"/>
      <c r="L68" s="3"/>
      <c r="M68" s="3"/>
      <c r="N68" s="3"/>
      <c r="O68" s="3"/>
      <c r="P68" s="3"/>
    </row>
    <row r="69" spans="1:16" ht="15.75" customHeight="1">
      <c r="A69" s="1"/>
      <c r="B69" s="2"/>
      <c r="C69" s="2"/>
      <c r="D69" s="2"/>
      <c r="E69" s="3"/>
      <c r="F69" s="3"/>
      <c r="G69" s="3"/>
      <c r="H69" s="3"/>
      <c r="I69" s="3"/>
      <c r="J69" s="3"/>
      <c r="K69" s="3"/>
      <c r="L69" s="3"/>
      <c r="M69" s="3"/>
      <c r="N69" s="3"/>
      <c r="O69" s="3"/>
      <c r="P69" s="3"/>
    </row>
    <row r="70" spans="1:16" ht="15.75" customHeight="1">
      <c r="A70" s="1"/>
      <c r="B70" s="2"/>
      <c r="C70" s="2"/>
      <c r="D70" s="2"/>
      <c r="E70" s="3"/>
      <c r="F70" s="3"/>
      <c r="G70" s="3"/>
      <c r="H70" s="3"/>
      <c r="I70" s="3"/>
      <c r="J70" s="3"/>
      <c r="K70" s="3"/>
      <c r="L70" s="3"/>
      <c r="M70" s="3"/>
      <c r="N70" s="3"/>
      <c r="O70" s="3"/>
      <c r="P70" s="3"/>
    </row>
    <row r="71" spans="1:16" ht="15.75" customHeight="1">
      <c r="A71" s="1"/>
      <c r="B71" s="2"/>
      <c r="C71" s="2"/>
      <c r="D71" s="2"/>
      <c r="E71" s="3"/>
      <c r="F71" s="3"/>
      <c r="G71" s="3"/>
      <c r="H71" s="3"/>
      <c r="I71" s="3"/>
      <c r="J71" s="3"/>
      <c r="K71" s="3"/>
      <c r="L71" s="3"/>
      <c r="M71" s="3"/>
      <c r="N71" s="3"/>
      <c r="O71" s="3"/>
      <c r="P71" s="3"/>
    </row>
    <row r="72" spans="1:16" ht="15.75" customHeight="1">
      <c r="A72" s="1"/>
      <c r="B72" s="2"/>
      <c r="C72" s="2"/>
      <c r="D72" s="2"/>
      <c r="E72" s="3"/>
      <c r="F72" s="3"/>
      <c r="G72" s="3"/>
      <c r="H72" s="3"/>
      <c r="I72" s="3"/>
      <c r="J72" s="3"/>
      <c r="K72" s="3"/>
      <c r="L72" s="3"/>
      <c r="M72" s="3"/>
      <c r="N72" s="3"/>
      <c r="O72" s="3"/>
      <c r="P72" s="3"/>
    </row>
    <row r="73" spans="1:16" ht="15.75" customHeight="1">
      <c r="A73" s="1"/>
      <c r="B73" s="2"/>
      <c r="C73" s="2"/>
      <c r="D73" s="2"/>
      <c r="E73" s="3"/>
      <c r="F73" s="3"/>
      <c r="G73" s="3"/>
      <c r="H73" s="3"/>
      <c r="I73" s="3"/>
      <c r="J73" s="3"/>
      <c r="K73" s="3"/>
      <c r="L73" s="3"/>
      <c r="M73" s="3"/>
      <c r="N73" s="3"/>
      <c r="O73" s="3"/>
      <c r="P73" s="3"/>
    </row>
    <row r="74" spans="1:16" ht="15.75" customHeight="1">
      <c r="A74" s="1"/>
      <c r="B74" s="2"/>
      <c r="C74" s="2"/>
      <c r="D74" s="2"/>
      <c r="E74" s="3"/>
      <c r="F74" s="3"/>
      <c r="G74" s="3"/>
      <c r="H74" s="3"/>
      <c r="I74" s="3"/>
      <c r="J74" s="3"/>
      <c r="K74" s="3"/>
      <c r="L74" s="3"/>
      <c r="M74" s="3"/>
      <c r="N74" s="3"/>
      <c r="O74" s="3"/>
      <c r="P74" s="3"/>
    </row>
    <row r="75" spans="1:16" ht="15.75" customHeight="1">
      <c r="A75" s="1"/>
      <c r="B75" s="2"/>
      <c r="C75" s="2"/>
      <c r="D75" s="2"/>
      <c r="E75" s="3"/>
      <c r="F75" s="3"/>
      <c r="G75" s="3"/>
      <c r="H75" s="3"/>
      <c r="I75" s="3"/>
      <c r="J75" s="3"/>
      <c r="K75" s="3"/>
      <c r="L75" s="3"/>
      <c r="M75" s="3"/>
      <c r="N75" s="3"/>
      <c r="O75" s="3"/>
      <c r="P75" s="3"/>
    </row>
    <row r="76" spans="1:16" ht="15.75" customHeight="1">
      <c r="A76" s="1"/>
      <c r="B76" s="2"/>
      <c r="C76" s="2"/>
      <c r="D76" s="2"/>
      <c r="E76" s="3"/>
      <c r="F76" s="3"/>
      <c r="G76" s="3"/>
      <c r="H76" s="3"/>
      <c r="I76" s="3"/>
      <c r="J76" s="3"/>
      <c r="K76" s="3"/>
      <c r="L76" s="3"/>
      <c r="M76" s="3"/>
      <c r="N76" s="3"/>
      <c r="O76" s="3"/>
      <c r="P76" s="3"/>
    </row>
    <row r="77" spans="1:16" ht="15.75" customHeight="1">
      <c r="A77" s="1"/>
      <c r="B77" s="2"/>
      <c r="C77" s="2"/>
      <c r="D77" s="2"/>
      <c r="E77" s="3"/>
      <c r="F77" s="3"/>
      <c r="G77" s="3"/>
      <c r="H77" s="3"/>
      <c r="I77" s="3"/>
      <c r="J77" s="3"/>
      <c r="K77" s="3"/>
      <c r="L77" s="3"/>
      <c r="M77" s="3"/>
      <c r="N77" s="3"/>
      <c r="O77" s="3"/>
      <c r="P77" s="3"/>
    </row>
    <row r="78" spans="1:16" ht="15.75" customHeight="1">
      <c r="A78" s="1"/>
      <c r="B78" s="2"/>
      <c r="C78" s="2"/>
      <c r="D78" s="2"/>
      <c r="E78" s="3"/>
      <c r="F78" s="3"/>
      <c r="G78" s="3"/>
      <c r="H78" s="3"/>
      <c r="I78" s="3"/>
      <c r="J78" s="3"/>
      <c r="K78" s="3"/>
      <c r="L78" s="3"/>
      <c r="M78" s="3"/>
      <c r="N78" s="3"/>
      <c r="O78" s="3"/>
      <c r="P78" s="3"/>
    </row>
    <row r="79" spans="1:16" ht="15.75" customHeight="1">
      <c r="A79" s="1"/>
      <c r="B79" s="2"/>
      <c r="C79" s="2"/>
      <c r="D79" s="2"/>
      <c r="E79" s="3"/>
      <c r="F79" s="3"/>
      <c r="G79" s="3"/>
      <c r="H79" s="3"/>
      <c r="I79" s="3"/>
      <c r="J79" s="3"/>
      <c r="K79" s="3"/>
      <c r="L79" s="3"/>
      <c r="M79" s="3"/>
      <c r="N79" s="3"/>
      <c r="O79" s="3"/>
      <c r="P79" s="3"/>
    </row>
    <row r="80" spans="1:16" ht="15.75" customHeight="1">
      <c r="A80" s="1"/>
      <c r="B80" s="2"/>
      <c r="C80" s="2"/>
      <c r="D80" s="2"/>
      <c r="E80" s="3"/>
      <c r="F80" s="3"/>
      <c r="G80" s="3"/>
      <c r="H80" s="3"/>
      <c r="I80" s="3"/>
      <c r="J80" s="3"/>
      <c r="K80" s="3"/>
      <c r="L80" s="3"/>
      <c r="M80" s="3"/>
      <c r="N80" s="3"/>
      <c r="O80" s="3"/>
      <c r="P80" s="3"/>
    </row>
    <row r="81" spans="1:16" ht="15.75" customHeight="1">
      <c r="A81" s="1"/>
      <c r="B81" s="2"/>
      <c r="C81" s="2"/>
      <c r="D81" s="2"/>
      <c r="E81" s="3"/>
      <c r="F81" s="3"/>
      <c r="G81" s="3"/>
      <c r="H81" s="3"/>
      <c r="I81" s="3"/>
      <c r="J81" s="3"/>
      <c r="K81" s="3"/>
      <c r="L81" s="3"/>
      <c r="M81" s="3"/>
      <c r="N81" s="3"/>
      <c r="O81" s="3"/>
      <c r="P81" s="3"/>
    </row>
    <row r="82" spans="1:16" ht="15.75" customHeight="1">
      <c r="A82" s="1"/>
      <c r="B82" s="2"/>
      <c r="C82" s="2"/>
      <c r="D82" s="2"/>
      <c r="E82" s="3"/>
      <c r="F82" s="3"/>
      <c r="G82" s="3"/>
      <c r="H82" s="3"/>
      <c r="I82" s="3"/>
      <c r="J82" s="3"/>
      <c r="K82" s="3"/>
      <c r="L82" s="3"/>
      <c r="M82" s="3"/>
      <c r="N82" s="3"/>
      <c r="O82" s="3"/>
      <c r="P82" s="3"/>
    </row>
    <row r="83" spans="1:16" ht="15.75" customHeight="1">
      <c r="A83" s="1"/>
      <c r="B83" s="2"/>
      <c r="C83" s="2"/>
      <c r="D83" s="2"/>
      <c r="E83" s="3"/>
      <c r="F83" s="3"/>
      <c r="G83" s="3"/>
      <c r="H83" s="3"/>
      <c r="I83" s="3"/>
      <c r="J83" s="3"/>
      <c r="K83" s="3"/>
      <c r="L83" s="3"/>
      <c r="M83" s="3"/>
      <c r="N83" s="3"/>
      <c r="O83" s="3"/>
      <c r="P83" s="3"/>
    </row>
    <row r="84" spans="1:16" ht="15.75" customHeight="1">
      <c r="A84" s="1"/>
      <c r="B84" s="2"/>
      <c r="C84" s="2"/>
      <c r="D84" s="2"/>
      <c r="E84" s="3"/>
      <c r="F84" s="3"/>
      <c r="G84" s="3"/>
      <c r="H84" s="3"/>
      <c r="I84" s="3"/>
      <c r="J84" s="3"/>
      <c r="K84" s="3"/>
      <c r="L84" s="3"/>
      <c r="M84" s="3"/>
      <c r="N84" s="3"/>
      <c r="O84" s="3"/>
      <c r="P84" s="3"/>
    </row>
    <row r="85" spans="1:16" ht="15.75" customHeight="1">
      <c r="A85" s="1"/>
      <c r="B85" s="2"/>
      <c r="C85" s="2"/>
      <c r="D85" s="2"/>
      <c r="E85" s="3"/>
      <c r="F85" s="3"/>
      <c r="G85" s="3"/>
      <c r="H85" s="3"/>
      <c r="I85" s="3"/>
      <c r="J85" s="3"/>
      <c r="K85" s="3"/>
      <c r="L85" s="3"/>
      <c r="M85" s="3"/>
      <c r="N85" s="3"/>
      <c r="O85" s="3"/>
      <c r="P85" s="3"/>
    </row>
    <row r="86" spans="1:16" ht="15.75" customHeight="1">
      <c r="A86" s="1"/>
      <c r="B86" s="2"/>
      <c r="C86" s="2"/>
      <c r="D86" s="2"/>
      <c r="E86" s="3"/>
      <c r="F86" s="3"/>
      <c r="G86" s="3"/>
      <c r="H86" s="3"/>
      <c r="I86" s="3"/>
      <c r="J86" s="3"/>
      <c r="K86" s="3"/>
      <c r="L86" s="3"/>
      <c r="M86" s="3"/>
      <c r="N86" s="3"/>
      <c r="O86" s="3"/>
      <c r="P86" s="3"/>
    </row>
    <row r="87" spans="1:16" ht="15.75" customHeight="1">
      <c r="A87" s="1"/>
      <c r="B87" s="2"/>
      <c r="C87" s="2"/>
      <c r="D87" s="2"/>
      <c r="E87" s="3"/>
      <c r="F87" s="3"/>
      <c r="G87" s="3"/>
      <c r="H87" s="3"/>
      <c r="I87" s="3"/>
      <c r="J87" s="3"/>
      <c r="K87" s="3"/>
      <c r="L87" s="3"/>
      <c r="M87" s="3"/>
      <c r="N87" s="3"/>
      <c r="O87" s="3"/>
      <c r="P87" s="3"/>
    </row>
    <row r="88" spans="1:16" ht="15.75" customHeight="1">
      <c r="A88" s="1"/>
      <c r="B88" s="2"/>
      <c r="C88" s="2"/>
      <c r="D88" s="2"/>
      <c r="E88" s="3"/>
      <c r="F88" s="3"/>
      <c r="G88" s="3"/>
      <c r="H88" s="3"/>
      <c r="I88" s="3"/>
      <c r="J88" s="3"/>
      <c r="K88" s="3"/>
      <c r="L88" s="3"/>
      <c r="M88" s="3"/>
      <c r="N88" s="3"/>
      <c r="O88" s="3"/>
      <c r="P88" s="3"/>
    </row>
    <row r="89" spans="1:16" ht="15.75" customHeight="1">
      <c r="A89" s="1"/>
      <c r="B89" s="2"/>
      <c r="C89" s="2"/>
      <c r="D89" s="2"/>
      <c r="E89" s="3"/>
      <c r="F89" s="3"/>
      <c r="G89" s="3"/>
      <c r="H89" s="3"/>
      <c r="I89" s="3"/>
      <c r="J89" s="3"/>
      <c r="K89" s="3"/>
      <c r="L89" s="3"/>
      <c r="M89" s="3"/>
      <c r="N89" s="3"/>
      <c r="O89" s="3"/>
      <c r="P89" s="3"/>
    </row>
    <row r="90" spans="1:16" ht="15.75" customHeight="1">
      <c r="A90" s="1"/>
      <c r="B90" s="2"/>
      <c r="C90" s="2"/>
      <c r="D90" s="2"/>
      <c r="E90" s="3"/>
      <c r="F90" s="3"/>
      <c r="G90" s="3"/>
      <c r="H90" s="3"/>
      <c r="I90" s="3"/>
      <c r="J90" s="3"/>
      <c r="K90" s="3"/>
      <c r="L90" s="3"/>
      <c r="M90" s="3"/>
      <c r="N90" s="3"/>
      <c r="O90" s="3"/>
      <c r="P90" s="3"/>
    </row>
    <row r="91" spans="1:16" ht="15.75" customHeight="1">
      <c r="A91" s="1"/>
      <c r="B91" s="2"/>
      <c r="C91" s="2"/>
      <c r="D91" s="2"/>
      <c r="E91" s="3"/>
      <c r="F91" s="3"/>
      <c r="G91" s="3"/>
      <c r="H91" s="3"/>
      <c r="I91" s="3"/>
      <c r="J91" s="3"/>
      <c r="K91" s="3"/>
      <c r="L91" s="3"/>
      <c r="M91" s="3"/>
      <c r="N91" s="3"/>
      <c r="O91" s="3"/>
      <c r="P91" s="3"/>
    </row>
    <row r="92" spans="1:16" ht="15.75" customHeight="1">
      <c r="A92" s="1"/>
      <c r="B92" s="2"/>
      <c r="C92" s="2"/>
      <c r="D92" s="2"/>
      <c r="E92" s="3"/>
      <c r="F92" s="3"/>
      <c r="G92" s="3"/>
      <c r="H92" s="3"/>
      <c r="I92" s="3"/>
      <c r="J92" s="3"/>
      <c r="K92" s="3"/>
      <c r="L92" s="3"/>
      <c r="M92" s="3"/>
      <c r="N92" s="3"/>
      <c r="O92" s="3"/>
      <c r="P92" s="3"/>
    </row>
    <row r="93" spans="1:16" ht="15.75" customHeight="1">
      <c r="A93" s="1"/>
      <c r="B93" s="2"/>
      <c r="C93" s="2"/>
      <c r="D93" s="2"/>
      <c r="E93" s="3"/>
      <c r="F93" s="3"/>
      <c r="G93" s="3"/>
      <c r="H93" s="3"/>
      <c r="I93" s="3"/>
      <c r="J93" s="3"/>
      <c r="K93" s="3"/>
      <c r="L93" s="3"/>
      <c r="M93" s="3"/>
      <c r="N93" s="3"/>
      <c r="O93" s="3"/>
      <c r="P93" s="3"/>
    </row>
    <row r="94" spans="1:16" ht="15.75" customHeight="1">
      <c r="A94" s="1"/>
      <c r="B94" s="2"/>
      <c r="C94" s="2"/>
      <c r="D94" s="2"/>
      <c r="E94" s="3"/>
      <c r="F94" s="3"/>
      <c r="G94" s="3"/>
      <c r="H94" s="3"/>
      <c r="I94" s="3"/>
      <c r="J94" s="3"/>
      <c r="K94" s="3"/>
      <c r="L94" s="3"/>
      <c r="M94" s="3"/>
      <c r="N94" s="3"/>
      <c r="O94" s="3"/>
      <c r="P94" s="3"/>
    </row>
    <row r="95" spans="1:16" ht="15.75" customHeight="1">
      <c r="A95" s="1"/>
      <c r="B95" s="2"/>
      <c r="C95" s="2"/>
      <c r="D95" s="2"/>
      <c r="E95" s="3"/>
      <c r="F95" s="3"/>
      <c r="G95" s="3"/>
      <c r="H95" s="3"/>
      <c r="I95" s="3"/>
      <c r="J95" s="3"/>
      <c r="K95" s="3"/>
      <c r="L95" s="3"/>
      <c r="M95" s="3"/>
      <c r="N95" s="3"/>
      <c r="O95" s="3"/>
      <c r="P95" s="3"/>
    </row>
    <row r="96" spans="1:16" ht="15.75" customHeight="1">
      <c r="A96" s="1"/>
      <c r="B96" s="2"/>
      <c r="C96" s="2"/>
      <c r="D96" s="2"/>
      <c r="E96" s="3"/>
      <c r="F96" s="3"/>
      <c r="G96" s="3"/>
      <c r="H96" s="3"/>
      <c r="I96" s="3"/>
      <c r="J96" s="3"/>
      <c r="K96" s="3"/>
      <c r="L96" s="3"/>
      <c r="M96" s="3"/>
      <c r="N96" s="3"/>
      <c r="O96" s="3"/>
      <c r="P96" s="3"/>
    </row>
    <row r="97" spans="1:16" ht="15.75" customHeight="1">
      <c r="A97" s="1"/>
      <c r="B97" s="2"/>
      <c r="C97" s="2"/>
      <c r="D97" s="2"/>
      <c r="E97" s="3"/>
      <c r="F97" s="3"/>
      <c r="G97" s="3"/>
      <c r="H97" s="3"/>
      <c r="I97" s="3"/>
      <c r="J97" s="3"/>
      <c r="K97" s="3"/>
      <c r="L97" s="3"/>
      <c r="M97" s="3"/>
      <c r="N97" s="3"/>
      <c r="O97" s="3"/>
      <c r="P97" s="3"/>
    </row>
    <row r="98" spans="1:16" ht="15.75" customHeight="1">
      <c r="A98" s="1"/>
      <c r="B98" s="2"/>
      <c r="C98" s="2"/>
      <c r="D98" s="2"/>
      <c r="E98" s="3"/>
      <c r="F98" s="3"/>
      <c r="G98" s="3"/>
      <c r="H98" s="3"/>
      <c r="I98" s="3"/>
      <c r="J98" s="3"/>
      <c r="K98" s="3"/>
      <c r="L98" s="3"/>
      <c r="M98" s="3"/>
      <c r="N98" s="3"/>
      <c r="O98" s="3"/>
      <c r="P98" s="3"/>
    </row>
    <row r="99" spans="1:16" ht="15.75" customHeight="1">
      <c r="A99" s="1"/>
      <c r="B99" s="2"/>
      <c r="C99" s="2"/>
      <c r="D99" s="2"/>
      <c r="E99" s="3"/>
      <c r="F99" s="3"/>
      <c r="G99" s="3"/>
      <c r="H99" s="3"/>
      <c r="I99" s="3"/>
      <c r="J99" s="3"/>
      <c r="K99" s="3"/>
      <c r="L99" s="3"/>
      <c r="M99" s="3"/>
      <c r="N99" s="3"/>
      <c r="O99" s="3"/>
      <c r="P99" s="3"/>
    </row>
    <row r="100" spans="1:16" ht="15.75" customHeight="1">
      <c r="A100" s="1"/>
      <c r="B100" s="2"/>
      <c r="C100" s="2"/>
      <c r="D100" s="2"/>
      <c r="E100" s="3"/>
      <c r="F100" s="3"/>
      <c r="G100" s="3"/>
      <c r="H100" s="3"/>
      <c r="I100" s="3"/>
      <c r="J100" s="3"/>
      <c r="K100" s="3"/>
      <c r="L100" s="3"/>
      <c r="M100" s="3"/>
      <c r="N100" s="3"/>
      <c r="O100" s="3"/>
      <c r="P100" s="3"/>
    </row>
    <row r="101" spans="1:16" ht="15.75" customHeight="1">
      <c r="A101" s="1"/>
      <c r="B101" s="2"/>
      <c r="C101" s="2"/>
      <c r="D101" s="2"/>
      <c r="E101" s="3"/>
      <c r="F101" s="3"/>
      <c r="G101" s="3"/>
      <c r="H101" s="3"/>
      <c r="I101" s="3"/>
      <c r="J101" s="3"/>
      <c r="K101" s="3"/>
      <c r="L101" s="3"/>
      <c r="M101" s="3"/>
      <c r="N101" s="3"/>
      <c r="O101" s="3"/>
      <c r="P101" s="3"/>
    </row>
    <row r="102" spans="1:16" ht="15.75" customHeight="1">
      <c r="A102" s="1"/>
      <c r="B102" s="2"/>
      <c r="C102" s="2"/>
      <c r="D102" s="2"/>
      <c r="E102" s="3"/>
      <c r="F102" s="3"/>
      <c r="G102" s="3"/>
      <c r="H102" s="3"/>
      <c r="I102" s="3"/>
      <c r="J102" s="3"/>
      <c r="K102" s="3"/>
      <c r="L102" s="3"/>
      <c r="M102" s="3"/>
      <c r="N102" s="3"/>
      <c r="O102" s="3"/>
      <c r="P102" s="3"/>
    </row>
    <row r="103" spans="1:16" ht="15.75" customHeight="1">
      <c r="A103" s="1"/>
      <c r="B103" s="2"/>
      <c r="C103" s="2"/>
      <c r="D103" s="2"/>
      <c r="E103" s="3"/>
      <c r="F103" s="3"/>
      <c r="G103" s="3"/>
      <c r="H103" s="3"/>
      <c r="I103" s="3"/>
      <c r="J103" s="3"/>
      <c r="K103" s="3"/>
      <c r="L103" s="3"/>
      <c r="M103" s="3"/>
      <c r="N103" s="3"/>
      <c r="O103" s="3"/>
      <c r="P103" s="3"/>
    </row>
    <row r="104" spans="1:16" ht="15.75" customHeight="1">
      <c r="A104" s="1"/>
      <c r="B104" s="2"/>
      <c r="C104" s="2"/>
      <c r="D104" s="2"/>
      <c r="E104" s="3"/>
      <c r="F104" s="3"/>
      <c r="G104" s="3"/>
      <c r="H104" s="3"/>
      <c r="I104" s="3"/>
      <c r="J104" s="3"/>
      <c r="K104" s="3"/>
      <c r="L104" s="3"/>
      <c r="M104" s="3"/>
      <c r="N104" s="3"/>
      <c r="O104" s="3"/>
      <c r="P104" s="3"/>
    </row>
    <row r="105" spans="1:16" ht="15.75" customHeight="1">
      <c r="A105" s="1"/>
      <c r="B105" s="2"/>
      <c r="C105" s="2"/>
      <c r="D105" s="2"/>
      <c r="E105" s="3"/>
      <c r="F105" s="3"/>
      <c r="G105" s="3"/>
      <c r="H105" s="3"/>
      <c r="I105" s="3"/>
      <c r="J105" s="3"/>
      <c r="K105" s="3"/>
      <c r="L105" s="3"/>
      <c r="M105" s="3"/>
      <c r="N105" s="3"/>
      <c r="O105" s="3"/>
      <c r="P105" s="3"/>
    </row>
    <row r="106" spans="1:16" ht="15.75" customHeight="1">
      <c r="A106" s="1"/>
      <c r="B106" s="2"/>
      <c r="C106" s="2"/>
      <c r="D106" s="2"/>
      <c r="E106" s="3"/>
      <c r="F106" s="3"/>
      <c r="G106" s="3"/>
      <c r="H106" s="3"/>
      <c r="I106" s="3"/>
      <c r="J106" s="3"/>
      <c r="K106" s="3"/>
      <c r="L106" s="3"/>
      <c r="M106" s="3"/>
      <c r="N106" s="3"/>
      <c r="O106" s="3"/>
      <c r="P106" s="3"/>
    </row>
    <row r="107" spans="1:16" ht="15.75" customHeight="1">
      <c r="A107" s="1"/>
      <c r="B107" s="2"/>
      <c r="C107" s="2"/>
      <c r="D107" s="2"/>
      <c r="E107" s="3"/>
      <c r="F107" s="3"/>
      <c r="G107" s="3"/>
      <c r="H107" s="3"/>
      <c r="I107" s="3"/>
      <c r="J107" s="3"/>
      <c r="K107" s="3"/>
      <c r="L107" s="3"/>
      <c r="M107" s="3"/>
      <c r="N107" s="3"/>
      <c r="O107" s="3"/>
      <c r="P107" s="3"/>
    </row>
    <row r="108" spans="1:16" ht="15.75" customHeight="1">
      <c r="A108" s="1"/>
      <c r="B108" s="2"/>
      <c r="C108" s="2"/>
      <c r="D108" s="2"/>
      <c r="E108" s="3"/>
      <c r="F108" s="3"/>
      <c r="G108" s="3"/>
      <c r="H108" s="3"/>
      <c r="I108" s="3"/>
      <c r="J108" s="3"/>
      <c r="K108" s="3"/>
      <c r="L108" s="3"/>
      <c r="M108" s="3"/>
      <c r="N108" s="3"/>
      <c r="O108" s="3"/>
      <c r="P108" s="3"/>
    </row>
    <row r="109" spans="1:16" ht="15.75" customHeight="1">
      <c r="A109" s="1"/>
      <c r="B109" s="2"/>
      <c r="C109" s="2"/>
      <c r="D109" s="2"/>
      <c r="E109" s="3"/>
      <c r="F109" s="3"/>
      <c r="G109" s="3"/>
      <c r="H109" s="3"/>
      <c r="I109" s="3"/>
      <c r="J109" s="3"/>
      <c r="K109" s="3"/>
      <c r="L109" s="3"/>
      <c r="M109" s="3"/>
      <c r="N109" s="3"/>
      <c r="O109" s="3"/>
      <c r="P109" s="3"/>
    </row>
    <row r="110" spans="1:16" ht="15.75" customHeight="1">
      <c r="A110" s="1"/>
      <c r="B110" s="2"/>
      <c r="C110" s="2"/>
      <c r="D110" s="2"/>
      <c r="E110" s="3"/>
      <c r="F110" s="3"/>
      <c r="G110" s="3"/>
      <c r="H110" s="3"/>
      <c r="I110" s="3"/>
      <c r="J110" s="3"/>
      <c r="K110" s="3"/>
      <c r="L110" s="3"/>
      <c r="M110" s="3"/>
      <c r="N110" s="3"/>
      <c r="O110" s="3"/>
      <c r="P110" s="3"/>
    </row>
    <row r="111" spans="1:16" ht="15.75" customHeight="1">
      <c r="A111" s="1"/>
      <c r="B111" s="2"/>
      <c r="C111" s="2"/>
      <c r="D111" s="2"/>
      <c r="E111" s="3"/>
      <c r="F111" s="3"/>
      <c r="G111" s="3"/>
      <c r="H111" s="3"/>
      <c r="I111" s="3"/>
      <c r="J111" s="3"/>
      <c r="K111" s="3"/>
      <c r="L111" s="3"/>
      <c r="M111" s="3"/>
      <c r="N111" s="3"/>
      <c r="O111" s="3"/>
      <c r="P111" s="3"/>
    </row>
    <row r="112" spans="1:16" ht="15.75" customHeight="1">
      <c r="A112" s="1"/>
      <c r="B112" s="2"/>
      <c r="C112" s="2"/>
      <c r="D112" s="2"/>
      <c r="E112" s="3"/>
      <c r="F112" s="3"/>
      <c r="G112" s="3"/>
      <c r="H112" s="3"/>
      <c r="I112" s="3"/>
      <c r="J112" s="3"/>
      <c r="K112" s="3"/>
      <c r="L112" s="3"/>
      <c r="M112" s="3"/>
      <c r="N112" s="3"/>
      <c r="O112" s="3"/>
      <c r="P112" s="3"/>
    </row>
    <row r="113" spans="1:16" ht="15.75" customHeight="1">
      <c r="A113" s="1"/>
      <c r="B113" s="2"/>
      <c r="C113" s="2"/>
      <c r="D113" s="2"/>
      <c r="E113" s="3"/>
      <c r="F113" s="3"/>
      <c r="G113" s="3"/>
      <c r="H113" s="3"/>
      <c r="I113" s="3"/>
      <c r="J113" s="3"/>
      <c r="K113" s="3"/>
      <c r="L113" s="3"/>
      <c r="M113" s="3"/>
      <c r="N113" s="3"/>
      <c r="O113" s="3"/>
      <c r="P113" s="3"/>
    </row>
    <row r="114" spans="1:16" ht="15.75" customHeight="1">
      <c r="A114" s="1"/>
      <c r="B114" s="2"/>
      <c r="C114" s="2"/>
      <c r="D114" s="2"/>
      <c r="E114" s="3"/>
      <c r="F114" s="3"/>
      <c r="G114" s="3"/>
      <c r="H114" s="3"/>
      <c r="I114" s="3"/>
      <c r="J114" s="3"/>
      <c r="K114" s="3"/>
      <c r="L114" s="3"/>
      <c r="M114" s="3"/>
      <c r="N114" s="3"/>
      <c r="O114" s="3"/>
      <c r="P114" s="3"/>
    </row>
    <row r="115" spans="1:16" ht="15.75" customHeight="1">
      <c r="A115" s="1"/>
      <c r="B115" s="2"/>
      <c r="C115" s="2"/>
      <c r="D115" s="2"/>
      <c r="E115" s="3"/>
      <c r="F115" s="3"/>
      <c r="G115" s="3"/>
      <c r="H115" s="3"/>
      <c r="I115" s="3"/>
      <c r="J115" s="3"/>
      <c r="K115" s="3"/>
      <c r="L115" s="3"/>
      <c r="M115" s="3"/>
      <c r="N115" s="3"/>
      <c r="O115" s="3"/>
      <c r="P115" s="3"/>
    </row>
    <row r="116" spans="1:16" ht="15.75" customHeight="1">
      <c r="A116" s="1"/>
      <c r="B116" s="2"/>
      <c r="C116" s="2"/>
      <c r="D116" s="2"/>
      <c r="E116" s="3"/>
      <c r="F116" s="3"/>
      <c r="G116" s="3"/>
      <c r="H116" s="3"/>
      <c r="I116" s="3"/>
      <c r="J116" s="3"/>
      <c r="K116" s="3"/>
      <c r="L116" s="3"/>
      <c r="M116" s="3"/>
      <c r="N116" s="3"/>
      <c r="O116" s="3"/>
      <c r="P116" s="3"/>
    </row>
    <row r="117" spans="1:16" ht="15.75" customHeight="1">
      <c r="A117" s="1"/>
      <c r="B117" s="2"/>
      <c r="C117" s="2"/>
      <c r="D117" s="2"/>
      <c r="E117" s="3"/>
      <c r="F117" s="3"/>
      <c r="G117" s="3"/>
      <c r="H117" s="3"/>
      <c r="I117" s="3"/>
      <c r="J117" s="3"/>
      <c r="K117" s="3"/>
      <c r="L117" s="3"/>
      <c r="M117" s="3"/>
      <c r="N117" s="3"/>
      <c r="O117" s="3"/>
      <c r="P117" s="3"/>
    </row>
    <row r="118" spans="1:16" ht="15.75" customHeight="1">
      <c r="A118" s="1"/>
      <c r="B118" s="2"/>
      <c r="C118" s="2"/>
      <c r="D118" s="2"/>
      <c r="E118" s="3"/>
      <c r="F118" s="3"/>
      <c r="G118" s="3"/>
      <c r="H118" s="3"/>
      <c r="I118" s="3"/>
      <c r="J118" s="3"/>
      <c r="K118" s="3"/>
      <c r="L118" s="3"/>
      <c r="M118" s="3"/>
      <c r="N118" s="3"/>
      <c r="O118" s="3"/>
      <c r="P118" s="3"/>
    </row>
    <row r="119" spans="1:16" ht="15.75" customHeight="1">
      <c r="A119" s="1"/>
      <c r="B119" s="2"/>
      <c r="C119" s="2"/>
      <c r="D119" s="2"/>
      <c r="E119" s="3"/>
      <c r="F119" s="3"/>
      <c r="G119" s="3"/>
      <c r="H119" s="3"/>
      <c r="I119" s="3"/>
      <c r="J119" s="3"/>
      <c r="K119" s="3"/>
      <c r="L119" s="3"/>
      <c r="M119" s="3"/>
      <c r="N119" s="3"/>
      <c r="O119" s="3"/>
      <c r="P119" s="3"/>
    </row>
    <row r="120" spans="1:16" ht="15.75" customHeight="1">
      <c r="A120" s="1"/>
      <c r="B120" s="2"/>
      <c r="C120" s="2"/>
      <c r="D120" s="2"/>
      <c r="E120" s="3"/>
      <c r="F120" s="3"/>
      <c r="G120" s="3"/>
      <c r="H120" s="3"/>
      <c r="I120" s="3"/>
      <c r="J120" s="3"/>
      <c r="K120" s="3"/>
      <c r="L120" s="3"/>
      <c r="M120" s="3"/>
      <c r="N120" s="3"/>
      <c r="O120" s="3"/>
      <c r="P120" s="3"/>
    </row>
    <row r="121" spans="1:16" ht="15.75" customHeight="1">
      <c r="A121" s="1"/>
      <c r="B121" s="2"/>
      <c r="C121" s="2"/>
      <c r="D121" s="2"/>
      <c r="E121" s="3"/>
      <c r="F121" s="3"/>
      <c r="G121" s="3"/>
      <c r="H121" s="3"/>
      <c r="I121" s="3"/>
      <c r="J121" s="3"/>
      <c r="K121" s="3"/>
      <c r="L121" s="3"/>
      <c r="M121" s="3"/>
      <c r="N121" s="3"/>
      <c r="O121" s="3"/>
      <c r="P121" s="3"/>
    </row>
    <row r="122" spans="1:16" ht="15.75" customHeight="1">
      <c r="A122" s="1"/>
      <c r="B122" s="2"/>
      <c r="C122" s="2"/>
      <c r="D122" s="2"/>
      <c r="E122" s="3"/>
      <c r="F122" s="3"/>
      <c r="G122" s="3"/>
      <c r="H122" s="3"/>
      <c r="I122" s="3"/>
      <c r="J122" s="3"/>
      <c r="K122" s="3"/>
      <c r="L122" s="3"/>
      <c r="M122" s="3"/>
      <c r="N122" s="3"/>
      <c r="O122" s="3"/>
      <c r="P122" s="3"/>
    </row>
    <row r="123" spans="1:16" ht="15.75" customHeight="1">
      <c r="A123" s="1"/>
      <c r="B123" s="2"/>
      <c r="C123" s="2"/>
      <c r="D123" s="2"/>
      <c r="E123" s="3"/>
      <c r="F123" s="3"/>
      <c r="G123" s="3"/>
      <c r="H123" s="3"/>
      <c r="I123" s="3"/>
      <c r="J123" s="3"/>
      <c r="K123" s="3"/>
      <c r="L123" s="3"/>
      <c r="M123" s="3"/>
      <c r="N123" s="3"/>
      <c r="O123" s="3"/>
      <c r="P123" s="3"/>
    </row>
    <row r="124" spans="1:16" ht="15.75" customHeight="1">
      <c r="A124" s="1"/>
      <c r="B124" s="2"/>
      <c r="C124" s="2"/>
      <c r="D124" s="2"/>
      <c r="E124" s="3"/>
      <c r="F124" s="3"/>
      <c r="G124" s="3"/>
      <c r="H124" s="3"/>
      <c r="I124" s="3"/>
      <c r="J124" s="3"/>
      <c r="K124" s="3"/>
      <c r="L124" s="3"/>
      <c r="M124" s="3"/>
      <c r="N124" s="3"/>
      <c r="O124" s="3"/>
      <c r="P124" s="3"/>
    </row>
    <row r="125" spans="1:16" ht="15.75" customHeight="1">
      <c r="A125" s="1"/>
      <c r="B125" s="2"/>
      <c r="C125" s="2"/>
      <c r="D125" s="2"/>
      <c r="E125" s="3"/>
      <c r="F125" s="3"/>
      <c r="G125" s="3"/>
      <c r="H125" s="3"/>
      <c r="I125" s="3"/>
      <c r="J125" s="3"/>
      <c r="K125" s="3"/>
      <c r="L125" s="3"/>
      <c r="M125" s="3"/>
      <c r="N125" s="3"/>
      <c r="O125" s="3"/>
      <c r="P125" s="3"/>
    </row>
    <row r="126" spans="1:16" ht="15.75" customHeight="1">
      <c r="A126" s="1"/>
      <c r="B126" s="2"/>
      <c r="C126" s="2"/>
      <c r="D126" s="2"/>
      <c r="E126" s="3"/>
      <c r="F126" s="3"/>
      <c r="G126" s="3"/>
      <c r="H126" s="3"/>
      <c r="I126" s="3"/>
      <c r="J126" s="3"/>
      <c r="K126" s="3"/>
      <c r="L126" s="3"/>
      <c r="M126" s="3"/>
      <c r="N126" s="3"/>
      <c r="O126" s="3"/>
      <c r="P126" s="3"/>
    </row>
    <row r="127" spans="1:16" ht="15.75" customHeight="1">
      <c r="A127" s="1"/>
      <c r="B127" s="2"/>
      <c r="C127" s="2"/>
      <c r="D127" s="2"/>
      <c r="E127" s="3"/>
      <c r="F127" s="3"/>
      <c r="G127" s="3"/>
      <c r="H127" s="3"/>
      <c r="I127" s="3"/>
      <c r="J127" s="3"/>
      <c r="K127" s="3"/>
      <c r="L127" s="3"/>
      <c r="M127" s="3"/>
      <c r="N127" s="3"/>
      <c r="O127" s="3"/>
      <c r="P127" s="3"/>
    </row>
    <row r="128" spans="1:16" ht="15.75" customHeight="1">
      <c r="A128" s="1"/>
      <c r="B128" s="2"/>
      <c r="C128" s="2"/>
      <c r="D128" s="2"/>
      <c r="E128" s="3"/>
      <c r="F128" s="3"/>
      <c r="G128" s="3"/>
      <c r="H128" s="3"/>
      <c r="I128" s="3"/>
      <c r="J128" s="3"/>
      <c r="K128" s="3"/>
      <c r="L128" s="3"/>
      <c r="M128" s="3"/>
      <c r="N128" s="3"/>
      <c r="O128" s="3"/>
      <c r="P128" s="3"/>
    </row>
    <row r="129" spans="1:16" ht="15.75" customHeight="1">
      <c r="A129" s="1"/>
      <c r="B129" s="2"/>
      <c r="C129" s="2"/>
      <c r="D129" s="2"/>
      <c r="E129" s="3"/>
      <c r="F129" s="3"/>
      <c r="G129" s="3"/>
      <c r="H129" s="3"/>
      <c r="I129" s="3"/>
      <c r="J129" s="3"/>
      <c r="K129" s="3"/>
      <c r="L129" s="3"/>
      <c r="M129" s="3"/>
      <c r="N129" s="3"/>
      <c r="O129" s="3"/>
      <c r="P129" s="3"/>
    </row>
    <row r="130" spans="1:16" ht="15.75" customHeight="1">
      <c r="A130" s="1"/>
      <c r="B130" s="2"/>
      <c r="C130" s="2"/>
      <c r="D130" s="2"/>
      <c r="E130" s="3"/>
      <c r="F130" s="3"/>
      <c r="G130" s="3"/>
      <c r="H130" s="3"/>
      <c r="I130" s="3"/>
      <c r="J130" s="3"/>
      <c r="K130" s="3"/>
      <c r="L130" s="3"/>
      <c r="M130" s="3"/>
      <c r="N130" s="3"/>
      <c r="O130" s="3"/>
      <c r="P130" s="3"/>
    </row>
    <row r="131" spans="1:16" ht="15.75" customHeight="1">
      <c r="A131" s="1"/>
      <c r="B131" s="2"/>
      <c r="C131" s="2"/>
      <c r="D131" s="2"/>
      <c r="E131" s="3"/>
      <c r="F131" s="3"/>
      <c r="G131" s="3"/>
      <c r="H131" s="3"/>
      <c r="I131" s="3"/>
      <c r="J131" s="3"/>
      <c r="K131" s="3"/>
      <c r="L131" s="3"/>
      <c r="M131" s="3"/>
      <c r="N131" s="3"/>
      <c r="O131" s="3"/>
      <c r="P131" s="3"/>
    </row>
    <row r="132" spans="1:16" ht="15.75" customHeight="1">
      <c r="A132" s="1"/>
      <c r="B132" s="2"/>
      <c r="C132" s="2"/>
      <c r="D132" s="2"/>
      <c r="E132" s="3"/>
      <c r="F132" s="3"/>
      <c r="G132" s="3"/>
      <c r="H132" s="3"/>
      <c r="I132" s="3"/>
      <c r="J132" s="3"/>
      <c r="K132" s="3"/>
      <c r="L132" s="3"/>
      <c r="M132" s="3"/>
      <c r="N132" s="3"/>
      <c r="O132" s="3"/>
      <c r="P132" s="3"/>
    </row>
    <row r="133" spans="1:16" ht="15.75" customHeight="1">
      <c r="A133" s="1"/>
      <c r="B133" s="2"/>
      <c r="C133" s="2"/>
      <c r="D133" s="2"/>
      <c r="E133" s="3"/>
      <c r="F133" s="3"/>
      <c r="G133" s="3"/>
      <c r="H133" s="3"/>
      <c r="I133" s="3"/>
      <c r="J133" s="3"/>
      <c r="K133" s="3"/>
      <c r="L133" s="3"/>
      <c r="M133" s="3"/>
      <c r="N133" s="3"/>
      <c r="O133" s="3"/>
      <c r="P133" s="3"/>
    </row>
    <row r="134" spans="1:16" ht="15.75" customHeight="1">
      <c r="A134" s="1"/>
      <c r="B134" s="2"/>
      <c r="C134" s="2"/>
      <c r="D134" s="2"/>
      <c r="E134" s="3"/>
      <c r="F134" s="3"/>
      <c r="G134" s="3"/>
      <c r="H134" s="3"/>
      <c r="I134" s="3"/>
      <c r="J134" s="3"/>
      <c r="K134" s="3"/>
      <c r="L134" s="3"/>
      <c r="M134" s="3"/>
      <c r="N134" s="3"/>
      <c r="O134" s="3"/>
      <c r="P134" s="3"/>
    </row>
    <row r="135" spans="1:16" ht="15.75" customHeight="1">
      <c r="A135" s="1"/>
      <c r="B135" s="2"/>
      <c r="C135" s="2"/>
      <c r="D135" s="2"/>
      <c r="E135" s="3"/>
      <c r="F135" s="3"/>
      <c r="G135" s="3"/>
      <c r="H135" s="3"/>
      <c r="I135" s="3"/>
      <c r="J135" s="3"/>
      <c r="K135" s="3"/>
      <c r="L135" s="3"/>
      <c r="M135" s="3"/>
      <c r="N135" s="3"/>
      <c r="O135" s="3"/>
      <c r="P135" s="3"/>
    </row>
    <row r="136" spans="1:16" ht="15.75" customHeight="1">
      <c r="A136" s="1"/>
      <c r="B136" s="2"/>
      <c r="C136" s="2"/>
      <c r="D136" s="2"/>
      <c r="E136" s="3"/>
      <c r="F136" s="3"/>
      <c r="G136" s="3"/>
      <c r="H136" s="3"/>
      <c r="I136" s="3"/>
      <c r="J136" s="3"/>
      <c r="K136" s="3"/>
      <c r="L136" s="3"/>
      <c r="M136" s="3"/>
      <c r="N136" s="3"/>
      <c r="O136" s="3"/>
      <c r="P136" s="3"/>
    </row>
    <row r="137" spans="1:16" ht="15.75" customHeight="1">
      <c r="A137" s="1"/>
      <c r="B137" s="2"/>
      <c r="C137" s="2"/>
      <c r="D137" s="2"/>
      <c r="E137" s="3"/>
      <c r="F137" s="3"/>
      <c r="G137" s="3"/>
      <c r="H137" s="3"/>
      <c r="I137" s="3"/>
      <c r="J137" s="3"/>
      <c r="K137" s="3"/>
      <c r="L137" s="3"/>
      <c r="M137" s="3"/>
      <c r="N137" s="3"/>
      <c r="O137" s="3"/>
      <c r="P137" s="3"/>
    </row>
    <row r="138" spans="1:16" ht="15.75" customHeight="1">
      <c r="A138" s="1"/>
      <c r="B138" s="2"/>
      <c r="C138" s="2"/>
      <c r="D138" s="2"/>
      <c r="E138" s="3"/>
      <c r="F138" s="3"/>
      <c r="G138" s="3"/>
      <c r="H138" s="3"/>
      <c r="I138" s="3"/>
      <c r="J138" s="3"/>
      <c r="K138" s="3"/>
      <c r="L138" s="3"/>
      <c r="M138" s="3"/>
      <c r="N138" s="3"/>
      <c r="O138" s="3"/>
      <c r="P138" s="3"/>
    </row>
    <row r="139" spans="1:16" ht="15.75" customHeight="1">
      <c r="A139" s="1"/>
      <c r="B139" s="2"/>
      <c r="C139" s="2"/>
      <c r="D139" s="2"/>
      <c r="E139" s="3"/>
      <c r="F139" s="3"/>
      <c r="G139" s="3"/>
      <c r="H139" s="3"/>
      <c r="I139" s="3"/>
      <c r="J139" s="3"/>
      <c r="K139" s="3"/>
      <c r="L139" s="3"/>
      <c r="M139" s="3"/>
      <c r="N139" s="3"/>
      <c r="O139" s="3"/>
      <c r="P139" s="3"/>
    </row>
    <row r="140" spans="1:16" ht="15.75" customHeight="1">
      <c r="A140" s="1"/>
      <c r="B140" s="2"/>
      <c r="C140" s="2"/>
      <c r="D140" s="2"/>
      <c r="E140" s="3"/>
      <c r="F140" s="3"/>
      <c r="G140" s="3"/>
      <c r="H140" s="3"/>
      <c r="I140" s="3"/>
      <c r="J140" s="3"/>
      <c r="K140" s="3"/>
      <c r="L140" s="3"/>
      <c r="M140" s="3"/>
      <c r="N140" s="3"/>
      <c r="O140" s="3"/>
      <c r="P140" s="3"/>
    </row>
    <row r="141" spans="1:16" ht="15.75" customHeight="1">
      <c r="A141" s="1"/>
      <c r="B141" s="2"/>
      <c r="C141" s="2"/>
      <c r="D141" s="2"/>
      <c r="E141" s="3"/>
      <c r="F141" s="3"/>
      <c r="G141" s="3"/>
      <c r="H141" s="3"/>
      <c r="I141" s="3"/>
      <c r="J141" s="3"/>
      <c r="K141" s="3"/>
      <c r="L141" s="3"/>
      <c r="M141" s="3"/>
      <c r="N141" s="3"/>
      <c r="O141" s="3"/>
      <c r="P141" s="3"/>
    </row>
    <row r="142" spans="1:16" ht="15.75" customHeight="1">
      <c r="A142" s="1"/>
      <c r="B142" s="2"/>
      <c r="C142" s="2"/>
      <c r="D142" s="2"/>
      <c r="E142" s="3"/>
      <c r="F142" s="3"/>
      <c r="G142" s="3"/>
      <c r="H142" s="3"/>
      <c r="I142" s="3"/>
      <c r="J142" s="3"/>
      <c r="K142" s="3"/>
      <c r="L142" s="3"/>
      <c r="M142" s="3"/>
      <c r="N142" s="3"/>
      <c r="O142" s="3"/>
      <c r="P142" s="3"/>
    </row>
    <row r="143" spans="1:16" ht="15.75" customHeight="1">
      <c r="A143" s="1"/>
      <c r="B143" s="2"/>
      <c r="C143" s="2"/>
      <c r="D143" s="2"/>
      <c r="E143" s="3"/>
      <c r="F143" s="3"/>
      <c r="G143" s="3"/>
      <c r="H143" s="3"/>
      <c r="I143" s="3"/>
      <c r="J143" s="3"/>
      <c r="K143" s="3"/>
      <c r="L143" s="3"/>
      <c r="M143" s="3"/>
      <c r="N143" s="3"/>
      <c r="O143" s="3"/>
      <c r="P143" s="3"/>
    </row>
    <row r="144" spans="1:16" ht="15.75" customHeight="1">
      <c r="A144" s="1"/>
      <c r="B144" s="2"/>
      <c r="C144" s="2"/>
      <c r="D144" s="2"/>
      <c r="E144" s="3"/>
      <c r="F144" s="3"/>
      <c r="G144" s="3"/>
      <c r="H144" s="3"/>
      <c r="I144" s="3"/>
      <c r="J144" s="3"/>
      <c r="K144" s="3"/>
      <c r="L144" s="3"/>
      <c r="M144" s="3"/>
      <c r="N144" s="3"/>
      <c r="O144" s="3"/>
      <c r="P144" s="3"/>
    </row>
    <row r="145" spans="1:16" ht="15.75" customHeight="1">
      <c r="A145" s="1"/>
      <c r="B145" s="2"/>
      <c r="C145" s="2"/>
      <c r="D145" s="2"/>
      <c r="E145" s="3"/>
      <c r="F145" s="3"/>
      <c r="G145" s="3"/>
      <c r="H145" s="3"/>
      <c r="I145" s="3"/>
      <c r="J145" s="3"/>
      <c r="K145" s="3"/>
      <c r="L145" s="3"/>
      <c r="M145" s="3"/>
      <c r="N145" s="3"/>
      <c r="O145" s="3"/>
      <c r="P145" s="3"/>
    </row>
    <row r="146" spans="1:16" ht="15.75" customHeight="1">
      <c r="A146" s="1"/>
      <c r="B146" s="2"/>
      <c r="C146" s="2"/>
      <c r="D146" s="2"/>
      <c r="E146" s="3"/>
      <c r="F146" s="3"/>
      <c r="G146" s="3"/>
      <c r="H146" s="3"/>
      <c r="I146" s="3"/>
      <c r="J146" s="3"/>
      <c r="K146" s="3"/>
      <c r="L146" s="3"/>
      <c r="M146" s="3"/>
      <c r="N146" s="3"/>
      <c r="O146" s="3"/>
      <c r="P146" s="3"/>
    </row>
    <row r="147" spans="1:16" ht="15.75" customHeight="1">
      <c r="A147" s="1"/>
      <c r="B147" s="2"/>
      <c r="C147" s="2"/>
      <c r="D147" s="2"/>
      <c r="E147" s="3"/>
      <c r="F147" s="3"/>
      <c r="G147" s="3"/>
      <c r="H147" s="3"/>
      <c r="I147" s="3"/>
      <c r="J147" s="3"/>
      <c r="K147" s="3"/>
      <c r="L147" s="3"/>
      <c r="M147" s="3"/>
      <c r="N147" s="3"/>
      <c r="O147" s="3"/>
      <c r="P147" s="3"/>
    </row>
    <row r="148" spans="1:16" ht="15.75" customHeight="1">
      <c r="A148" s="1"/>
      <c r="B148" s="2"/>
      <c r="C148" s="2"/>
      <c r="D148" s="2"/>
      <c r="E148" s="3"/>
      <c r="F148" s="3"/>
      <c r="G148" s="3"/>
      <c r="H148" s="3"/>
      <c r="I148" s="3"/>
      <c r="J148" s="3"/>
      <c r="K148" s="3"/>
      <c r="L148" s="3"/>
      <c r="M148" s="3"/>
      <c r="N148" s="3"/>
      <c r="O148" s="3"/>
      <c r="P148" s="3"/>
    </row>
    <row r="149" spans="1:16" ht="15.75" customHeight="1">
      <c r="A149" s="1"/>
      <c r="B149" s="2"/>
      <c r="C149" s="2"/>
      <c r="D149" s="2"/>
      <c r="E149" s="3"/>
      <c r="F149" s="3"/>
      <c r="G149" s="3"/>
      <c r="H149" s="3"/>
      <c r="I149" s="3"/>
      <c r="J149" s="3"/>
      <c r="K149" s="3"/>
      <c r="L149" s="3"/>
      <c r="M149" s="3"/>
      <c r="N149" s="3"/>
      <c r="O149" s="3"/>
      <c r="P149" s="3"/>
    </row>
    <row r="150" spans="1:16" ht="15.75" customHeight="1">
      <c r="A150" s="1"/>
      <c r="B150" s="2"/>
      <c r="C150" s="2"/>
      <c r="D150" s="2"/>
      <c r="E150" s="3"/>
      <c r="F150" s="3"/>
      <c r="G150" s="3"/>
      <c r="H150" s="3"/>
      <c r="I150" s="3"/>
      <c r="J150" s="3"/>
      <c r="K150" s="3"/>
      <c r="L150" s="3"/>
      <c r="M150" s="3"/>
      <c r="N150" s="3"/>
      <c r="O150" s="3"/>
      <c r="P150" s="3"/>
    </row>
    <row r="151" spans="1:16" ht="15.75" customHeight="1">
      <c r="A151" s="1"/>
      <c r="B151" s="2"/>
      <c r="C151" s="2"/>
      <c r="D151" s="2"/>
      <c r="E151" s="3"/>
      <c r="F151" s="3"/>
      <c r="G151" s="3"/>
      <c r="H151" s="3"/>
      <c r="I151" s="3"/>
      <c r="J151" s="3"/>
      <c r="K151" s="3"/>
      <c r="L151" s="3"/>
      <c r="M151" s="3"/>
      <c r="N151" s="3"/>
      <c r="O151" s="3"/>
      <c r="P151" s="3"/>
    </row>
    <row r="152" spans="1:16" ht="15.75" customHeight="1">
      <c r="A152" s="1"/>
      <c r="B152" s="2"/>
      <c r="C152" s="2"/>
      <c r="D152" s="2"/>
      <c r="E152" s="3"/>
      <c r="F152" s="3"/>
      <c r="G152" s="3"/>
      <c r="H152" s="3"/>
      <c r="I152" s="3"/>
      <c r="J152" s="3"/>
      <c r="K152" s="3"/>
      <c r="L152" s="3"/>
      <c r="M152" s="3"/>
      <c r="N152" s="3"/>
      <c r="O152" s="3"/>
      <c r="P152" s="3"/>
    </row>
    <row r="153" spans="1:16" ht="15.75" customHeight="1">
      <c r="A153" s="1"/>
      <c r="B153" s="2"/>
      <c r="C153" s="2"/>
      <c r="D153" s="2"/>
      <c r="E153" s="3"/>
      <c r="F153" s="3"/>
      <c r="G153" s="3"/>
      <c r="H153" s="3"/>
      <c r="I153" s="3"/>
      <c r="J153" s="3"/>
      <c r="K153" s="3"/>
      <c r="L153" s="3"/>
      <c r="M153" s="3"/>
      <c r="N153" s="3"/>
      <c r="O153" s="3"/>
      <c r="P153" s="3"/>
    </row>
    <row r="154" spans="1:16" ht="15.75" customHeight="1">
      <c r="A154" s="1"/>
      <c r="B154" s="2"/>
      <c r="C154" s="2"/>
      <c r="D154" s="2"/>
      <c r="E154" s="3"/>
      <c r="F154" s="3"/>
      <c r="G154" s="3"/>
      <c r="H154" s="3"/>
      <c r="I154" s="3"/>
      <c r="J154" s="3"/>
      <c r="K154" s="3"/>
      <c r="L154" s="3"/>
      <c r="M154" s="3"/>
      <c r="N154" s="3"/>
      <c r="O154" s="3"/>
      <c r="P154" s="3"/>
    </row>
    <row r="155" spans="1:16" ht="15.75" customHeight="1">
      <c r="A155" s="1"/>
      <c r="B155" s="2"/>
      <c r="C155" s="2"/>
      <c r="D155" s="2"/>
      <c r="E155" s="3"/>
      <c r="F155" s="3"/>
      <c r="G155" s="3"/>
      <c r="H155" s="3"/>
      <c r="I155" s="3"/>
      <c r="J155" s="3"/>
      <c r="K155" s="3"/>
      <c r="L155" s="3"/>
      <c r="M155" s="3"/>
      <c r="N155" s="3"/>
      <c r="O155" s="3"/>
      <c r="P155" s="3"/>
    </row>
    <row r="156" spans="1:16" ht="15.75" customHeight="1">
      <c r="A156" s="1"/>
      <c r="B156" s="2"/>
      <c r="C156" s="2"/>
      <c r="D156" s="2"/>
      <c r="E156" s="3"/>
      <c r="F156" s="3"/>
      <c r="G156" s="3"/>
      <c r="H156" s="3"/>
      <c r="I156" s="3"/>
      <c r="J156" s="3"/>
      <c r="K156" s="3"/>
      <c r="L156" s="3"/>
      <c r="M156" s="3"/>
      <c r="N156" s="3"/>
      <c r="O156" s="3"/>
      <c r="P156" s="3"/>
    </row>
    <row r="157" spans="1:16" ht="15.75" customHeight="1">
      <c r="A157" s="1"/>
      <c r="B157" s="2"/>
      <c r="C157" s="2"/>
      <c r="D157" s="2"/>
      <c r="E157" s="3"/>
      <c r="F157" s="3"/>
      <c r="G157" s="3"/>
      <c r="H157" s="3"/>
      <c r="I157" s="3"/>
      <c r="J157" s="3"/>
      <c r="K157" s="3"/>
      <c r="L157" s="3"/>
      <c r="M157" s="3"/>
      <c r="N157" s="3"/>
      <c r="O157" s="3"/>
      <c r="P157" s="3"/>
    </row>
    <row r="158" spans="1:16" ht="15.75" customHeight="1">
      <c r="A158" s="1"/>
      <c r="B158" s="2"/>
      <c r="C158" s="2"/>
      <c r="D158" s="2"/>
      <c r="E158" s="3"/>
      <c r="F158" s="3"/>
      <c r="G158" s="3"/>
      <c r="H158" s="3"/>
      <c r="I158" s="3"/>
      <c r="J158" s="3"/>
      <c r="K158" s="3"/>
      <c r="L158" s="3"/>
      <c r="M158" s="3"/>
      <c r="N158" s="3"/>
      <c r="O158" s="3"/>
      <c r="P158" s="3"/>
    </row>
    <row r="159" spans="1:16" ht="15.75" customHeight="1">
      <c r="A159" s="1"/>
      <c r="B159" s="2"/>
      <c r="C159" s="2"/>
      <c r="D159" s="2"/>
      <c r="E159" s="3"/>
      <c r="F159" s="3"/>
      <c r="G159" s="3"/>
      <c r="H159" s="3"/>
      <c r="I159" s="3"/>
      <c r="J159" s="3"/>
      <c r="K159" s="3"/>
      <c r="L159" s="3"/>
      <c r="M159" s="3"/>
      <c r="N159" s="3"/>
      <c r="O159" s="3"/>
      <c r="P159" s="3"/>
    </row>
    <row r="160" spans="1:16" ht="15.75" customHeight="1">
      <c r="A160" s="1"/>
      <c r="B160" s="2"/>
      <c r="C160" s="2"/>
      <c r="D160" s="2"/>
      <c r="E160" s="3"/>
      <c r="F160" s="3"/>
      <c r="G160" s="3"/>
      <c r="H160" s="3"/>
      <c r="I160" s="3"/>
      <c r="J160" s="3"/>
      <c r="K160" s="3"/>
      <c r="L160" s="3"/>
      <c r="M160" s="3"/>
      <c r="N160" s="3"/>
      <c r="O160" s="3"/>
      <c r="P160" s="3"/>
    </row>
    <row r="161" spans="1:16" ht="15.75" customHeight="1">
      <c r="A161" s="1"/>
      <c r="B161" s="2"/>
      <c r="C161" s="2"/>
      <c r="D161" s="2"/>
      <c r="E161" s="3"/>
      <c r="F161" s="3"/>
      <c r="G161" s="3"/>
      <c r="H161" s="3"/>
      <c r="I161" s="3"/>
      <c r="J161" s="3"/>
      <c r="K161" s="3"/>
      <c r="L161" s="3"/>
      <c r="M161" s="3"/>
      <c r="N161" s="3"/>
      <c r="O161" s="3"/>
      <c r="P161" s="3"/>
    </row>
    <row r="162" spans="1:16" ht="15.75" customHeight="1">
      <c r="A162" s="1"/>
      <c r="B162" s="2"/>
      <c r="C162" s="2"/>
      <c r="D162" s="2"/>
      <c r="E162" s="3"/>
      <c r="F162" s="3"/>
      <c r="G162" s="3"/>
      <c r="H162" s="3"/>
      <c r="I162" s="3"/>
      <c r="J162" s="3"/>
      <c r="K162" s="3"/>
      <c r="L162" s="3"/>
      <c r="M162" s="3"/>
      <c r="N162" s="3"/>
      <c r="O162" s="3"/>
      <c r="P162" s="3"/>
    </row>
    <row r="163" spans="1:16" ht="15.75" customHeight="1">
      <c r="A163" s="1"/>
      <c r="B163" s="2"/>
      <c r="C163" s="2"/>
      <c r="D163" s="2"/>
      <c r="E163" s="3"/>
      <c r="F163" s="3"/>
      <c r="G163" s="3"/>
      <c r="H163" s="3"/>
      <c r="I163" s="3"/>
      <c r="J163" s="3"/>
      <c r="K163" s="3"/>
      <c r="L163" s="3"/>
      <c r="M163" s="3"/>
      <c r="N163" s="3"/>
      <c r="O163" s="3"/>
      <c r="P163" s="3"/>
    </row>
    <row r="164" spans="1:16" ht="15.75" customHeight="1">
      <c r="A164" s="1"/>
      <c r="B164" s="2"/>
      <c r="C164" s="2"/>
      <c r="D164" s="2"/>
      <c r="E164" s="3"/>
      <c r="F164" s="3"/>
      <c r="G164" s="3"/>
      <c r="H164" s="3"/>
      <c r="I164" s="3"/>
      <c r="J164" s="3"/>
      <c r="K164" s="3"/>
      <c r="L164" s="3"/>
      <c r="M164" s="3"/>
      <c r="N164" s="3"/>
      <c r="O164" s="3"/>
      <c r="P164" s="3"/>
    </row>
    <row r="165" spans="1:16" ht="15.75" customHeight="1">
      <c r="A165" s="1"/>
      <c r="B165" s="2"/>
      <c r="C165" s="2"/>
      <c r="D165" s="2"/>
      <c r="E165" s="3"/>
      <c r="F165" s="3"/>
      <c r="G165" s="3"/>
      <c r="H165" s="3"/>
      <c r="I165" s="3"/>
      <c r="J165" s="3"/>
      <c r="K165" s="3"/>
      <c r="L165" s="3"/>
      <c r="M165" s="3"/>
      <c r="N165" s="3"/>
      <c r="O165" s="3"/>
      <c r="P165" s="3"/>
    </row>
    <row r="166" spans="1:16" ht="15.75" customHeight="1">
      <c r="A166" s="1"/>
      <c r="B166" s="2"/>
      <c r="C166" s="2"/>
      <c r="D166" s="2"/>
      <c r="E166" s="3"/>
      <c r="F166" s="3"/>
      <c r="G166" s="3"/>
      <c r="H166" s="3"/>
      <c r="I166" s="3"/>
      <c r="J166" s="3"/>
      <c r="K166" s="3"/>
      <c r="L166" s="3"/>
      <c r="M166" s="3"/>
      <c r="N166" s="3"/>
      <c r="O166" s="3"/>
      <c r="P166" s="3"/>
    </row>
    <row r="167" spans="1:16" ht="15.75" customHeight="1">
      <c r="A167" s="1"/>
      <c r="B167" s="2"/>
      <c r="C167" s="2"/>
      <c r="D167" s="2"/>
      <c r="E167" s="3"/>
      <c r="F167" s="3"/>
      <c r="G167" s="3"/>
      <c r="H167" s="3"/>
      <c r="I167" s="3"/>
      <c r="J167" s="3"/>
      <c r="K167" s="3"/>
      <c r="L167" s="3"/>
      <c r="M167" s="3"/>
      <c r="N167" s="3"/>
      <c r="O167" s="3"/>
      <c r="P167" s="3"/>
    </row>
    <row r="168" spans="1:16" ht="15.75" customHeight="1">
      <c r="A168" s="1"/>
      <c r="B168" s="2"/>
      <c r="C168" s="2"/>
      <c r="D168" s="2"/>
      <c r="E168" s="3"/>
      <c r="F168" s="3"/>
      <c r="G168" s="3"/>
      <c r="H168" s="3"/>
      <c r="I168" s="3"/>
      <c r="J168" s="3"/>
      <c r="K168" s="3"/>
      <c r="L168" s="3"/>
      <c r="M168" s="3"/>
      <c r="N168" s="3"/>
      <c r="O168" s="3"/>
      <c r="P168" s="3"/>
    </row>
    <row r="169" spans="1:16" ht="15.75" customHeight="1">
      <c r="A169" s="1"/>
      <c r="B169" s="2"/>
      <c r="C169" s="2"/>
      <c r="D169" s="2"/>
      <c r="E169" s="3"/>
      <c r="F169" s="3"/>
      <c r="G169" s="3"/>
      <c r="H169" s="3"/>
      <c r="I169" s="3"/>
      <c r="J169" s="3"/>
      <c r="K169" s="3"/>
      <c r="L169" s="3"/>
      <c r="M169" s="3"/>
      <c r="N169" s="3"/>
      <c r="O169" s="3"/>
      <c r="P169" s="3"/>
    </row>
    <row r="170" spans="1:16" ht="15.75" customHeight="1">
      <c r="A170" s="1"/>
      <c r="B170" s="2"/>
      <c r="C170" s="2"/>
      <c r="D170" s="2"/>
      <c r="E170" s="3"/>
      <c r="F170" s="3"/>
      <c r="G170" s="3"/>
      <c r="H170" s="3"/>
      <c r="I170" s="3"/>
      <c r="J170" s="3"/>
      <c r="K170" s="3"/>
      <c r="L170" s="3"/>
      <c r="M170" s="3"/>
      <c r="N170" s="3"/>
      <c r="O170" s="3"/>
      <c r="P170" s="3"/>
    </row>
    <row r="171" spans="1:16" ht="15.75" customHeight="1">
      <c r="A171" s="1"/>
      <c r="B171" s="2"/>
      <c r="C171" s="2"/>
      <c r="D171" s="2"/>
      <c r="E171" s="3"/>
      <c r="F171" s="3"/>
      <c r="G171" s="3"/>
      <c r="H171" s="3"/>
      <c r="I171" s="3"/>
      <c r="J171" s="3"/>
      <c r="K171" s="3"/>
      <c r="L171" s="3"/>
      <c r="M171" s="3"/>
      <c r="N171" s="3"/>
      <c r="O171" s="3"/>
      <c r="P171" s="3"/>
    </row>
    <row r="172" spans="1:16" ht="15.75" customHeight="1">
      <c r="A172" s="1"/>
      <c r="B172" s="2"/>
      <c r="C172" s="2"/>
      <c r="D172" s="2"/>
      <c r="E172" s="3"/>
      <c r="F172" s="3"/>
      <c r="G172" s="3"/>
      <c r="H172" s="3"/>
      <c r="I172" s="3"/>
      <c r="J172" s="3"/>
      <c r="K172" s="3"/>
      <c r="L172" s="3"/>
      <c r="M172" s="3"/>
      <c r="N172" s="3"/>
      <c r="O172" s="3"/>
      <c r="P172" s="3"/>
    </row>
    <row r="173" spans="1:16" ht="15.75" customHeight="1">
      <c r="A173" s="1"/>
      <c r="B173" s="2"/>
      <c r="C173" s="2"/>
      <c r="D173" s="2"/>
      <c r="E173" s="3"/>
      <c r="F173" s="3"/>
      <c r="G173" s="3"/>
      <c r="H173" s="3"/>
      <c r="I173" s="3"/>
      <c r="J173" s="3"/>
      <c r="K173" s="3"/>
      <c r="L173" s="3"/>
      <c r="M173" s="3"/>
      <c r="N173" s="3"/>
      <c r="O173" s="3"/>
      <c r="P173" s="3"/>
    </row>
    <row r="174" spans="1:16" ht="15.75" customHeight="1">
      <c r="A174" s="1"/>
      <c r="B174" s="2"/>
      <c r="C174" s="2"/>
      <c r="D174" s="2"/>
      <c r="E174" s="3"/>
      <c r="F174" s="3"/>
      <c r="G174" s="3"/>
      <c r="H174" s="3"/>
      <c r="I174" s="3"/>
      <c r="J174" s="3"/>
      <c r="K174" s="3"/>
      <c r="L174" s="3"/>
      <c r="M174" s="3"/>
      <c r="N174" s="3"/>
      <c r="O174" s="3"/>
      <c r="P174" s="3"/>
    </row>
    <row r="175" spans="1:16" ht="15.75" customHeight="1">
      <c r="A175" s="1"/>
      <c r="B175" s="2"/>
      <c r="C175" s="2"/>
      <c r="D175" s="2"/>
      <c r="E175" s="3"/>
      <c r="F175" s="3"/>
      <c r="G175" s="3"/>
      <c r="H175" s="3"/>
      <c r="I175" s="3"/>
      <c r="J175" s="3"/>
      <c r="K175" s="3"/>
      <c r="L175" s="3"/>
      <c r="M175" s="3"/>
      <c r="N175" s="3"/>
      <c r="O175" s="3"/>
      <c r="P175" s="3"/>
    </row>
    <row r="176" spans="1:16" ht="15.75" customHeight="1">
      <c r="A176" s="1"/>
      <c r="B176" s="2"/>
      <c r="C176" s="2"/>
      <c r="D176" s="2"/>
      <c r="E176" s="3"/>
      <c r="F176" s="3"/>
      <c r="G176" s="3"/>
      <c r="H176" s="3"/>
      <c r="I176" s="3"/>
      <c r="J176" s="3"/>
      <c r="K176" s="3"/>
      <c r="L176" s="3"/>
      <c r="M176" s="3"/>
      <c r="N176" s="3"/>
      <c r="O176" s="3"/>
      <c r="P176" s="3"/>
    </row>
    <row r="177" spans="1:16" ht="15.75" customHeight="1">
      <c r="A177" s="1"/>
      <c r="B177" s="2"/>
      <c r="C177" s="2"/>
      <c r="D177" s="2"/>
      <c r="E177" s="3"/>
      <c r="F177" s="3"/>
      <c r="G177" s="3"/>
      <c r="H177" s="3"/>
      <c r="I177" s="3"/>
      <c r="J177" s="3"/>
      <c r="K177" s="3"/>
      <c r="L177" s="3"/>
      <c r="M177" s="3"/>
      <c r="N177" s="3"/>
      <c r="O177" s="3"/>
      <c r="P177" s="3"/>
    </row>
    <row r="178" spans="1:16" ht="15.75" customHeight="1">
      <c r="A178" s="1"/>
      <c r="B178" s="2"/>
      <c r="C178" s="2"/>
      <c r="D178" s="2"/>
      <c r="E178" s="3"/>
      <c r="F178" s="3"/>
      <c r="G178" s="3"/>
      <c r="H178" s="3"/>
      <c r="I178" s="3"/>
      <c r="J178" s="3"/>
      <c r="K178" s="3"/>
      <c r="L178" s="3"/>
      <c r="M178" s="3"/>
      <c r="N178" s="3"/>
      <c r="O178" s="3"/>
      <c r="P178" s="3"/>
    </row>
    <row r="179" spans="1:16" ht="15.75" customHeight="1">
      <c r="A179" s="1"/>
      <c r="B179" s="2"/>
      <c r="C179" s="2"/>
      <c r="D179" s="2"/>
      <c r="E179" s="3"/>
      <c r="F179" s="3"/>
      <c r="G179" s="3"/>
      <c r="H179" s="3"/>
      <c r="I179" s="3"/>
      <c r="J179" s="3"/>
      <c r="K179" s="3"/>
      <c r="L179" s="3"/>
      <c r="M179" s="3"/>
      <c r="N179" s="3"/>
      <c r="O179" s="3"/>
      <c r="P179" s="3"/>
    </row>
    <row r="180" spans="1:16" ht="15.75" customHeight="1">
      <c r="A180" s="1"/>
      <c r="B180" s="2"/>
      <c r="C180" s="2"/>
      <c r="D180" s="2"/>
      <c r="E180" s="3"/>
      <c r="F180" s="3"/>
      <c r="G180" s="3"/>
      <c r="H180" s="3"/>
      <c r="I180" s="3"/>
      <c r="J180" s="3"/>
      <c r="K180" s="3"/>
      <c r="L180" s="3"/>
      <c r="M180" s="3"/>
      <c r="N180" s="3"/>
      <c r="O180" s="3"/>
      <c r="P180" s="3"/>
    </row>
    <row r="181" spans="1:16" ht="15.75" customHeight="1">
      <c r="A181" s="1"/>
      <c r="B181" s="2"/>
      <c r="C181" s="2"/>
      <c r="D181" s="2"/>
      <c r="E181" s="3"/>
      <c r="F181" s="3"/>
      <c r="G181" s="3"/>
      <c r="H181" s="3"/>
      <c r="I181" s="3"/>
      <c r="J181" s="3"/>
      <c r="K181" s="3"/>
      <c r="L181" s="3"/>
      <c r="M181" s="3"/>
      <c r="N181" s="3"/>
      <c r="O181" s="3"/>
      <c r="P181" s="3"/>
    </row>
    <row r="182" spans="1:16" ht="15.75" customHeight="1">
      <c r="A182" s="1"/>
      <c r="B182" s="2"/>
      <c r="C182" s="2"/>
      <c r="D182" s="2"/>
      <c r="E182" s="3"/>
      <c r="F182" s="3"/>
      <c r="G182" s="3"/>
      <c r="H182" s="3"/>
      <c r="I182" s="3"/>
      <c r="J182" s="3"/>
      <c r="K182" s="3"/>
      <c r="L182" s="3"/>
      <c r="M182" s="3"/>
      <c r="N182" s="3"/>
      <c r="O182" s="3"/>
      <c r="P182" s="3"/>
    </row>
    <row r="183" spans="1:16" ht="15.75" customHeight="1">
      <c r="A183" s="1"/>
      <c r="B183" s="2"/>
      <c r="C183" s="2"/>
      <c r="D183" s="2"/>
      <c r="E183" s="3"/>
      <c r="F183" s="3"/>
      <c r="G183" s="3"/>
      <c r="H183" s="3"/>
      <c r="I183" s="3"/>
      <c r="J183" s="3"/>
      <c r="K183" s="3"/>
      <c r="L183" s="3"/>
      <c r="M183" s="3"/>
      <c r="N183" s="3"/>
      <c r="O183" s="3"/>
      <c r="P183" s="3"/>
    </row>
    <row r="184" spans="1:16" ht="15.75" customHeight="1">
      <c r="A184" s="1"/>
      <c r="B184" s="2"/>
      <c r="C184" s="2"/>
      <c r="D184" s="2"/>
      <c r="E184" s="3"/>
      <c r="F184" s="3"/>
      <c r="G184" s="3"/>
      <c r="H184" s="3"/>
      <c r="I184" s="3"/>
      <c r="J184" s="3"/>
      <c r="K184" s="3"/>
      <c r="L184" s="3"/>
      <c r="M184" s="3"/>
      <c r="N184" s="3"/>
      <c r="O184" s="3"/>
      <c r="P184" s="3"/>
    </row>
    <row r="185" spans="1:16" ht="15.75" customHeight="1">
      <c r="A185" s="1"/>
      <c r="B185" s="2"/>
      <c r="C185" s="2"/>
      <c r="D185" s="2"/>
      <c r="E185" s="3"/>
      <c r="F185" s="3"/>
      <c r="G185" s="3"/>
      <c r="H185" s="3"/>
      <c r="I185" s="3"/>
      <c r="J185" s="3"/>
      <c r="K185" s="3"/>
      <c r="L185" s="3"/>
      <c r="M185" s="3"/>
      <c r="N185" s="3"/>
      <c r="O185" s="3"/>
      <c r="P185" s="3"/>
    </row>
    <row r="186" spans="1:16" ht="15.75" customHeight="1">
      <c r="A186" s="1"/>
      <c r="B186" s="2"/>
      <c r="C186" s="2"/>
      <c r="D186" s="2"/>
      <c r="E186" s="3"/>
      <c r="F186" s="3"/>
      <c r="G186" s="3"/>
      <c r="H186" s="3"/>
      <c r="I186" s="3"/>
      <c r="J186" s="3"/>
      <c r="K186" s="3"/>
      <c r="L186" s="3"/>
      <c r="M186" s="3"/>
      <c r="N186" s="3"/>
      <c r="O186" s="3"/>
      <c r="P186" s="3"/>
    </row>
    <row r="187" spans="1:16" ht="15.75" customHeight="1">
      <c r="A187" s="1"/>
      <c r="B187" s="2"/>
      <c r="C187" s="2"/>
      <c r="D187" s="2"/>
      <c r="E187" s="3"/>
      <c r="F187" s="3"/>
      <c r="G187" s="3"/>
      <c r="H187" s="3"/>
      <c r="I187" s="3"/>
      <c r="J187" s="3"/>
      <c r="K187" s="3"/>
      <c r="L187" s="3"/>
      <c r="M187" s="3"/>
      <c r="N187" s="3"/>
      <c r="O187" s="3"/>
      <c r="P187" s="3"/>
    </row>
    <row r="188" spans="1:16" ht="15.75" customHeight="1">
      <c r="A188" s="1"/>
      <c r="B188" s="2"/>
      <c r="C188" s="2"/>
      <c r="D188" s="2"/>
      <c r="E188" s="3"/>
      <c r="F188" s="3"/>
      <c r="G188" s="3"/>
      <c r="H188" s="3"/>
      <c r="I188" s="3"/>
      <c r="J188" s="3"/>
      <c r="K188" s="3"/>
      <c r="L188" s="3"/>
      <c r="M188" s="3"/>
      <c r="N188" s="3"/>
      <c r="O188" s="3"/>
      <c r="P188" s="3"/>
    </row>
    <row r="189" spans="1:16" ht="15.75" customHeight="1">
      <c r="A189" s="1"/>
      <c r="B189" s="2"/>
      <c r="C189" s="2"/>
      <c r="D189" s="2"/>
      <c r="E189" s="3"/>
      <c r="F189" s="3"/>
      <c r="G189" s="3"/>
      <c r="H189" s="3"/>
      <c r="I189" s="3"/>
      <c r="J189" s="3"/>
      <c r="K189" s="3"/>
      <c r="L189" s="3"/>
      <c r="M189" s="3"/>
      <c r="N189" s="3"/>
      <c r="O189" s="3"/>
      <c r="P189" s="3"/>
    </row>
    <row r="190" spans="1:16" ht="15.75" customHeight="1">
      <c r="A190" s="1"/>
      <c r="B190" s="2"/>
      <c r="C190" s="2"/>
      <c r="D190" s="2"/>
      <c r="E190" s="3"/>
      <c r="F190" s="3"/>
      <c r="G190" s="3"/>
      <c r="H190" s="3"/>
      <c r="I190" s="3"/>
      <c r="J190" s="3"/>
      <c r="K190" s="3"/>
      <c r="L190" s="3"/>
      <c r="M190" s="3"/>
      <c r="N190" s="3"/>
      <c r="O190" s="3"/>
      <c r="P190" s="3"/>
    </row>
    <row r="191" spans="1:16" ht="15.75" customHeight="1">
      <c r="A191" s="1"/>
      <c r="B191" s="2"/>
      <c r="C191" s="2"/>
      <c r="D191" s="2"/>
      <c r="E191" s="3"/>
      <c r="F191" s="3"/>
      <c r="G191" s="3"/>
      <c r="H191" s="3"/>
      <c r="I191" s="3"/>
      <c r="J191" s="3"/>
      <c r="K191" s="3"/>
      <c r="L191" s="3"/>
      <c r="M191" s="3"/>
      <c r="N191" s="3"/>
      <c r="O191" s="3"/>
      <c r="P191" s="3"/>
    </row>
    <row r="192" spans="1:16" ht="15.75" customHeight="1">
      <c r="A192" s="1"/>
      <c r="B192" s="2"/>
      <c r="C192" s="2"/>
      <c r="D192" s="2"/>
      <c r="E192" s="3"/>
      <c r="F192" s="3"/>
      <c r="G192" s="3"/>
      <c r="H192" s="3"/>
      <c r="I192" s="3"/>
      <c r="J192" s="3"/>
      <c r="K192" s="3"/>
      <c r="L192" s="3"/>
      <c r="M192" s="3"/>
      <c r="N192" s="3"/>
      <c r="O192" s="3"/>
      <c r="P192" s="3"/>
    </row>
    <row r="193" spans="1:16" ht="15.75" customHeight="1">
      <c r="A193" s="1"/>
      <c r="B193" s="2"/>
      <c r="C193" s="2"/>
      <c r="D193" s="2"/>
      <c r="E193" s="3"/>
      <c r="F193" s="3"/>
      <c r="G193" s="3"/>
      <c r="H193" s="3"/>
      <c r="I193" s="3"/>
      <c r="J193" s="3"/>
      <c r="K193" s="3"/>
      <c r="L193" s="3"/>
      <c r="M193" s="3"/>
      <c r="N193" s="3"/>
      <c r="O193" s="3"/>
      <c r="P193" s="3"/>
    </row>
    <row r="194" spans="1:16" ht="15.75" customHeight="1">
      <c r="A194" s="1"/>
      <c r="B194" s="2"/>
      <c r="C194" s="2"/>
      <c r="D194" s="2"/>
      <c r="E194" s="3"/>
      <c r="F194" s="3"/>
      <c r="G194" s="3"/>
      <c r="H194" s="3"/>
      <c r="I194" s="3"/>
      <c r="J194" s="3"/>
      <c r="K194" s="3"/>
      <c r="L194" s="3"/>
      <c r="M194" s="3"/>
      <c r="N194" s="3"/>
      <c r="O194" s="3"/>
      <c r="P194" s="3"/>
    </row>
    <row r="195" spans="1:16" ht="15.75" customHeight="1">
      <c r="A195" s="1"/>
      <c r="B195" s="2"/>
      <c r="C195" s="2"/>
      <c r="D195" s="2"/>
      <c r="E195" s="3"/>
      <c r="F195" s="3"/>
      <c r="G195" s="3"/>
      <c r="H195" s="3"/>
      <c r="I195" s="3"/>
      <c r="J195" s="3"/>
      <c r="K195" s="3"/>
      <c r="L195" s="3"/>
      <c r="M195" s="3"/>
      <c r="N195" s="3"/>
      <c r="O195" s="3"/>
      <c r="P195" s="3"/>
    </row>
    <row r="196" spans="1:16" ht="15.75" customHeight="1">
      <c r="A196" s="1"/>
      <c r="B196" s="2"/>
      <c r="C196" s="2"/>
      <c r="D196" s="2"/>
      <c r="E196" s="3"/>
      <c r="F196" s="3"/>
      <c r="G196" s="3"/>
      <c r="H196" s="3"/>
      <c r="I196" s="3"/>
      <c r="J196" s="3"/>
      <c r="K196" s="3"/>
      <c r="L196" s="3"/>
      <c r="M196" s="3"/>
      <c r="N196" s="3"/>
      <c r="O196" s="3"/>
      <c r="P196" s="3"/>
    </row>
    <row r="197" spans="1:16" ht="15.75" customHeight="1">
      <c r="A197" s="1"/>
      <c r="B197" s="2"/>
      <c r="C197" s="2"/>
      <c r="D197" s="2"/>
      <c r="E197" s="3"/>
      <c r="F197" s="3"/>
      <c r="G197" s="3"/>
      <c r="H197" s="3"/>
      <c r="I197" s="3"/>
      <c r="J197" s="3"/>
      <c r="K197" s="3"/>
      <c r="L197" s="3"/>
      <c r="M197" s="3"/>
      <c r="N197" s="3"/>
      <c r="O197" s="3"/>
      <c r="P197" s="3"/>
    </row>
    <row r="198" spans="1:16" ht="15.75" customHeight="1">
      <c r="A198" s="1"/>
      <c r="B198" s="2"/>
      <c r="C198" s="2"/>
      <c r="D198" s="2"/>
      <c r="E198" s="3"/>
      <c r="F198" s="3"/>
      <c r="G198" s="3"/>
      <c r="H198" s="3"/>
      <c r="I198" s="3"/>
      <c r="J198" s="3"/>
      <c r="K198" s="3"/>
      <c r="L198" s="3"/>
      <c r="M198" s="3"/>
      <c r="N198" s="3"/>
      <c r="O198" s="3"/>
      <c r="P198" s="3"/>
    </row>
    <row r="199" spans="1:16" ht="15.75" customHeight="1">
      <c r="A199" s="1"/>
      <c r="B199" s="2"/>
      <c r="C199" s="2"/>
      <c r="D199" s="2"/>
      <c r="E199" s="3"/>
      <c r="F199" s="3"/>
      <c r="G199" s="3"/>
      <c r="H199" s="3"/>
      <c r="I199" s="3"/>
      <c r="J199" s="3"/>
      <c r="K199" s="3"/>
      <c r="L199" s="3"/>
      <c r="M199" s="3"/>
      <c r="N199" s="3"/>
      <c r="O199" s="3"/>
      <c r="P199" s="3"/>
    </row>
    <row r="200" spans="1:16" ht="15.75" customHeight="1">
      <c r="A200" s="1"/>
      <c r="B200" s="2"/>
      <c r="C200" s="2"/>
      <c r="D200" s="2"/>
      <c r="E200" s="3"/>
      <c r="F200" s="3"/>
      <c r="G200" s="3"/>
      <c r="H200" s="3"/>
      <c r="I200" s="3"/>
      <c r="J200" s="3"/>
      <c r="K200" s="3"/>
      <c r="L200" s="3"/>
      <c r="M200" s="3"/>
      <c r="N200" s="3"/>
      <c r="O200" s="3"/>
      <c r="P200" s="3"/>
    </row>
    <row r="201" spans="1:16" ht="15.75" customHeight="1">
      <c r="A201" s="1"/>
      <c r="B201" s="2"/>
      <c r="C201" s="2"/>
      <c r="D201" s="2"/>
      <c r="E201" s="3"/>
      <c r="F201" s="3"/>
      <c r="G201" s="3"/>
      <c r="H201" s="3"/>
      <c r="I201" s="3"/>
      <c r="J201" s="3"/>
      <c r="K201" s="3"/>
      <c r="L201" s="3"/>
      <c r="M201" s="3"/>
      <c r="N201" s="3"/>
      <c r="O201" s="3"/>
      <c r="P201" s="3"/>
    </row>
    <row r="202" spans="1:16" ht="15.75" customHeight="1">
      <c r="A202" s="1"/>
      <c r="B202" s="2"/>
      <c r="C202" s="2"/>
      <c r="D202" s="2"/>
      <c r="E202" s="3"/>
      <c r="F202" s="3"/>
      <c r="G202" s="3"/>
      <c r="H202" s="3"/>
      <c r="I202" s="3"/>
      <c r="J202" s="3"/>
      <c r="K202" s="3"/>
      <c r="L202" s="3"/>
      <c r="M202" s="3"/>
      <c r="N202" s="3"/>
      <c r="O202" s="3"/>
      <c r="P202" s="3"/>
    </row>
    <row r="203" spans="1:16" ht="15.75" customHeight="1">
      <c r="A203" s="1"/>
      <c r="B203" s="2"/>
      <c r="C203" s="2"/>
      <c r="D203" s="2"/>
      <c r="E203" s="3"/>
      <c r="F203" s="3"/>
      <c r="G203" s="3"/>
      <c r="H203" s="3"/>
      <c r="I203" s="3"/>
      <c r="J203" s="3"/>
      <c r="K203" s="3"/>
      <c r="L203" s="3"/>
      <c r="M203" s="3"/>
      <c r="N203" s="3"/>
      <c r="O203" s="3"/>
      <c r="P203" s="3"/>
    </row>
    <row r="204" spans="1:16" ht="15.75" customHeight="1">
      <c r="A204" s="1"/>
      <c r="B204" s="2"/>
      <c r="C204" s="2"/>
      <c r="D204" s="2"/>
      <c r="E204" s="3"/>
      <c r="F204" s="3"/>
      <c r="G204" s="3"/>
      <c r="H204" s="3"/>
      <c r="I204" s="3"/>
      <c r="J204" s="3"/>
      <c r="K204" s="3"/>
      <c r="L204" s="3"/>
      <c r="M204" s="3"/>
      <c r="N204" s="3"/>
      <c r="O204" s="3"/>
      <c r="P204" s="3"/>
    </row>
    <row r="205" spans="1:16" ht="15.75" customHeight="1">
      <c r="A205" s="1"/>
      <c r="B205" s="2"/>
      <c r="C205" s="2"/>
      <c r="D205" s="2"/>
      <c r="E205" s="3"/>
      <c r="F205" s="3"/>
      <c r="G205" s="3"/>
      <c r="H205" s="3"/>
      <c r="I205" s="3"/>
      <c r="J205" s="3"/>
      <c r="K205" s="3"/>
      <c r="L205" s="3"/>
      <c r="M205" s="3"/>
      <c r="N205" s="3"/>
      <c r="O205" s="3"/>
      <c r="P205" s="3"/>
    </row>
    <row r="206" spans="1:16" ht="15.75" customHeight="1">
      <c r="A206" s="1"/>
      <c r="B206" s="2"/>
      <c r="C206" s="2"/>
      <c r="D206" s="2"/>
      <c r="E206" s="3"/>
      <c r="F206" s="3"/>
      <c r="G206" s="3"/>
      <c r="H206" s="3"/>
      <c r="I206" s="3"/>
      <c r="J206" s="3"/>
      <c r="K206" s="3"/>
      <c r="L206" s="3"/>
      <c r="M206" s="3"/>
      <c r="N206" s="3"/>
      <c r="O206" s="3"/>
      <c r="P206" s="3"/>
    </row>
    <row r="207" spans="1:16" ht="15.75" customHeight="1">
      <c r="A207" s="1"/>
      <c r="B207" s="2"/>
      <c r="C207" s="2"/>
      <c r="D207" s="2"/>
      <c r="E207" s="3"/>
      <c r="F207" s="3"/>
      <c r="G207" s="3"/>
      <c r="H207" s="3"/>
      <c r="I207" s="3"/>
      <c r="J207" s="3"/>
      <c r="K207" s="3"/>
      <c r="L207" s="3"/>
      <c r="M207" s="3"/>
      <c r="N207" s="3"/>
      <c r="O207" s="3"/>
      <c r="P207" s="3"/>
    </row>
    <row r="208" spans="1:16" ht="15.75" customHeight="1">
      <c r="A208" s="1"/>
      <c r="B208" s="2"/>
      <c r="C208" s="2"/>
      <c r="D208" s="2"/>
      <c r="E208" s="3"/>
      <c r="F208" s="3"/>
      <c r="G208" s="3"/>
      <c r="H208" s="3"/>
      <c r="I208" s="3"/>
      <c r="J208" s="3"/>
      <c r="K208" s="3"/>
      <c r="L208" s="3"/>
      <c r="M208" s="3"/>
      <c r="N208" s="3"/>
      <c r="O208" s="3"/>
      <c r="P208" s="3"/>
    </row>
    <row r="209" spans="1:16" ht="15.75" customHeight="1">
      <c r="A209" s="1"/>
      <c r="B209" s="2"/>
      <c r="C209" s="2"/>
      <c r="D209" s="2"/>
      <c r="E209" s="3"/>
      <c r="F209" s="3"/>
      <c r="G209" s="3"/>
      <c r="H209" s="3"/>
      <c r="I209" s="3"/>
      <c r="J209" s="3"/>
      <c r="K209" s="3"/>
      <c r="L209" s="3"/>
      <c r="M209" s="3"/>
      <c r="N209" s="3"/>
      <c r="O209" s="3"/>
      <c r="P209" s="3"/>
    </row>
    <row r="210" spans="1:16" ht="15.75" customHeight="1">
      <c r="A210" s="1"/>
      <c r="B210" s="2"/>
      <c r="C210" s="2"/>
      <c r="D210" s="2"/>
      <c r="E210" s="3"/>
      <c r="F210" s="3"/>
      <c r="G210" s="3"/>
      <c r="H210" s="3"/>
      <c r="I210" s="3"/>
      <c r="J210" s="3"/>
      <c r="K210" s="3"/>
      <c r="L210" s="3"/>
      <c r="M210" s="3"/>
      <c r="N210" s="3"/>
      <c r="O210" s="3"/>
      <c r="P210" s="3"/>
    </row>
    <row r="211" spans="1:16" ht="15.75" customHeight="1">
      <c r="A211" s="1"/>
      <c r="B211" s="2"/>
      <c r="C211" s="2"/>
      <c r="D211" s="2"/>
      <c r="E211" s="3"/>
      <c r="F211" s="3"/>
      <c r="G211" s="3"/>
      <c r="H211" s="3"/>
      <c r="I211" s="3"/>
      <c r="J211" s="3"/>
      <c r="K211" s="3"/>
      <c r="L211" s="3"/>
      <c r="M211" s="3"/>
      <c r="N211" s="3"/>
      <c r="O211" s="3"/>
      <c r="P211" s="3"/>
    </row>
    <row r="212" spans="1:16" ht="15.75" customHeight="1">
      <c r="A212" s="1"/>
      <c r="B212" s="2"/>
      <c r="C212" s="2"/>
      <c r="D212" s="2"/>
      <c r="E212" s="3"/>
      <c r="F212" s="3"/>
      <c r="G212" s="3"/>
      <c r="H212" s="3"/>
      <c r="I212" s="3"/>
      <c r="J212" s="3"/>
      <c r="K212" s="3"/>
      <c r="L212" s="3"/>
      <c r="M212" s="3"/>
      <c r="N212" s="3"/>
      <c r="O212" s="3"/>
      <c r="P212" s="3"/>
    </row>
    <row r="213" spans="1:16" ht="15.75" customHeight="1">
      <c r="A213" s="1"/>
      <c r="B213" s="2"/>
      <c r="C213" s="2"/>
      <c r="D213" s="2"/>
      <c r="E213" s="3"/>
      <c r="F213" s="3"/>
      <c r="G213" s="3"/>
      <c r="H213" s="3"/>
      <c r="I213" s="3"/>
      <c r="J213" s="3"/>
      <c r="K213" s="3"/>
      <c r="L213" s="3"/>
      <c r="M213" s="3"/>
      <c r="N213" s="3"/>
      <c r="O213" s="3"/>
      <c r="P213" s="3"/>
    </row>
    <row r="214" spans="1:16" ht="15.75" customHeight="1">
      <c r="A214" s="1"/>
      <c r="B214" s="2"/>
      <c r="C214" s="2"/>
      <c r="D214" s="2"/>
      <c r="E214" s="3"/>
      <c r="F214" s="3"/>
      <c r="G214" s="3"/>
      <c r="H214" s="3"/>
      <c r="I214" s="3"/>
      <c r="J214" s="3"/>
      <c r="K214" s="3"/>
      <c r="L214" s="3"/>
      <c r="M214" s="3"/>
      <c r="N214" s="3"/>
      <c r="O214" s="3"/>
      <c r="P214" s="3"/>
    </row>
    <row r="215" spans="1:16" ht="15.75" customHeight="1">
      <c r="A215" s="1"/>
      <c r="B215" s="2"/>
      <c r="C215" s="2"/>
      <c r="D215" s="2"/>
      <c r="E215" s="3"/>
      <c r="F215" s="3"/>
      <c r="G215" s="3"/>
      <c r="H215" s="3"/>
      <c r="I215" s="3"/>
      <c r="J215" s="3"/>
      <c r="K215" s="3"/>
      <c r="L215" s="3"/>
      <c r="M215" s="3"/>
      <c r="N215" s="3"/>
      <c r="O215" s="3"/>
      <c r="P215" s="3"/>
    </row>
    <row r="216" spans="1:16" ht="15.75" customHeight="1">
      <c r="A216" s="1"/>
      <c r="B216" s="2"/>
      <c r="C216" s="2"/>
      <c r="D216" s="2"/>
      <c r="E216" s="3"/>
      <c r="F216" s="3"/>
      <c r="G216" s="3"/>
      <c r="H216" s="3"/>
      <c r="I216" s="3"/>
      <c r="J216" s="3"/>
      <c r="K216" s="3"/>
      <c r="L216" s="3"/>
      <c r="M216" s="3"/>
      <c r="N216" s="3"/>
      <c r="O216" s="3"/>
      <c r="P216" s="3"/>
    </row>
    <row r="217" spans="1:16" ht="15.75" customHeight="1">
      <c r="A217" s="1"/>
      <c r="B217" s="2"/>
      <c r="C217" s="2"/>
      <c r="D217" s="2"/>
      <c r="E217" s="3"/>
      <c r="F217" s="3"/>
      <c r="G217" s="3"/>
      <c r="H217" s="3"/>
      <c r="I217" s="3"/>
      <c r="J217" s="3"/>
      <c r="K217" s="3"/>
      <c r="L217" s="3"/>
      <c r="M217" s="3"/>
      <c r="N217" s="3"/>
      <c r="O217" s="3"/>
      <c r="P217" s="3"/>
    </row>
    <row r="218" spans="1:16" ht="15.75" customHeight="1">
      <c r="A218" s="1"/>
      <c r="B218" s="2"/>
      <c r="C218" s="2"/>
      <c r="D218" s="2"/>
      <c r="E218" s="3"/>
      <c r="F218" s="3"/>
      <c r="G218" s="3"/>
      <c r="H218" s="3"/>
      <c r="I218" s="3"/>
      <c r="J218" s="3"/>
      <c r="K218" s="3"/>
      <c r="L218" s="3"/>
      <c r="M218" s="3"/>
      <c r="N218" s="3"/>
      <c r="O218" s="3"/>
      <c r="P218" s="3"/>
    </row>
    <row r="219" spans="1:16" ht="15.75" customHeight="1">
      <c r="A219" s="1"/>
      <c r="B219" s="2"/>
      <c r="C219" s="2"/>
      <c r="D219" s="2"/>
      <c r="E219" s="3"/>
      <c r="F219" s="3"/>
      <c r="G219" s="3"/>
      <c r="H219" s="3"/>
      <c r="I219" s="3"/>
      <c r="J219" s="3"/>
      <c r="K219" s="3"/>
      <c r="L219" s="3"/>
      <c r="M219" s="3"/>
      <c r="N219" s="3"/>
      <c r="O219" s="3"/>
      <c r="P219" s="3"/>
    </row>
    <row r="220" spans="1:16" ht="15.75" customHeight="1">
      <c r="A220" s="1"/>
      <c r="B220" s="2"/>
      <c r="C220" s="2"/>
      <c r="D220" s="2"/>
      <c r="E220" s="3"/>
      <c r="F220" s="3"/>
      <c r="G220" s="3"/>
      <c r="H220" s="3"/>
      <c r="I220" s="3"/>
      <c r="J220" s="3"/>
      <c r="K220" s="3"/>
      <c r="L220" s="3"/>
      <c r="M220" s="3"/>
      <c r="N220" s="3"/>
      <c r="O220" s="3"/>
      <c r="P220" s="3"/>
    </row>
    <row r="221" spans="1:16" ht="15.75" customHeight="1"/>
    <row r="222" spans="1:16" ht="15.75" customHeight="1"/>
    <row r="223" spans="1:16" ht="15.75" customHeight="1"/>
    <row r="224" spans="1: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L8"/>
    <mergeCell ref="A9:L9"/>
    <mergeCell ref="A20:L20"/>
    <mergeCell ref="A2:L2"/>
    <mergeCell ref="A4:L4"/>
    <mergeCell ref="A5:L5"/>
    <mergeCell ref="A6:L6"/>
    <mergeCell ref="A7:L7"/>
  </mergeCells>
  <hyperlinks>
    <hyperlink ref="E12" r:id="rId1" xr:uid="{AF237663-3AD2-431B-9293-D2B78DCBAC7C}"/>
  </hyperlinks>
  <pageMargins left="0.7" right="0.7" top="0.75" bottom="0.75" header="0" footer="0"/>
  <pageSetup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1071"/>
  <sheetViews>
    <sheetView topLeftCell="A67" workbookViewId="0">
      <selection activeCell="K82" sqref="K82"/>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41" t="s">
        <v>343</v>
      </c>
      <c r="B2" s="1242"/>
      <c r="C2" s="1242"/>
      <c r="D2" s="1242"/>
      <c r="E2" s="1243"/>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6.5" customHeight="1">
      <c r="A4" s="1230" t="s">
        <v>345</v>
      </c>
      <c r="B4" s="1227"/>
      <c r="C4" s="1227"/>
      <c r="D4" s="1227"/>
      <c r="E4" s="1228"/>
      <c r="F4" s="4"/>
      <c r="G4" s="4"/>
      <c r="H4" s="4"/>
      <c r="I4" s="19"/>
      <c r="J4" s="19"/>
      <c r="K4" s="19"/>
      <c r="L4" s="19"/>
      <c r="M4" s="19"/>
      <c r="N4" s="19"/>
      <c r="O4" s="19"/>
      <c r="P4" s="19"/>
      <c r="Q4" s="19"/>
      <c r="R4" s="19"/>
      <c r="S4" s="19"/>
      <c r="T4" s="19"/>
      <c r="U4" s="19"/>
      <c r="V4" s="19"/>
      <c r="W4" s="19"/>
      <c r="X4" s="19"/>
      <c r="Y4" s="19"/>
    </row>
    <row r="5" spans="1:25" ht="132.75" customHeight="1">
      <c r="A5" s="1229" t="s">
        <v>308</v>
      </c>
      <c r="B5" s="1169"/>
      <c r="C5" s="1169"/>
      <c r="D5" s="1169"/>
      <c r="E5" s="1170"/>
      <c r="F5" s="4"/>
      <c r="G5" s="4"/>
      <c r="H5" s="4"/>
      <c r="I5" s="19"/>
      <c r="J5" s="19"/>
      <c r="K5" s="19"/>
      <c r="L5" s="19"/>
      <c r="M5" s="19"/>
      <c r="N5" s="19"/>
      <c r="O5" s="19"/>
      <c r="P5" s="19"/>
      <c r="Q5" s="19"/>
      <c r="R5" s="19"/>
      <c r="S5" s="19"/>
      <c r="T5" s="19"/>
      <c r="U5" s="19"/>
      <c r="V5" s="19"/>
      <c r="W5" s="19"/>
      <c r="X5" s="19"/>
      <c r="Y5" s="19"/>
    </row>
    <row r="6" spans="1:25" ht="14.25">
      <c r="A6" s="7"/>
      <c r="B6" s="7"/>
      <c r="C6" s="8"/>
      <c r="D6" s="8"/>
      <c r="E6" s="8"/>
      <c r="F6" s="7"/>
      <c r="G6" s="7"/>
      <c r="H6" s="7"/>
      <c r="I6" s="19"/>
      <c r="J6" s="19"/>
      <c r="K6" s="19"/>
      <c r="L6" s="19"/>
      <c r="M6" s="19"/>
      <c r="N6" s="19"/>
      <c r="O6" s="19"/>
      <c r="P6" s="19"/>
      <c r="Q6" s="19"/>
      <c r="R6" s="19"/>
      <c r="S6" s="19"/>
      <c r="T6" s="19"/>
      <c r="U6" s="19"/>
      <c r="V6" s="19"/>
      <c r="W6" s="19"/>
      <c r="X6" s="19"/>
      <c r="Y6" s="19"/>
    </row>
    <row r="7" spans="1:25" ht="61.5" customHeight="1">
      <c r="A7" s="9" t="s">
        <v>135</v>
      </c>
      <c r="B7" s="10" t="s">
        <v>85</v>
      </c>
      <c r="C7" s="10" t="s">
        <v>342</v>
      </c>
      <c r="D7" s="11" t="s">
        <v>71</v>
      </c>
      <c r="E7" s="11" t="s">
        <v>57</v>
      </c>
      <c r="F7" s="140" t="s">
        <v>393</v>
      </c>
      <c r="I7" s="19"/>
      <c r="J7" s="19"/>
      <c r="K7" s="19"/>
      <c r="L7" s="19"/>
      <c r="M7" s="19"/>
      <c r="N7" s="19"/>
      <c r="O7" s="19"/>
      <c r="P7" s="19"/>
      <c r="Q7" s="19"/>
      <c r="R7" s="19"/>
      <c r="S7" s="19"/>
      <c r="T7" s="19"/>
      <c r="U7" s="19"/>
      <c r="V7" s="19"/>
      <c r="W7" s="19"/>
      <c r="X7" s="19"/>
      <c r="Y7" s="19"/>
    </row>
    <row r="8" spans="1:25" ht="14.25">
      <c r="A8" s="202" t="s">
        <v>524</v>
      </c>
      <c r="B8" s="270" t="s">
        <v>420</v>
      </c>
      <c r="C8" s="270" t="s">
        <v>808</v>
      </c>
      <c r="D8" s="193">
        <v>60</v>
      </c>
      <c r="E8" s="274">
        <v>60</v>
      </c>
      <c r="F8" s="215" t="s">
        <v>524</v>
      </c>
    </row>
    <row r="9" spans="1:25" ht="14.25">
      <c r="A9" s="202" t="s">
        <v>524</v>
      </c>
      <c r="B9" s="270" t="s">
        <v>420</v>
      </c>
      <c r="C9" s="270" t="s">
        <v>809</v>
      </c>
      <c r="D9" s="199">
        <v>60</v>
      </c>
      <c r="E9" s="274">
        <v>60</v>
      </c>
      <c r="F9" s="215" t="s">
        <v>524</v>
      </c>
    </row>
    <row r="10" spans="1:25" ht="38.25">
      <c r="A10" s="202" t="s">
        <v>524</v>
      </c>
      <c r="B10" s="270" t="s">
        <v>420</v>
      </c>
      <c r="C10" s="270" t="s">
        <v>810</v>
      </c>
      <c r="D10" s="193">
        <v>20</v>
      </c>
      <c r="E10" s="274">
        <v>20</v>
      </c>
      <c r="F10" s="215" t="s">
        <v>524</v>
      </c>
    </row>
    <row r="11" spans="1:25" ht="14.25">
      <c r="A11" s="205" t="s">
        <v>858</v>
      </c>
      <c r="B11" s="237" t="s">
        <v>420</v>
      </c>
      <c r="C11" s="237" t="s">
        <v>979</v>
      </c>
      <c r="D11" s="238">
        <v>60</v>
      </c>
      <c r="E11" s="264">
        <v>60</v>
      </c>
      <c r="F11" s="215" t="s">
        <v>858</v>
      </c>
    </row>
    <row r="12" spans="1:25" ht="14.25">
      <c r="A12" s="205" t="s">
        <v>858</v>
      </c>
      <c r="B12" s="237" t="s">
        <v>420</v>
      </c>
      <c r="C12" s="237" t="s">
        <v>980</v>
      </c>
      <c r="D12" s="239">
        <v>80</v>
      </c>
      <c r="E12" s="264">
        <v>60</v>
      </c>
      <c r="F12" s="215" t="s">
        <v>858</v>
      </c>
    </row>
    <row r="13" spans="1:25" ht="14.25">
      <c r="A13" s="205" t="s">
        <v>858</v>
      </c>
      <c r="B13" s="237" t="s">
        <v>420</v>
      </c>
      <c r="C13" s="237" t="s">
        <v>981</v>
      </c>
      <c r="D13" s="238">
        <v>100</v>
      </c>
      <c r="E13" s="264">
        <v>100</v>
      </c>
      <c r="F13" s="215" t="s">
        <v>858</v>
      </c>
    </row>
    <row r="14" spans="1:25" ht="25.5">
      <c r="A14" s="205" t="s">
        <v>858</v>
      </c>
      <c r="B14" s="237" t="s">
        <v>420</v>
      </c>
      <c r="C14" s="237" t="s">
        <v>982</v>
      </c>
      <c r="D14" s="239">
        <v>20</v>
      </c>
      <c r="E14" s="264">
        <v>20</v>
      </c>
      <c r="F14" s="215" t="s">
        <v>858</v>
      </c>
    </row>
    <row r="15" spans="1:25" ht="25.5">
      <c r="A15" s="205" t="s">
        <v>858</v>
      </c>
      <c r="B15" s="237" t="s">
        <v>420</v>
      </c>
      <c r="C15" s="237" t="s">
        <v>983</v>
      </c>
      <c r="D15" s="239">
        <v>20</v>
      </c>
      <c r="E15" s="264">
        <v>20</v>
      </c>
      <c r="F15" s="215" t="s">
        <v>858</v>
      </c>
    </row>
    <row r="16" spans="1:25" ht="25.5">
      <c r="A16" s="205" t="s">
        <v>858</v>
      </c>
      <c r="B16" s="237" t="s">
        <v>420</v>
      </c>
      <c r="C16" s="237" t="s">
        <v>984</v>
      </c>
      <c r="D16" s="239">
        <v>20</v>
      </c>
      <c r="E16" s="264">
        <v>20</v>
      </c>
      <c r="F16" s="215" t="s">
        <v>858</v>
      </c>
    </row>
    <row r="17" spans="1:6" ht="25.5">
      <c r="A17" s="205" t="s">
        <v>858</v>
      </c>
      <c r="B17" s="237" t="s">
        <v>420</v>
      </c>
      <c r="C17" s="237" t="s">
        <v>985</v>
      </c>
      <c r="D17" s="239">
        <v>20</v>
      </c>
      <c r="E17" s="264">
        <v>20</v>
      </c>
      <c r="F17" s="215" t="s">
        <v>858</v>
      </c>
    </row>
    <row r="18" spans="1:6" ht="38.25">
      <c r="A18" s="205" t="s">
        <v>858</v>
      </c>
      <c r="B18" s="237" t="s">
        <v>420</v>
      </c>
      <c r="C18" s="237" t="s">
        <v>986</v>
      </c>
      <c r="D18" s="239">
        <v>20</v>
      </c>
      <c r="E18" s="264">
        <v>20</v>
      </c>
      <c r="F18" s="215" t="s">
        <v>858</v>
      </c>
    </row>
    <row r="19" spans="1:6" ht="14.25">
      <c r="A19" s="12" t="s">
        <v>1053</v>
      </c>
      <c r="B19" s="13" t="s">
        <v>420</v>
      </c>
      <c r="C19" s="237" t="s">
        <v>1133</v>
      </c>
      <c r="D19" s="239">
        <v>40</v>
      </c>
      <c r="E19" s="15">
        <v>40</v>
      </c>
      <c r="F19" s="215" t="s">
        <v>1014</v>
      </c>
    </row>
    <row r="20" spans="1:6" ht="14.25">
      <c r="A20" s="12" t="s">
        <v>1053</v>
      </c>
      <c r="B20" s="13" t="s">
        <v>420</v>
      </c>
      <c r="C20" s="237" t="s">
        <v>1134</v>
      </c>
      <c r="D20" s="239">
        <v>40</v>
      </c>
      <c r="E20" s="15">
        <v>40</v>
      </c>
      <c r="F20" s="215" t="s">
        <v>1014</v>
      </c>
    </row>
    <row r="21" spans="1:6" ht="14.25">
      <c r="A21" s="12" t="s">
        <v>1053</v>
      </c>
      <c r="B21" s="13" t="s">
        <v>420</v>
      </c>
      <c r="C21" s="237" t="s">
        <v>1135</v>
      </c>
      <c r="D21" s="239">
        <v>40</v>
      </c>
      <c r="E21" s="15">
        <v>40</v>
      </c>
      <c r="F21" s="215" t="s">
        <v>1014</v>
      </c>
    </row>
    <row r="22" spans="1:6" ht="14.25">
      <c r="A22" s="12" t="s">
        <v>1053</v>
      </c>
      <c r="B22" s="13" t="s">
        <v>420</v>
      </c>
      <c r="C22" s="13" t="s">
        <v>809</v>
      </c>
      <c r="D22" s="239">
        <v>60</v>
      </c>
      <c r="E22" s="15">
        <v>60</v>
      </c>
      <c r="F22" s="215" t="s">
        <v>1014</v>
      </c>
    </row>
    <row r="23" spans="1:6" ht="14.25">
      <c r="A23" s="12" t="s">
        <v>1053</v>
      </c>
      <c r="B23" s="13" t="s">
        <v>420</v>
      </c>
      <c r="C23" s="13" t="s">
        <v>1136</v>
      </c>
      <c r="D23" s="239">
        <v>80</v>
      </c>
      <c r="E23" s="15">
        <v>80</v>
      </c>
      <c r="F23" s="215" t="s">
        <v>1014</v>
      </c>
    </row>
    <row r="24" spans="1:6" ht="25.5">
      <c r="A24" s="12" t="s">
        <v>1053</v>
      </c>
      <c r="B24" s="401" t="s">
        <v>420</v>
      </c>
      <c r="C24" s="401" t="s">
        <v>1137</v>
      </c>
      <c r="D24" s="405">
        <v>20</v>
      </c>
      <c r="E24" s="403">
        <v>20</v>
      </c>
      <c r="F24" s="215" t="s">
        <v>1014</v>
      </c>
    </row>
    <row r="25" spans="1:6" ht="14.25">
      <c r="A25" s="12" t="s">
        <v>1053</v>
      </c>
      <c r="B25" s="401" t="s">
        <v>420</v>
      </c>
      <c r="C25" s="401" t="s">
        <v>1138</v>
      </c>
      <c r="D25" s="405">
        <v>20</v>
      </c>
      <c r="E25" s="403">
        <v>20</v>
      </c>
      <c r="F25" s="215" t="s">
        <v>1014</v>
      </c>
    </row>
    <row r="26" spans="1:6" ht="14.25">
      <c r="A26" s="432" t="s">
        <v>1177</v>
      </c>
      <c r="B26" s="433" t="s">
        <v>420</v>
      </c>
      <c r="C26" s="427" t="s">
        <v>1227</v>
      </c>
      <c r="D26" s="428">
        <v>60</v>
      </c>
      <c r="E26" s="429">
        <f>D26</f>
        <v>60</v>
      </c>
      <c r="F26" s="215" t="s">
        <v>1165</v>
      </c>
    </row>
    <row r="27" spans="1:6" ht="14.25">
      <c r="A27" s="432" t="s">
        <v>1177</v>
      </c>
      <c r="B27" s="433" t="s">
        <v>420</v>
      </c>
      <c r="C27" s="427" t="s">
        <v>1228</v>
      </c>
      <c r="D27" s="430">
        <v>60</v>
      </c>
      <c r="E27" s="429">
        <f>D27</f>
        <v>60</v>
      </c>
      <c r="F27" s="215" t="s">
        <v>1165</v>
      </c>
    </row>
    <row r="28" spans="1:6" ht="14.25">
      <c r="A28" s="432" t="s">
        <v>1177</v>
      </c>
      <c r="B28" s="433" t="s">
        <v>420</v>
      </c>
      <c r="C28" s="427" t="s">
        <v>1229</v>
      </c>
      <c r="D28" s="428">
        <v>80</v>
      </c>
      <c r="E28" s="429">
        <f t="shared" ref="E28:E34" si="0">D28</f>
        <v>80</v>
      </c>
      <c r="F28" s="215" t="s">
        <v>1165</v>
      </c>
    </row>
    <row r="29" spans="1:6" ht="14.25">
      <c r="A29" s="432" t="s">
        <v>1177</v>
      </c>
      <c r="B29" s="433" t="s">
        <v>420</v>
      </c>
      <c r="C29" s="427" t="s">
        <v>1230</v>
      </c>
      <c r="D29" s="430">
        <v>80</v>
      </c>
      <c r="E29" s="429">
        <f t="shared" si="0"/>
        <v>80</v>
      </c>
      <c r="F29" s="215" t="s">
        <v>1165</v>
      </c>
    </row>
    <row r="30" spans="1:6" ht="25.5">
      <c r="A30" s="432" t="s">
        <v>1177</v>
      </c>
      <c r="B30" s="433" t="s">
        <v>420</v>
      </c>
      <c r="C30" s="427" t="s">
        <v>1231</v>
      </c>
      <c r="D30" s="430">
        <v>40</v>
      </c>
      <c r="E30" s="429">
        <f t="shared" si="0"/>
        <v>40</v>
      </c>
      <c r="F30" s="215" t="s">
        <v>1165</v>
      </c>
    </row>
    <row r="31" spans="1:6" ht="14.25">
      <c r="A31" s="432" t="s">
        <v>1177</v>
      </c>
      <c r="B31" s="433" t="s">
        <v>420</v>
      </c>
      <c r="C31" s="427" t="s">
        <v>1232</v>
      </c>
      <c r="D31" s="430">
        <v>20</v>
      </c>
      <c r="E31" s="429">
        <f t="shared" si="0"/>
        <v>20</v>
      </c>
      <c r="F31" s="215" t="s">
        <v>1165</v>
      </c>
    </row>
    <row r="32" spans="1:6" ht="14.25">
      <c r="A32" s="432" t="s">
        <v>1177</v>
      </c>
      <c r="B32" s="433" t="s">
        <v>420</v>
      </c>
      <c r="C32" s="427" t="s">
        <v>1233</v>
      </c>
      <c r="D32" s="430">
        <v>20</v>
      </c>
      <c r="E32" s="429">
        <f t="shared" si="0"/>
        <v>20</v>
      </c>
      <c r="F32" s="215" t="s">
        <v>1165</v>
      </c>
    </row>
    <row r="33" spans="1:6" ht="25.5">
      <c r="A33" s="432" t="s">
        <v>1177</v>
      </c>
      <c r="B33" s="433" t="s">
        <v>420</v>
      </c>
      <c r="C33" s="427" t="s">
        <v>1234</v>
      </c>
      <c r="D33" s="430">
        <v>20</v>
      </c>
      <c r="E33" s="429">
        <f t="shared" si="0"/>
        <v>20</v>
      </c>
      <c r="F33" s="215" t="s">
        <v>1165</v>
      </c>
    </row>
    <row r="34" spans="1:6" ht="25.5">
      <c r="A34" s="432" t="s">
        <v>1177</v>
      </c>
      <c r="B34" s="433" t="s">
        <v>420</v>
      </c>
      <c r="C34" s="427" t="s">
        <v>1235</v>
      </c>
      <c r="D34" s="430">
        <v>20</v>
      </c>
      <c r="E34" s="429">
        <f t="shared" si="0"/>
        <v>20</v>
      </c>
      <c r="F34" s="215" t="s">
        <v>1165</v>
      </c>
    </row>
    <row r="35" spans="1:6" ht="14.25">
      <c r="A35" s="205" t="s">
        <v>994</v>
      </c>
      <c r="B35" s="237" t="s">
        <v>420</v>
      </c>
      <c r="C35" s="237" t="s">
        <v>979</v>
      </c>
      <c r="D35" s="14">
        <v>60</v>
      </c>
      <c r="E35" s="15">
        <v>60</v>
      </c>
      <c r="F35" s="215" t="s">
        <v>994</v>
      </c>
    </row>
    <row r="36" spans="1:6" ht="14.25">
      <c r="A36" s="205" t="s">
        <v>994</v>
      </c>
      <c r="B36" s="237" t="s">
        <v>420</v>
      </c>
      <c r="C36" s="237" t="s">
        <v>1441</v>
      </c>
      <c r="D36" s="16">
        <v>60</v>
      </c>
      <c r="E36" s="15">
        <v>60</v>
      </c>
      <c r="F36" s="215" t="s">
        <v>994</v>
      </c>
    </row>
    <row r="37" spans="1:6" ht="25.5">
      <c r="A37" s="205" t="s">
        <v>994</v>
      </c>
      <c r="B37" s="237" t="s">
        <v>420</v>
      </c>
      <c r="C37" s="237" t="s">
        <v>1442</v>
      </c>
      <c r="D37" s="14">
        <v>20</v>
      </c>
      <c r="E37" s="15">
        <v>20</v>
      </c>
      <c r="F37" s="215" t="s">
        <v>994</v>
      </c>
    </row>
    <row r="38" spans="1:6" ht="25.5">
      <c r="A38" s="205" t="s">
        <v>994</v>
      </c>
      <c r="B38" s="237" t="s">
        <v>420</v>
      </c>
      <c r="C38" s="237" t="s">
        <v>1443</v>
      </c>
      <c r="D38" s="16">
        <v>20</v>
      </c>
      <c r="E38" s="15">
        <v>20</v>
      </c>
      <c r="F38" s="215" t="s">
        <v>994</v>
      </c>
    </row>
    <row r="39" spans="1:6" ht="25.5">
      <c r="A39" s="205" t="s">
        <v>994</v>
      </c>
      <c r="B39" s="237" t="s">
        <v>420</v>
      </c>
      <c r="C39" s="237" t="s">
        <v>1137</v>
      </c>
      <c r="D39" s="16">
        <v>20</v>
      </c>
      <c r="E39" s="15">
        <v>20</v>
      </c>
      <c r="F39" s="215" t="s">
        <v>994</v>
      </c>
    </row>
    <row r="40" spans="1:6" ht="38.25">
      <c r="A40" s="205" t="s">
        <v>994</v>
      </c>
      <c r="B40" s="237" t="s">
        <v>420</v>
      </c>
      <c r="C40" s="237" t="s">
        <v>1444</v>
      </c>
      <c r="D40" s="16">
        <v>20</v>
      </c>
      <c r="E40" s="15">
        <v>20</v>
      </c>
      <c r="F40" s="215" t="s">
        <v>994</v>
      </c>
    </row>
    <row r="41" spans="1:6" ht="14.25">
      <c r="A41" s="12" t="s">
        <v>994</v>
      </c>
      <c r="B41" s="13" t="s">
        <v>420</v>
      </c>
      <c r="C41" s="13" t="s">
        <v>1445</v>
      </c>
      <c r="D41" s="16">
        <v>20</v>
      </c>
      <c r="E41" s="15">
        <v>20</v>
      </c>
      <c r="F41" s="215" t="s">
        <v>994</v>
      </c>
    </row>
    <row r="42" spans="1:6" ht="14.25">
      <c r="A42" s="205" t="s">
        <v>1485</v>
      </c>
      <c r="B42" s="237" t="s">
        <v>420</v>
      </c>
      <c r="C42" s="270" t="s">
        <v>1575</v>
      </c>
      <c r="D42" s="193">
        <v>20</v>
      </c>
      <c r="E42" s="499">
        <v>20</v>
      </c>
      <c r="F42" s="215" t="s">
        <v>1485</v>
      </c>
    </row>
    <row r="43" spans="1:6" ht="14.25">
      <c r="A43" s="205" t="s">
        <v>1485</v>
      </c>
      <c r="B43" s="237" t="s">
        <v>420</v>
      </c>
      <c r="C43" s="270" t="s">
        <v>1576</v>
      </c>
      <c r="D43" s="199">
        <v>20</v>
      </c>
      <c r="E43" s="499">
        <v>20</v>
      </c>
      <c r="F43" s="215" t="s">
        <v>1485</v>
      </c>
    </row>
    <row r="44" spans="1:6" ht="14.25">
      <c r="A44" s="205" t="s">
        <v>1577</v>
      </c>
      <c r="B44" s="237" t="s">
        <v>420</v>
      </c>
      <c r="C44" s="237" t="s">
        <v>1578</v>
      </c>
      <c r="D44" s="193">
        <v>20</v>
      </c>
      <c r="E44" s="274">
        <v>20</v>
      </c>
      <c r="F44" s="215" t="s">
        <v>1485</v>
      </c>
    </row>
    <row r="45" spans="1:6" ht="14.25">
      <c r="A45" s="205" t="s">
        <v>1632</v>
      </c>
      <c r="B45" s="237" t="s">
        <v>420</v>
      </c>
      <c r="C45" s="237" t="s">
        <v>809</v>
      </c>
      <c r="D45" s="239">
        <v>60</v>
      </c>
      <c r="E45" s="15">
        <f>D45</f>
        <v>60</v>
      </c>
      <c r="F45" s="215" t="s">
        <v>1611</v>
      </c>
    </row>
    <row r="46" spans="1:6" ht="25.5">
      <c r="A46" s="205" t="s">
        <v>1632</v>
      </c>
      <c r="B46" s="237" t="s">
        <v>420</v>
      </c>
      <c r="C46" s="237" t="s">
        <v>1649</v>
      </c>
      <c r="D46" s="16">
        <v>20</v>
      </c>
      <c r="E46" s="15">
        <f>D46</f>
        <v>20</v>
      </c>
      <c r="F46" s="215" t="s">
        <v>1611</v>
      </c>
    </row>
    <row r="47" spans="1:6" ht="14.25">
      <c r="A47" s="12" t="s">
        <v>1717</v>
      </c>
      <c r="B47" s="13" t="s">
        <v>420</v>
      </c>
      <c r="C47" s="13" t="s">
        <v>1737</v>
      </c>
      <c r="D47" s="14">
        <v>20</v>
      </c>
      <c r="E47" s="15">
        <f>D47</f>
        <v>20</v>
      </c>
      <c r="F47" s="215" t="s">
        <v>1707</v>
      </c>
    </row>
    <row r="48" spans="1:6" ht="14.25">
      <c r="A48" s="12" t="s">
        <v>2121</v>
      </c>
      <c r="B48" s="13" t="s">
        <v>420</v>
      </c>
      <c r="C48" s="215" t="s">
        <v>2122</v>
      </c>
      <c r="D48" s="14">
        <v>20</v>
      </c>
      <c r="E48" s="15">
        <v>20</v>
      </c>
      <c r="F48" s="215" t="s">
        <v>2099</v>
      </c>
    </row>
    <row r="49" spans="1:6" ht="14.25">
      <c r="A49" s="205" t="s">
        <v>2302</v>
      </c>
      <c r="B49" s="237" t="s">
        <v>420</v>
      </c>
      <c r="C49" s="237" t="s">
        <v>809</v>
      </c>
      <c r="D49" s="238">
        <v>60</v>
      </c>
      <c r="E49" s="264">
        <v>60</v>
      </c>
      <c r="F49" s="215" t="s">
        <v>2337</v>
      </c>
    </row>
    <row r="50" spans="1:6" ht="25.5">
      <c r="A50" s="205" t="s">
        <v>2498</v>
      </c>
      <c r="B50" s="237" t="s">
        <v>420</v>
      </c>
      <c r="C50" s="237" t="s">
        <v>2577</v>
      </c>
      <c r="D50" s="790">
        <v>10</v>
      </c>
      <c r="E50" s="825">
        <v>5</v>
      </c>
      <c r="F50" s="812" t="s">
        <v>2492</v>
      </c>
    </row>
    <row r="51" spans="1:6" ht="25.5">
      <c r="A51" s="205" t="s">
        <v>2583</v>
      </c>
      <c r="B51" s="596" t="s">
        <v>420</v>
      </c>
      <c r="C51" s="237" t="s">
        <v>2612</v>
      </c>
      <c r="D51" s="238">
        <v>40</v>
      </c>
      <c r="E51" s="264">
        <v>40</v>
      </c>
      <c r="F51" s="812" t="s">
        <v>2583</v>
      </c>
    </row>
    <row r="52" spans="1:6" ht="14.25">
      <c r="A52" s="205" t="s">
        <v>2583</v>
      </c>
      <c r="B52" s="596" t="s">
        <v>420</v>
      </c>
      <c r="C52" s="237" t="s">
        <v>2613</v>
      </c>
      <c r="D52" s="239">
        <v>60</v>
      </c>
      <c r="E52" s="264">
        <v>60</v>
      </c>
      <c r="F52" s="812" t="s">
        <v>2583</v>
      </c>
    </row>
    <row r="53" spans="1:6" ht="14.25">
      <c r="A53" s="205" t="s">
        <v>2583</v>
      </c>
      <c r="B53" s="596" t="s">
        <v>420</v>
      </c>
      <c r="C53" s="237" t="s">
        <v>2614</v>
      </c>
      <c r="D53" s="238">
        <v>80</v>
      </c>
      <c r="E53" s="264">
        <v>80</v>
      </c>
      <c r="F53" s="812" t="s">
        <v>2583</v>
      </c>
    </row>
    <row r="54" spans="1:6" ht="14.25">
      <c r="A54" s="205" t="s">
        <v>2755</v>
      </c>
      <c r="B54" s="237" t="s">
        <v>420</v>
      </c>
      <c r="C54" s="237" t="s">
        <v>1228</v>
      </c>
      <c r="D54" s="238">
        <v>60</v>
      </c>
      <c r="E54" s="264">
        <f>D54</f>
        <v>60</v>
      </c>
      <c r="F54" s="812" t="s">
        <v>2712</v>
      </c>
    </row>
    <row r="55" spans="1:6" ht="14.25">
      <c r="A55" s="205" t="s">
        <v>2798</v>
      </c>
      <c r="B55" s="237" t="s">
        <v>420</v>
      </c>
      <c r="C55" s="237" t="s">
        <v>2807</v>
      </c>
      <c r="D55" s="238">
        <v>40</v>
      </c>
      <c r="E55" s="264">
        <v>40</v>
      </c>
      <c r="F55" s="812" t="s">
        <v>2798</v>
      </c>
    </row>
    <row r="56" spans="1:6" ht="14.25">
      <c r="A56" s="205" t="s">
        <v>2848</v>
      </c>
      <c r="B56" s="205" t="s">
        <v>420</v>
      </c>
      <c r="C56" s="237" t="s">
        <v>1136</v>
      </c>
      <c r="D56" s="238">
        <v>80</v>
      </c>
      <c r="E56" s="264">
        <v>80</v>
      </c>
      <c r="F56" s="812" t="s">
        <v>2820</v>
      </c>
    </row>
    <row r="57" spans="1:6" ht="14.25">
      <c r="A57" s="205" t="s">
        <v>2848</v>
      </c>
      <c r="B57" s="205" t="s">
        <v>420</v>
      </c>
      <c r="C57" s="237" t="s">
        <v>2913</v>
      </c>
      <c r="D57" s="239">
        <v>100</v>
      </c>
      <c r="E57" s="264">
        <v>100</v>
      </c>
      <c r="F57" s="812" t="s">
        <v>2820</v>
      </c>
    </row>
    <row r="58" spans="1:6" ht="14.25">
      <c r="A58" s="205" t="s">
        <v>2848</v>
      </c>
      <c r="B58" s="205" t="s">
        <v>420</v>
      </c>
      <c r="C58" s="237" t="s">
        <v>2914</v>
      </c>
      <c r="D58" s="238">
        <f>2*20</f>
        <v>40</v>
      </c>
      <c r="E58" s="264">
        <v>40</v>
      </c>
      <c r="F58" s="812" t="s">
        <v>2820</v>
      </c>
    </row>
    <row r="59" spans="1:6" ht="14.25">
      <c r="A59" s="205" t="s">
        <v>2848</v>
      </c>
      <c r="B59" s="205" t="s">
        <v>420</v>
      </c>
      <c r="C59" s="237" t="s">
        <v>2915</v>
      </c>
      <c r="D59" s="239">
        <v>20</v>
      </c>
      <c r="E59" s="264">
        <v>20</v>
      </c>
      <c r="F59" s="812" t="s">
        <v>2820</v>
      </c>
    </row>
    <row r="60" spans="1:6" ht="14.25">
      <c r="A60" s="205" t="s">
        <v>2848</v>
      </c>
      <c r="B60" s="205" t="s">
        <v>420</v>
      </c>
      <c r="C60" s="237" t="s">
        <v>2916</v>
      </c>
      <c r="D60" s="239">
        <v>40</v>
      </c>
      <c r="E60" s="264">
        <v>40</v>
      </c>
      <c r="F60" s="812" t="s">
        <v>2820</v>
      </c>
    </row>
    <row r="61" spans="1:6" ht="25.5">
      <c r="A61" s="205" t="s">
        <v>2848</v>
      </c>
      <c r="B61" s="205" t="s">
        <v>420</v>
      </c>
      <c r="C61" s="237" t="s">
        <v>2917</v>
      </c>
      <c r="D61" s="239">
        <v>20</v>
      </c>
      <c r="E61" s="264">
        <v>20</v>
      </c>
      <c r="F61" s="812" t="s">
        <v>2820</v>
      </c>
    </row>
    <row r="62" spans="1:6" ht="14.25">
      <c r="A62" s="205" t="s">
        <v>2930</v>
      </c>
      <c r="B62" s="237" t="s">
        <v>420</v>
      </c>
      <c r="C62" s="237" t="s">
        <v>808</v>
      </c>
      <c r="D62" s="238">
        <v>60</v>
      </c>
      <c r="E62" s="264">
        <v>60</v>
      </c>
      <c r="F62" s="812" t="s">
        <v>2930</v>
      </c>
    </row>
    <row r="63" spans="1:6" ht="14.25">
      <c r="A63" s="205" t="s">
        <v>2930</v>
      </c>
      <c r="B63" s="237" t="s">
        <v>420</v>
      </c>
      <c r="C63" s="237" t="s">
        <v>809</v>
      </c>
      <c r="D63" s="239">
        <v>60</v>
      </c>
      <c r="E63" s="264">
        <v>60</v>
      </c>
      <c r="F63" s="812" t="s">
        <v>2930</v>
      </c>
    </row>
    <row r="64" spans="1:6" ht="25.5">
      <c r="A64" s="205" t="s">
        <v>2930</v>
      </c>
      <c r="B64" s="237" t="s">
        <v>420</v>
      </c>
      <c r="C64" s="237" t="s">
        <v>2938</v>
      </c>
      <c r="D64" s="238">
        <v>30</v>
      </c>
      <c r="E64" s="264">
        <v>30</v>
      </c>
      <c r="F64" s="812" t="s">
        <v>2930</v>
      </c>
    </row>
    <row r="65" spans="1:6" ht="14.25">
      <c r="A65" s="205" t="s">
        <v>2930</v>
      </c>
      <c r="B65" s="237" t="s">
        <v>420</v>
      </c>
      <c r="C65" s="237" t="s">
        <v>2939</v>
      </c>
      <c r="D65" s="239">
        <v>100</v>
      </c>
      <c r="E65" s="264">
        <v>100</v>
      </c>
      <c r="F65" s="812" t="s">
        <v>2930</v>
      </c>
    </row>
    <row r="66" spans="1:6" ht="14.25">
      <c r="A66" s="205" t="s">
        <v>2930</v>
      </c>
      <c r="B66" s="237" t="s">
        <v>420</v>
      </c>
      <c r="C66" s="237" t="s">
        <v>2940</v>
      </c>
      <c r="D66" s="239">
        <v>100</v>
      </c>
      <c r="E66" s="264">
        <v>100</v>
      </c>
      <c r="F66" s="812" t="s">
        <v>2930</v>
      </c>
    </row>
    <row r="67" spans="1:6" ht="25.5">
      <c r="A67" s="205" t="s">
        <v>2930</v>
      </c>
      <c r="B67" s="237" t="s">
        <v>420</v>
      </c>
      <c r="C67" s="237" t="s">
        <v>3732</v>
      </c>
      <c r="D67" s="239">
        <v>40</v>
      </c>
      <c r="E67" s="380">
        <f t="shared" ref="E67" si="1">D67</f>
        <v>40</v>
      </c>
      <c r="F67" s="812" t="s">
        <v>2930</v>
      </c>
    </row>
    <row r="68" spans="1:6" ht="14.25">
      <c r="A68" s="205" t="s">
        <v>3167</v>
      </c>
      <c r="B68" s="237" t="s">
        <v>420</v>
      </c>
      <c r="C68" s="237" t="s">
        <v>1136</v>
      </c>
      <c r="D68" s="239">
        <v>80</v>
      </c>
      <c r="E68" s="264">
        <v>80</v>
      </c>
      <c r="F68" s="812" t="s">
        <v>3167</v>
      </c>
    </row>
    <row r="69" spans="1:6" ht="14.25">
      <c r="A69" s="205" t="s">
        <v>3167</v>
      </c>
      <c r="B69" s="237" t="s">
        <v>420</v>
      </c>
      <c r="C69" s="237" t="s">
        <v>809</v>
      </c>
      <c r="D69" s="239">
        <v>60</v>
      </c>
      <c r="E69" s="264">
        <v>60</v>
      </c>
      <c r="F69" s="812" t="s">
        <v>3167</v>
      </c>
    </row>
    <row r="70" spans="1:6" ht="14.25">
      <c r="A70" s="205" t="s">
        <v>3620</v>
      </c>
      <c r="B70" s="237" t="s">
        <v>420</v>
      </c>
      <c r="C70" s="237" t="s">
        <v>3730</v>
      </c>
      <c r="D70" s="239">
        <v>40</v>
      </c>
      <c r="E70" s="264">
        <f>D70</f>
        <v>40</v>
      </c>
      <c r="F70" s="1025" t="s">
        <v>3620</v>
      </c>
    </row>
    <row r="71" spans="1:6" ht="14.25">
      <c r="A71" s="205" t="s">
        <v>3620</v>
      </c>
      <c r="B71" s="237" t="s">
        <v>420</v>
      </c>
      <c r="C71" s="237" t="s">
        <v>3731</v>
      </c>
      <c r="D71" s="239">
        <v>40</v>
      </c>
      <c r="E71" s="264">
        <f t="shared" ref="E71:E73" si="2">D71</f>
        <v>40</v>
      </c>
      <c r="F71" s="1025" t="s">
        <v>3620</v>
      </c>
    </row>
    <row r="72" spans="1:6" ht="25.5">
      <c r="A72" s="205" t="s">
        <v>3620</v>
      </c>
      <c r="B72" s="237" t="s">
        <v>420</v>
      </c>
      <c r="C72" s="237" t="s">
        <v>3732</v>
      </c>
      <c r="D72" s="239">
        <v>40</v>
      </c>
      <c r="E72" s="380">
        <f t="shared" si="2"/>
        <v>40</v>
      </c>
      <c r="F72" s="1025" t="s">
        <v>3620</v>
      </c>
    </row>
    <row r="73" spans="1:6" ht="14.25">
      <c r="A73" s="205" t="s">
        <v>3620</v>
      </c>
      <c r="B73" s="237" t="s">
        <v>420</v>
      </c>
      <c r="C73" s="237" t="s">
        <v>3733</v>
      </c>
      <c r="D73" s="239">
        <v>40</v>
      </c>
      <c r="E73" s="380">
        <f t="shared" si="2"/>
        <v>40</v>
      </c>
      <c r="F73" s="1025" t="s">
        <v>3620</v>
      </c>
    </row>
    <row r="74" spans="1:6" ht="89.25">
      <c r="A74" s="205" t="s">
        <v>3934</v>
      </c>
      <c r="B74" s="237" t="s">
        <v>2487</v>
      </c>
      <c r="C74" s="237" t="s">
        <v>4012</v>
      </c>
      <c r="D74" s="238">
        <v>20</v>
      </c>
      <c r="E74" s="264">
        <v>20</v>
      </c>
      <c r="F74" s="1057" t="s">
        <v>3934</v>
      </c>
    </row>
    <row r="75" spans="1:6" ht="25.5">
      <c r="A75" s="205" t="s">
        <v>3934</v>
      </c>
      <c r="B75" s="237" t="s">
        <v>2487</v>
      </c>
      <c r="C75" s="237" t="s">
        <v>4013</v>
      </c>
      <c r="D75" s="239">
        <v>40</v>
      </c>
      <c r="E75" s="280">
        <v>40</v>
      </c>
      <c r="F75" s="1057" t="s">
        <v>3934</v>
      </c>
    </row>
    <row r="76" spans="1:6" ht="14.25">
      <c r="A76" s="205" t="s">
        <v>4295</v>
      </c>
      <c r="B76" s="388" t="s">
        <v>420</v>
      </c>
      <c r="C76" s="237" t="s">
        <v>4347</v>
      </c>
      <c r="D76" s="238">
        <v>40</v>
      </c>
      <c r="E76" s="264">
        <v>40</v>
      </c>
      <c r="F76" s="1057" t="s">
        <v>4051</v>
      </c>
    </row>
    <row r="77" spans="1:6" ht="38.25">
      <c r="A77" s="205" t="s">
        <v>4295</v>
      </c>
      <c r="B77" s="388" t="s">
        <v>420</v>
      </c>
      <c r="C77" s="237" t="s">
        <v>4348</v>
      </c>
      <c r="D77" s="239">
        <v>20</v>
      </c>
      <c r="E77" s="380">
        <v>20</v>
      </c>
      <c r="F77" s="1057" t="s">
        <v>4051</v>
      </c>
    </row>
    <row r="78" spans="1:6" ht="38.25">
      <c r="A78" s="205" t="s">
        <v>4349</v>
      </c>
      <c r="B78" s="388" t="s">
        <v>420</v>
      </c>
      <c r="C78" s="237" t="s">
        <v>4350</v>
      </c>
      <c r="D78" s="238">
        <v>20</v>
      </c>
      <c r="E78" s="380">
        <v>20</v>
      </c>
      <c r="F78" s="1057" t="s">
        <v>4051</v>
      </c>
    </row>
    <row r="79" spans="1:6" ht="63.75">
      <c r="A79" s="395" t="s">
        <v>2959</v>
      </c>
      <c r="B79" s="237" t="s">
        <v>420</v>
      </c>
      <c r="C79" s="237" t="s">
        <v>4358</v>
      </c>
      <c r="D79" s="16">
        <v>20</v>
      </c>
      <c r="E79" s="380">
        <v>20</v>
      </c>
      <c r="F79" s="1138" t="s">
        <v>2957</v>
      </c>
    </row>
    <row r="80" spans="1:6" ht="14.25">
      <c r="A80" s="205"/>
      <c r="B80" s="237"/>
      <c r="C80" s="237"/>
      <c r="D80" s="239"/>
      <c r="E80" s="264"/>
    </row>
    <row r="81" spans="1:25" ht="14.25">
      <c r="A81" s="205"/>
      <c r="B81" s="237"/>
      <c r="C81" s="237"/>
      <c r="D81" s="239"/>
      <c r="E81" s="264"/>
    </row>
    <row r="82" spans="1:25" ht="14.25">
      <c r="A82" s="205"/>
      <c r="B82" s="237"/>
      <c r="C82" s="237"/>
      <c r="D82" s="239"/>
      <c r="E82" s="264"/>
    </row>
    <row r="83" spans="1:25" ht="14.25">
      <c r="A83" s="205"/>
      <c r="B83" s="237"/>
      <c r="C83" s="237"/>
      <c r="D83" s="239"/>
      <c r="E83" s="264"/>
    </row>
    <row r="84" spans="1:25" ht="14.25">
      <c r="A84" s="205"/>
      <c r="B84" s="237"/>
      <c r="C84" s="237"/>
      <c r="D84" s="239"/>
      <c r="E84" s="264"/>
    </row>
    <row r="85" spans="1:25" ht="14.25">
      <c r="A85" s="205"/>
      <c r="B85" s="237"/>
      <c r="C85" s="237"/>
      <c r="D85" s="239"/>
      <c r="E85" s="264"/>
    </row>
    <row r="86" spans="1:25" ht="14.25">
      <c r="A86" s="8"/>
      <c r="B86" s="17"/>
      <c r="C86" s="17"/>
      <c r="D86" s="18"/>
      <c r="E86" s="18">
        <f>SUM(E8:E85)</f>
        <v>3055</v>
      </c>
    </row>
    <row r="87" spans="1:25" ht="14.25">
      <c r="A87" s="1"/>
      <c r="B87" s="1"/>
      <c r="C87" s="2"/>
      <c r="D87" s="2"/>
      <c r="E87" s="2"/>
      <c r="F87" s="3"/>
      <c r="G87" s="3"/>
      <c r="H87" s="3"/>
    </row>
    <row r="88" spans="1:25" ht="14.25">
      <c r="A88" s="1164" t="s">
        <v>59</v>
      </c>
      <c r="B88" s="1165"/>
      <c r="C88" s="1165"/>
      <c r="D88" s="1165"/>
      <c r="E88" s="1165"/>
      <c r="F88" s="1165"/>
      <c r="G88" s="1165"/>
      <c r="H88" s="1165"/>
      <c r="I88" s="1"/>
      <c r="J88" s="1"/>
      <c r="K88" s="1"/>
      <c r="L88" s="1"/>
      <c r="M88" s="1"/>
      <c r="N88" s="1"/>
      <c r="O88" s="1"/>
      <c r="P88" s="1"/>
      <c r="Q88" s="1"/>
      <c r="R88" s="1"/>
      <c r="S88" s="1"/>
      <c r="T88" s="1"/>
      <c r="U88" s="1"/>
      <c r="V88" s="1"/>
      <c r="W88" s="1"/>
      <c r="X88" s="1"/>
      <c r="Y88" s="1"/>
    </row>
    <row r="89" spans="1:25" ht="14.25">
      <c r="A89" s="1"/>
      <c r="B89" s="1"/>
      <c r="C89" s="2"/>
      <c r="D89" s="2"/>
      <c r="E89" s="3"/>
      <c r="F89" s="3"/>
      <c r="G89" s="3"/>
      <c r="H89" s="3"/>
    </row>
    <row r="90" spans="1:25" ht="14.25">
      <c r="A90" s="1"/>
      <c r="B90" s="1"/>
      <c r="C90" s="2"/>
      <c r="D90" s="2"/>
      <c r="E90" s="2"/>
      <c r="F90" s="3"/>
      <c r="G90" s="3"/>
      <c r="H90" s="3"/>
    </row>
    <row r="91" spans="1:25" ht="15.75" customHeight="1">
      <c r="A91" s="1"/>
      <c r="B91" s="1"/>
      <c r="C91" s="2"/>
      <c r="D91" s="2"/>
      <c r="E91" s="3"/>
      <c r="F91" s="3"/>
      <c r="G91" s="3"/>
      <c r="H91" s="3"/>
    </row>
    <row r="92" spans="1:25" ht="15.75" customHeight="1">
      <c r="A92" s="1"/>
      <c r="B92" s="1"/>
      <c r="C92" s="2"/>
      <c r="D92" s="2"/>
      <c r="E92" s="2"/>
      <c r="F92" s="3"/>
      <c r="G92" s="3"/>
      <c r="H92" s="3"/>
    </row>
    <row r="93" spans="1:25" ht="15.75" customHeight="1">
      <c r="A93" s="1"/>
      <c r="B93" s="1"/>
      <c r="C93" s="2"/>
      <c r="D93" s="2"/>
      <c r="E93" s="2"/>
      <c r="F93" s="3"/>
      <c r="G93" s="3"/>
      <c r="H93" s="3"/>
    </row>
    <row r="94" spans="1:25" ht="15.75" customHeight="1">
      <c r="A94" s="1"/>
      <c r="B94" s="1"/>
      <c r="C94" s="2"/>
      <c r="D94" s="2"/>
      <c r="E94" s="2"/>
      <c r="F94" s="3"/>
      <c r="G94" s="3"/>
      <c r="H94" s="3"/>
    </row>
    <row r="95" spans="1:25" ht="15.75" customHeight="1">
      <c r="A95" s="1"/>
      <c r="B95" s="1"/>
      <c r="C95" s="2"/>
      <c r="D95" s="2"/>
      <c r="E95" s="2"/>
      <c r="F95" s="3"/>
      <c r="G95" s="3"/>
      <c r="H95" s="3"/>
    </row>
    <row r="96" spans="1:25"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row r="293" spans="1:8" ht="15.75" customHeight="1"/>
    <row r="294" spans="1:8" ht="15.75" customHeight="1"/>
    <row r="295" spans="1:8" ht="15.75" customHeight="1"/>
    <row r="296" spans="1:8" ht="15.75" customHeight="1"/>
    <row r="297" spans="1:8" ht="15.75" customHeight="1"/>
    <row r="298" spans="1:8" ht="15.75" customHeight="1"/>
    <row r="299" spans="1:8" ht="15.75" customHeight="1"/>
    <row r="300" spans="1:8" ht="15.75" customHeight="1"/>
    <row r="301" spans="1:8" ht="15.75" customHeight="1"/>
    <row r="302" spans="1:8" ht="15.75" customHeight="1"/>
    <row r="303" spans="1:8" ht="15.75" customHeight="1"/>
    <row r="304" spans="1: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sheetData>
  <mergeCells count="4">
    <mergeCell ref="A2:E2"/>
    <mergeCell ref="A4:E4"/>
    <mergeCell ref="A5:E5"/>
    <mergeCell ref="A88:H88"/>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Y1072"/>
  <sheetViews>
    <sheetView topLeftCell="A67" workbookViewId="0">
      <selection activeCell="G84" sqref="G84"/>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44" t="s">
        <v>309</v>
      </c>
      <c r="B2" s="1245"/>
      <c r="C2" s="1245"/>
      <c r="D2" s="1245"/>
      <c r="E2" s="1246"/>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1177" t="s">
        <v>310</v>
      </c>
      <c r="B4" s="1227"/>
      <c r="C4" s="1227"/>
      <c r="D4" s="1227"/>
      <c r="E4" s="1228"/>
      <c r="F4" s="4"/>
      <c r="G4" s="4"/>
      <c r="H4" s="4"/>
      <c r="I4" s="19"/>
      <c r="J4" s="19"/>
      <c r="K4" s="19"/>
      <c r="L4" s="19"/>
      <c r="M4" s="19"/>
      <c r="N4" s="19"/>
      <c r="O4" s="19"/>
      <c r="P4" s="19"/>
      <c r="Q4" s="19"/>
      <c r="R4" s="19"/>
      <c r="S4" s="19"/>
      <c r="T4" s="19"/>
      <c r="U4" s="19"/>
      <c r="V4" s="19"/>
      <c r="W4" s="19"/>
      <c r="X4" s="19"/>
      <c r="Y4" s="19"/>
    </row>
    <row r="5" spans="1:25" ht="25.9" customHeight="1">
      <c r="A5" s="1194" t="s">
        <v>311</v>
      </c>
      <c r="B5" s="1227"/>
      <c r="C5" s="1227"/>
      <c r="D5" s="1227"/>
      <c r="E5" s="1228"/>
      <c r="F5" s="4"/>
      <c r="G5" s="4"/>
      <c r="H5" s="4"/>
      <c r="I5" s="19"/>
      <c r="J5" s="19"/>
      <c r="K5" s="19"/>
      <c r="L5" s="19"/>
      <c r="M5" s="19"/>
      <c r="N5" s="19"/>
      <c r="O5" s="19"/>
      <c r="P5" s="19"/>
      <c r="Q5" s="19"/>
      <c r="R5" s="19"/>
      <c r="S5" s="19"/>
      <c r="T5" s="19"/>
      <c r="U5" s="19"/>
      <c r="V5" s="19"/>
      <c r="W5" s="19"/>
      <c r="X5" s="19"/>
      <c r="Y5" s="19"/>
    </row>
    <row r="6" spans="1:25" ht="40.15" customHeight="1">
      <c r="A6" s="1194" t="s">
        <v>312</v>
      </c>
      <c r="B6" s="1227"/>
      <c r="C6" s="1227"/>
      <c r="D6" s="1227"/>
      <c r="E6" s="1228"/>
      <c r="F6" s="4"/>
      <c r="G6" s="4"/>
      <c r="H6" s="4"/>
      <c r="I6" s="19"/>
      <c r="J6" s="19"/>
      <c r="K6" s="19"/>
      <c r="L6" s="19"/>
      <c r="M6" s="19"/>
      <c r="N6" s="19"/>
      <c r="O6" s="19"/>
      <c r="P6" s="19"/>
      <c r="Q6" s="19"/>
      <c r="R6" s="19"/>
      <c r="S6" s="19"/>
      <c r="T6" s="19"/>
      <c r="U6" s="19"/>
      <c r="V6" s="19"/>
      <c r="W6" s="19"/>
      <c r="X6" s="19"/>
      <c r="Y6" s="19"/>
    </row>
    <row r="7" spans="1:25" ht="26.65" customHeight="1">
      <c r="A7" s="1194" t="s">
        <v>313</v>
      </c>
      <c r="B7" s="1227"/>
      <c r="C7" s="1227"/>
      <c r="D7" s="1227"/>
      <c r="E7" s="1228"/>
      <c r="F7" s="4"/>
      <c r="G7" s="4"/>
      <c r="H7" s="4"/>
      <c r="I7" s="19"/>
      <c r="J7" s="19"/>
      <c r="K7" s="19"/>
      <c r="L7" s="19"/>
      <c r="M7" s="19"/>
      <c r="N7" s="19"/>
      <c r="O7" s="19"/>
      <c r="P7" s="19"/>
      <c r="Q7" s="19"/>
      <c r="R7" s="19"/>
      <c r="S7" s="19"/>
      <c r="T7" s="19"/>
      <c r="U7" s="19"/>
      <c r="V7" s="19"/>
      <c r="W7" s="19"/>
      <c r="X7" s="19"/>
      <c r="Y7" s="19"/>
    </row>
    <row r="8" spans="1:25" ht="59.25" customHeight="1">
      <c r="A8" s="1229" t="s">
        <v>314</v>
      </c>
      <c r="B8" s="1169"/>
      <c r="C8" s="1169"/>
      <c r="D8" s="1169"/>
      <c r="E8" s="1170"/>
      <c r="F8" s="4"/>
      <c r="G8" s="4"/>
      <c r="H8" s="4"/>
      <c r="I8" s="19"/>
      <c r="J8" s="19"/>
      <c r="K8" s="19"/>
      <c r="L8" s="19"/>
      <c r="M8" s="19"/>
      <c r="N8" s="19"/>
      <c r="O8" s="19"/>
      <c r="P8" s="19"/>
      <c r="Q8" s="19"/>
      <c r="R8" s="19"/>
      <c r="S8" s="19"/>
      <c r="T8" s="19"/>
      <c r="U8" s="19"/>
      <c r="V8" s="19"/>
      <c r="W8" s="19"/>
      <c r="X8" s="19"/>
      <c r="Y8" s="19"/>
    </row>
    <row r="9" spans="1:25" ht="14.25">
      <c r="A9" s="7"/>
      <c r="B9" s="7"/>
      <c r="C9" s="8"/>
      <c r="D9" s="8"/>
      <c r="E9" s="8"/>
      <c r="F9" s="7"/>
      <c r="G9" s="7"/>
      <c r="H9" s="7"/>
      <c r="I9" s="19"/>
      <c r="J9" s="19"/>
      <c r="K9" s="19"/>
      <c r="L9" s="19"/>
      <c r="M9" s="19"/>
      <c r="N9" s="19"/>
      <c r="O9" s="19"/>
      <c r="P9" s="19"/>
      <c r="Q9" s="19"/>
      <c r="R9" s="19"/>
      <c r="S9" s="19"/>
      <c r="T9" s="19"/>
      <c r="U9" s="19"/>
      <c r="V9" s="19"/>
      <c r="W9" s="19"/>
      <c r="X9" s="19"/>
      <c r="Y9" s="19"/>
    </row>
    <row r="10" spans="1:25" ht="61.5" customHeight="1">
      <c r="A10" s="9" t="s">
        <v>135</v>
      </c>
      <c r="B10" s="10" t="s">
        <v>85</v>
      </c>
      <c r="C10" s="130" t="s">
        <v>351</v>
      </c>
      <c r="D10" s="11" t="s">
        <v>71</v>
      </c>
      <c r="E10" s="11" t="s">
        <v>57</v>
      </c>
      <c r="F10" s="140" t="s">
        <v>393</v>
      </c>
      <c r="I10" s="19"/>
      <c r="J10" s="19"/>
      <c r="K10" s="19"/>
      <c r="L10" s="19"/>
      <c r="M10" s="19"/>
      <c r="N10" s="19"/>
      <c r="O10" s="19"/>
      <c r="P10" s="19"/>
      <c r="Q10" s="19"/>
      <c r="R10" s="19"/>
      <c r="S10" s="19"/>
      <c r="T10" s="19"/>
      <c r="U10" s="19"/>
      <c r="V10" s="19"/>
      <c r="W10" s="19"/>
      <c r="X10" s="19"/>
      <c r="Y10" s="19"/>
    </row>
    <row r="11" spans="1:25" ht="25.5">
      <c r="A11" s="202" t="s">
        <v>524</v>
      </c>
      <c r="B11" s="270" t="s">
        <v>420</v>
      </c>
      <c r="C11" s="270" t="s">
        <v>811</v>
      </c>
      <c r="D11" s="193">
        <v>56</v>
      </c>
      <c r="E11" s="274">
        <v>56</v>
      </c>
      <c r="F11" s="215" t="s">
        <v>524</v>
      </c>
    </row>
    <row r="12" spans="1:25" ht="14.25">
      <c r="A12" s="205" t="s">
        <v>987</v>
      </c>
      <c r="B12" s="237" t="s">
        <v>420</v>
      </c>
      <c r="C12" s="237" t="s">
        <v>988</v>
      </c>
      <c r="D12" s="238">
        <v>200</v>
      </c>
      <c r="E12" s="264">
        <v>200</v>
      </c>
      <c r="F12" t="s">
        <v>858</v>
      </c>
    </row>
    <row r="13" spans="1:25" ht="14.25">
      <c r="A13" s="12" t="s">
        <v>1053</v>
      </c>
      <c r="B13" s="13" t="s">
        <v>420</v>
      </c>
      <c r="C13" s="13" t="s">
        <v>1139</v>
      </c>
      <c r="D13" s="14">
        <v>200</v>
      </c>
      <c r="E13" s="15">
        <v>200</v>
      </c>
      <c r="F13" t="s">
        <v>1014</v>
      </c>
    </row>
    <row r="14" spans="1:25" ht="14.25">
      <c r="A14" s="12" t="s">
        <v>1053</v>
      </c>
      <c r="B14" s="13" t="s">
        <v>420</v>
      </c>
      <c r="C14" s="13" t="s">
        <v>1140</v>
      </c>
      <c r="D14" s="16">
        <v>56</v>
      </c>
      <c r="E14" s="15">
        <v>56</v>
      </c>
      <c r="F14" t="s">
        <v>1014</v>
      </c>
    </row>
    <row r="15" spans="1:25" ht="14.25">
      <c r="A15" s="205" t="s">
        <v>1177</v>
      </c>
      <c r="B15" s="237" t="s">
        <v>420</v>
      </c>
      <c r="C15" s="13" t="s">
        <v>1236</v>
      </c>
      <c r="D15" s="14">
        <v>56</v>
      </c>
      <c r="E15" s="15">
        <f>D15</f>
        <v>56</v>
      </c>
      <c r="F15" t="s">
        <v>1165</v>
      </c>
    </row>
    <row r="16" spans="1:25" ht="14.25">
      <c r="A16" s="205" t="s">
        <v>994</v>
      </c>
      <c r="B16" s="237" t="s">
        <v>420</v>
      </c>
      <c r="C16" s="237" t="s">
        <v>1446</v>
      </c>
      <c r="D16" s="239">
        <v>200</v>
      </c>
      <c r="E16" s="15">
        <v>200</v>
      </c>
      <c r="F16" t="s">
        <v>994</v>
      </c>
    </row>
    <row r="17" spans="1:6" ht="14.25">
      <c r="A17" s="205" t="s">
        <v>994</v>
      </c>
      <c r="B17" s="237" t="s">
        <v>420</v>
      </c>
      <c r="C17" s="237" t="s">
        <v>1447</v>
      </c>
      <c r="D17" s="16">
        <v>12</v>
      </c>
      <c r="E17" s="15">
        <v>12</v>
      </c>
      <c r="F17" t="s">
        <v>994</v>
      </c>
    </row>
    <row r="18" spans="1:6" ht="14.25">
      <c r="A18" s="205" t="s">
        <v>1485</v>
      </c>
      <c r="B18" s="237" t="s">
        <v>1516</v>
      </c>
      <c r="C18" s="237" t="s">
        <v>1579</v>
      </c>
      <c r="D18" s="199">
        <v>200</v>
      </c>
      <c r="E18" s="274">
        <v>200</v>
      </c>
      <c r="F18" t="s">
        <v>1485</v>
      </c>
    </row>
    <row r="19" spans="1:6" ht="14.25">
      <c r="A19" s="202" t="s">
        <v>1485</v>
      </c>
      <c r="B19" s="270" t="s">
        <v>1516</v>
      </c>
      <c r="C19" s="270" t="s">
        <v>1580</v>
      </c>
      <c r="D19" s="193">
        <v>18</v>
      </c>
      <c r="E19" s="274">
        <v>18</v>
      </c>
      <c r="F19" t="s">
        <v>1485</v>
      </c>
    </row>
    <row r="20" spans="1:6" ht="25.5">
      <c r="A20" s="205" t="s">
        <v>1632</v>
      </c>
      <c r="B20" s="237" t="s">
        <v>420</v>
      </c>
      <c r="C20" s="237" t="s">
        <v>1650</v>
      </c>
      <c r="D20" s="14">
        <v>200</v>
      </c>
      <c r="E20" s="15">
        <f>D20</f>
        <v>200</v>
      </c>
      <c r="F20" t="s">
        <v>1611</v>
      </c>
    </row>
    <row r="21" spans="1:6" ht="14.25">
      <c r="A21" s="205" t="s">
        <v>1680</v>
      </c>
      <c r="B21" s="237" t="s">
        <v>420</v>
      </c>
      <c r="C21" s="242" t="s">
        <v>1702</v>
      </c>
      <c r="D21" s="14">
        <v>200</v>
      </c>
      <c r="E21" s="15">
        <v>200</v>
      </c>
      <c r="F21" t="s">
        <v>1666</v>
      </c>
    </row>
    <row r="22" spans="1:6" ht="14.25">
      <c r="A22" s="12" t="s">
        <v>1717</v>
      </c>
      <c r="B22" s="13" t="s">
        <v>420</v>
      </c>
      <c r="C22" s="13" t="s">
        <v>1236</v>
      </c>
      <c r="D22" s="14">
        <v>56</v>
      </c>
      <c r="E22" s="15">
        <f>D22</f>
        <v>56</v>
      </c>
      <c r="F22" t="s">
        <v>1707</v>
      </c>
    </row>
    <row r="23" spans="1:6" ht="14.25">
      <c r="A23" s="12" t="s">
        <v>1132</v>
      </c>
      <c r="B23" s="596" t="s">
        <v>420</v>
      </c>
      <c r="C23" s="13" t="s">
        <v>1837</v>
      </c>
      <c r="D23" s="14">
        <v>200</v>
      </c>
      <c r="E23" s="15">
        <v>200</v>
      </c>
      <c r="F23" t="s">
        <v>1132</v>
      </c>
    </row>
    <row r="24" spans="1:6" ht="14.25">
      <c r="A24" s="12" t="s">
        <v>1132</v>
      </c>
      <c r="B24" s="596" t="s">
        <v>420</v>
      </c>
      <c r="C24" s="13" t="s">
        <v>1838</v>
      </c>
      <c r="D24" s="16">
        <v>56</v>
      </c>
      <c r="E24" s="15">
        <v>56</v>
      </c>
      <c r="F24" t="s">
        <v>1132</v>
      </c>
    </row>
    <row r="25" spans="1:6" ht="14.25">
      <c r="A25" s="205" t="s">
        <v>1854</v>
      </c>
      <c r="B25" s="394" t="s">
        <v>420</v>
      </c>
      <c r="C25" s="237" t="s">
        <v>1702</v>
      </c>
      <c r="D25" s="238">
        <v>200</v>
      </c>
      <c r="E25" s="264">
        <v>200</v>
      </c>
      <c r="F25" s="215" t="s">
        <v>1853</v>
      </c>
    </row>
    <row r="26" spans="1:6" ht="14.25">
      <c r="A26" s="205" t="s">
        <v>1854</v>
      </c>
      <c r="B26" s="394" t="s">
        <v>420</v>
      </c>
      <c r="C26" s="237" t="s">
        <v>1864</v>
      </c>
      <c r="D26" s="239">
        <v>56</v>
      </c>
      <c r="E26" s="264">
        <v>56</v>
      </c>
      <c r="F26" s="215" t="s">
        <v>1853</v>
      </c>
    </row>
    <row r="27" spans="1:6" ht="14.25">
      <c r="A27" s="205" t="s">
        <v>1854</v>
      </c>
      <c r="B27" s="394" t="s">
        <v>420</v>
      </c>
      <c r="C27" s="237" t="s">
        <v>1865</v>
      </c>
      <c r="D27" s="238">
        <v>6</v>
      </c>
      <c r="E27" s="264">
        <v>6</v>
      </c>
      <c r="F27" s="215" t="s">
        <v>1853</v>
      </c>
    </row>
    <row r="28" spans="1:6" ht="14.25">
      <c r="A28" s="205" t="s">
        <v>1960</v>
      </c>
      <c r="B28" s="237" t="s">
        <v>420</v>
      </c>
      <c r="C28" s="237" t="s">
        <v>1989</v>
      </c>
      <c r="D28" s="238">
        <v>200</v>
      </c>
      <c r="E28" s="264">
        <v>200</v>
      </c>
      <c r="F28" s="215" t="s">
        <v>1919</v>
      </c>
    </row>
    <row r="29" spans="1:6" ht="28.5">
      <c r="A29" s="685" t="s">
        <v>2048</v>
      </c>
      <c r="B29" s="299" t="s">
        <v>420</v>
      </c>
      <c r="C29" s="427" t="s">
        <v>2078</v>
      </c>
      <c r="D29" s="305">
        <v>200</v>
      </c>
      <c r="E29" s="692">
        <v>200</v>
      </c>
      <c r="F29" s="215" t="s">
        <v>2039</v>
      </c>
    </row>
    <row r="30" spans="1:6" ht="28.5">
      <c r="A30" s="685" t="s">
        <v>2048</v>
      </c>
      <c r="B30" s="299" t="s">
        <v>420</v>
      </c>
      <c r="C30" s="427" t="s">
        <v>2079</v>
      </c>
      <c r="D30" s="305">
        <v>56</v>
      </c>
      <c r="E30" s="692">
        <v>56</v>
      </c>
      <c r="F30" s="215" t="s">
        <v>2039</v>
      </c>
    </row>
    <row r="31" spans="1:6" ht="25.5">
      <c r="A31" s="12" t="s">
        <v>2121</v>
      </c>
      <c r="B31" s="13" t="s">
        <v>420</v>
      </c>
      <c r="C31" s="13" t="s">
        <v>2123</v>
      </c>
      <c r="D31" s="14">
        <v>200</v>
      </c>
      <c r="E31" s="15">
        <v>200</v>
      </c>
      <c r="F31" s="215" t="s">
        <v>2099</v>
      </c>
    </row>
    <row r="32" spans="1:6" ht="14.25">
      <c r="A32" s="205" t="s">
        <v>2176</v>
      </c>
      <c r="B32" s="237" t="s">
        <v>420</v>
      </c>
      <c r="C32" s="237" t="s">
        <v>2209</v>
      </c>
      <c r="D32" s="238">
        <v>200</v>
      </c>
      <c r="E32" s="264">
        <v>200</v>
      </c>
      <c r="F32" s="215" t="s">
        <v>2153</v>
      </c>
    </row>
    <row r="33" spans="1:6" ht="14.25">
      <c r="A33" s="205" t="s">
        <v>2176</v>
      </c>
      <c r="B33" s="237" t="s">
        <v>420</v>
      </c>
      <c r="C33" s="237" t="s">
        <v>1864</v>
      </c>
      <c r="D33" s="239">
        <v>56</v>
      </c>
      <c r="E33" s="264">
        <v>56</v>
      </c>
      <c r="F33" s="215" t="s">
        <v>2153</v>
      </c>
    </row>
    <row r="34" spans="1:6" ht="14.25">
      <c r="A34" s="205" t="s">
        <v>2226</v>
      </c>
      <c r="B34" s="237" t="s">
        <v>2218</v>
      </c>
      <c r="C34" s="237" t="s">
        <v>2277</v>
      </c>
      <c r="D34" s="238">
        <v>200</v>
      </c>
      <c r="E34" s="264">
        <v>200</v>
      </c>
      <c r="F34" s="215" t="s">
        <v>2226</v>
      </c>
    </row>
    <row r="35" spans="1:6" ht="14.25">
      <c r="A35" s="205" t="s">
        <v>2302</v>
      </c>
      <c r="B35" s="237" t="s">
        <v>420</v>
      </c>
      <c r="C35" s="237" t="s">
        <v>2338</v>
      </c>
      <c r="D35" s="238">
        <v>56</v>
      </c>
      <c r="E35" s="264">
        <v>56</v>
      </c>
      <c r="F35" s="215" t="s">
        <v>2293</v>
      </c>
    </row>
    <row r="36" spans="1:6" ht="14.25">
      <c r="A36" s="205" t="s">
        <v>2302</v>
      </c>
      <c r="B36" s="237" t="s">
        <v>420</v>
      </c>
      <c r="C36" s="237" t="s">
        <v>1702</v>
      </c>
      <c r="D36" s="239">
        <v>200</v>
      </c>
      <c r="E36" s="264">
        <v>200</v>
      </c>
      <c r="F36" s="215" t="s">
        <v>2293</v>
      </c>
    </row>
    <row r="37" spans="1:6" ht="14.25">
      <c r="A37" s="205" t="s">
        <v>2302</v>
      </c>
      <c r="B37" s="237" t="s">
        <v>420</v>
      </c>
      <c r="C37" s="237" t="s">
        <v>2339</v>
      </c>
      <c r="D37" s="238">
        <v>90</v>
      </c>
      <c r="E37" s="264">
        <v>90</v>
      </c>
      <c r="F37" s="215" t="s">
        <v>2293</v>
      </c>
    </row>
    <row r="38" spans="1:6" ht="14.25">
      <c r="A38" s="205" t="s">
        <v>2400</v>
      </c>
      <c r="B38" s="237" t="s">
        <v>420</v>
      </c>
      <c r="C38" s="237" t="s">
        <v>2338</v>
      </c>
      <c r="D38" s="238">
        <v>56</v>
      </c>
      <c r="E38" s="264">
        <v>56</v>
      </c>
      <c r="F38" s="215" t="s">
        <v>2358</v>
      </c>
    </row>
    <row r="39" spans="1:6" ht="14.25">
      <c r="A39" s="205" t="s">
        <v>2373</v>
      </c>
      <c r="B39" s="237" t="s">
        <v>420</v>
      </c>
      <c r="C39" s="237" t="s">
        <v>2277</v>
      </c>
      <c r="D39" s="239">
        <v>200</v>
      </c>
      <c r="E39" s="264">
        <v>200</v>
      </c>
      <c r="F39" s="215" t="s">
        <v>2358</v>
      </c>
    </row>
    <row r="40" spans="1:6" ht="25.5">
      <c r="A40" s="205" t="s">
        <v>2441</v>
      </c>
      <c r="B40" s="237" t="s">
        <v>420</v>
      </c>
      <c r="C40" s="237" t="s">
        <v>2477</v>
      </c>
      <c r="D40" s="238">
        <v>56</v>
      </c>
      <c r="E40" s="264">
        <v>56</v>
      </c>
      <c r="F40" s="215" t="s">
        <v>2441</v>
      </c>
    </row>
    <row r="41" spans="1:6" ht="14.25">
      <c r="A41" s="205" t="s">
        <v>2498</v>
      </c>
      <c r="B41" s="237" t="s">
        <v>420</v>
      </c>
      <c r="C41" s="205" t="s">
        <v>2578</v>
      </c>
      <c r="D41" s="790">
        <v>56</v>
      </c>
      <c r="E41" s="825">
        <v>56</v>
      </c>
      <c r="F41" s="812" t="s">
        <v>2492</v>
      </c>
    </row>
    <row r="42" spans="1:6" ht="14.25">
      <c r="A42" s="205" t="s">
        <v>2583</v>
      </c>
      <c r="B42" s="596" t="s">
        <v>420</v>
      </c>
      <c r="C42" s="237" t="s">
        <v>1864</v>
      </c>
      <c r="D42" s="238">
        <v>56</v>
      </c>
      <c r="E42" s="264">
        <v>56</v>
      </c>
      <c r="F42" s="812" t="s">
        <v>2583</v>
      </c>
    </row>
    <row r="43" spans="1:6" ht="14.25">
      <c r="A43" s="205" t="s">
        <v>2690</v>
      </c>
      <c r="B43" s="237" t="s">
        <v>420</v>
      </c>
      <c r="C43" s="237" t="s">
        <v>1579</v>
      </c>
      <c r="D43" s="238">
        <v>200</v>
      </c>
      <c r="E43" s="264">
        <v>100</v>
      </c>
      <c r="F43" s="812" t="s">
        <v>2649</v>
      </c>
    </row>
    <row r="44" spans="1:6" ht="25.5">
      <c r="A44" s="205" t="s">
        <v>2690</v>
      </c>
      <c r="B44" s="237" t="s">
        <v>420</v>
      </c>
      <c r="C44" s="237" t="s">
        <v>2691</v>
      </c>
      <c r="D44" s="238">
        <v>120</v>
      </c>
      <c r="E44" s="264">
        <v>120</v>
      </c>
      <c r="F44" s="812" t="s">
        <v>2649</v>
      </c>
    </row>
    <row r="45" spans="1:6" ht="14.25">
      <c r="A45" s="205" t="s">
        <v>2755</v>
      </c>
      <c r="B45" s="237" t="s">
        <v>420</v>
      </c>
      <c r="C45" s="237" t="s">
        <v>1579</v>
      </c>
      <c r="D45" s="238">
        <v>200</v>
      </c>
      <c r="E45" s="264">
        <v>200</v>
      </c>
      <c r="F45" s="812" t="s">
        <v>2712</v>
      </c>
    </row>
    <row r="46" spans="1:6" ht="14.25">
      <c r="A46" s="205" t="s">
        <v>2774</v>
      </c>
      <c r="B46" s="237" t="s">
        <v>420</v>
      </c>
      <c r="C46" s="237" t="s">
        <v>1236</v>
      </c>
      <c r="D46" s="238">
        <v>56</v>
      </c>
      <c r="E46" s="264">
        <v>56</v>
      </c>
      <c r="F46" s="812" t="s">
        <v>2769</v>
      </c>
    </row>
    <row r="47" spans="1:6" ht="14.25">
      <c r="A47" s="205" t="s">
        <v>2785</v>
      </c>
      <c r="B47" s="237" t="s">
        <v>420</v>
      </c>
      <c r="C47" s="237" t="s">
        <v>1702</v>
      </c>
      <c r="D47" s="238">
        <v>200</v>
      </c>
      <c r="E47" s="264">
        <v>200</v>
      </c>
      <c r="F47" s="812" t="s">
        <v>2784</v>
      </c>
    </row>
    <row r="48" spans="1:6" ht="14.25">
      <c r="A48" s="205" t="s">
        <v>2785</v>
      </c>
      <c r="B48" s="237" t="s">
        <v>420</v>
      </c>
      <c r="C48" s="237" t="s">
        <v>2338</v>
      </c>
      <c r="D48" s="239">
        <v>56</v>
      </c>
      <c r="E48" s="264">
        <v>56</v>
      </c>
      <c r="F48" s="812" t="s">
        <v>2784</v>
      </c>
    </row>
    <row r="49" spans="1:6" ht="14.25">
      <c r="A49" s="205" t="s">
        <v>2848</v>
      </c>
      <c r="B49" s="205" t="s">
        <v>420</v>
      </c>
      <c r="C49" s="237" t="s">
        <v>1236</v>
      </c>
      <c r="D49" s="238">
        <v>56</v>
      </c>
      <c r="E49" s="264">
        <v>56</v>
      </c>
      <c r="F49" s="812" t="s">
        <v>2820</v>
      </c>
    </row>
    <row r="50" spans="1:6" ht="14.25">
      <c r="A50" s="205" t="s">
        <v>2848</v>
      </c>
      <c r="B50" s="205" t="s">
        <v>420</v>
      </c>
      <c r="C50" s="237" t="s">
        <v>2918</v>
      </c>
      <c r="D50" s="239">
        <v>200</v>
      </c>
      <c r="E50" s="264">
        <v>200</v>
      </c>
      <c r="F50" s="812" t="s">
        <v>2820</v>
      </c>
    </row>
    <row r="51" spans="1:6" ht="14.25">
      <c r="A51" s="205" t="s">
        <v>2848</v>
      </c>
      <c r="B51" s="205" t="s">
        <v>420</v>
      </c>
      <c r="C51" s="237" t="s">
        <v>2919</v>
      </c>
      <c r="D51" s="238">
        <v>90</v>
      </c>
      <c r="E51" s="264">
        <v>90</v>
      </c>
      <c r="F51" s="812" t="s">
        <v>2820</v>
      </c>
    </row>
    <row r="52" spans="1:6" ht="14.25">
      <c r="A52" s="205" t="s">
        <v>2930</v>
      </c>
      <c r="B52" s="237" t="s">
        <v>420</v>
      </c>
      <c r="C52" s="237" t="s">
        <v>2941</v>
      </c>
      <c r="D52" s="238">
        <v>60</v>
      </c>
      <c r="E52" s="380">
        <v>60</v>
      </c>
      <c r="F52" s="812" t="s">
        <v>2930</v>
      </c>
    </row>
    <row r="53" spans="1:6" ht="14.25">
      <c r="A53" s="205" t="s">
        <v>2930</v>
      </c>
      <c r="B53" s="237" t="s">
        <v>420</v>
      </c>
      <c r="C53" s="237" t="s">
        <v>2942</v>
      </c>
      <c r="D53" s="239">
        <v>56</v>
      </c>
      <c r="E53" s="264">
        <v>56</v>
      </c>
      <c r="F53" s="812" t="s">
        <v>2930</v>
      </c>
    </row>
    <row r="54" spans="1:6" ht="14.25">
      <c r="A54" s="395" t="s">
        <v>2959</v>
      </c>
      <c r="B54" s="237" t="s">
        <v>420</v>
      </c>
      <c r="C54" s="237" t="s">
        <v>3000</v>
      </c>
      <c r="D54" s="239">
        <v>200</v>
      </c>
      <c r="E54" s="825">
        <v>200</v>
      </c>
      <c r="F54" s="812" t="s">
        <v>2957</v>
      </c>
    </row>
    <row r="55" spans="1:6" ht="25.5">
      <c r="A55" s="395" t="s">
        <v>2959</v>
      </c>
      <c r="B55" s="237" t="s">
        <v>420</v>
      </c>
      <c r="C55" s="237" t="s">
        <v>3001</v>
      </c>
      <c r="D55" s="826">
        <v>56</v>
      </c>
      <c r="E55" s="825">
        <v>56</v>
      </c>
      <c r="F55" s="812" t="s">
        <v>2957</v>
      </c>
    </row>
    <row r="56" spans="1:6" ht="14.25">
      <c r="A56" s="205" t="s">
        <v>3010</v>
      </c>
      <c r="B56" s="237"/>
      <c r="C56" s="237" t="s">
        <v>3130</v>
      </c>
      <c r="D56" s="239">
        <v>200</v>
      </c>
      <c r="E56" s="264">
        <f>D56</f>
        <v>200</v>
      </c>
      <c r="F56" s="812" t="s">
        <v>3010</v>
      </c>
    </row>
    <row r="57" spans="1:6" ht="14.25">
      <c r="A57" s="205" t="s">
        <v>3010</v>
      </c>
      <c r="B57" s="237"/>
      <c r="C57" s="237" t="s">
        <v>2338</v>
      </c>
      <c r="D57" s="239">
        <v>56</v>
      </c>
      <c r="E57" s="264">
        <v>56</v>
      </c>
      <c r="F57" s="812" t="s">
        <v>3010</v>
      </c>
    </row>
    <row r="58" spans="1:6" ht="14.25">
      <c r="A58" s="205" t="s">
        <v>3010</v>
      </c>
      <c r="B58" s="237"/>
      <c r="C58" s="237" t="s">
        <v>3131</v>
      </c>
      <c r="D58" s="239">
        <v>60</v>
      </c>
      <c r="E58" s="380">
        <f>D58</f>
        <v>60</v>
      </c>
      <c r="F58" s="812" t="s">
        <v>3010</v>
      </c>
    </row>
    <row r="59" spans="1:6" ht="14.25">
      <c r="A59" s="205" t="s">
        <v>3010</v>
      </c>
      <c r="B59" s="237"/>
      <c r="C59" s="237" t="s">
        <v>3132</v>
      </c>
      <c r="D59" s="239">
        <v>28</v>
      </c>
      <c r="E59" s="380">
        <v>28</v>
      </c>
      <c r="F59" s="812" t="s">
        <v>3010</v>
      </c>
    </row>
    <row r="60" spans="1:6" ht="14.25">
      <c r="A60" s="205" t="s">
        <v>2338</v>
      </c>
      <c r="B60" s="237" t="s">
        <v>420</v>
      </c>
      <c r="C60" s="237" t="s">
        <v>2338</v>
      </c>
      <c r="D60" s="238">
        <v>56</v>
      </c>
      <c r="E60" s="264">
        <v>56</v>
      </c>
      <c r="F60" s="812" t="s">
        <v>3167</v>
      </c>
    </row>
    <row r="61" spans="1:6" ht="14.25">
      <c r="A61" s="205" t="s">
        <v>1702</v>
      </c>
      <c r="B61" s="237" t="s">
        <v>420</v>
      </c>
      <c r="C61" s="237" t="s">
        <v>1702</v>
      </c>
      <c r="D61" s="238">
        <v>200</v>
      </c>
      <c r="E61" s="264">
        <v>200</v>
      </c>
      <c r="F61" s="812" t="s">
        <v>3167</v>
      </c>
    </row>
    <row r="62" spans="1:6" ht="14.25">
      <c r="A62" s="205" t="s">
        <v>3579</v>
      </c>
      <c r="B62" s="237" t="s">
        <v>420</v>
      </c>
      <c r="C62" s="237" t="s">
        <v>3580</v>
      </c>
      <c r="D62" s="239" t="s">
        <v>3581</v>
      </c>
      <c r="E62" s="264">
        <v>60</v>
      </c>
      <c r="F62" s="812" t="s">
        <v>3167</v>
      </c>
    </row>
    <row r="63" spans="1:6" ht="14.25">
      <c r="A63" s="205" t="s">
        <v>3605</v>
      </c>
      <c r="B63" s="237" t="s">
        <v>420</v>
      </c>
      <c r="C63" s="237" t="s">
        <v>2338</v>
      </c>
      <c r="D63" s="238">
        <v>56</v>
      </c>
      <c r="E63" s="264">
        <f>D63</f>
        <v>56</v>
      </c>
      <c r="F63" s="812" t="s">
        <v>3598</v>
      </c>
    </row>
    <row r="64" spans="1:6" ht="14.25">
      <c r="A64" s="205" t="s">
        <v>3605</v>
      </c>
      <c r="B64" s="237" t="s">
        <v>420</v>
      </c>
      <c r="C64" s="237" t="s">
        <v>1702</v>
      </c>
      <c r="D64" s="238">
        <v>200</v>
      </c>
      <c r="E64" s="264">
        <f>D64</f>
        <v>200</v>
      </c>
      <c r="F64" s="812" t="s">
        <v>3598</v>
      </c>
    </row>
    <row r="65" spans="1:6" ht="14.25">
      <c r="A65" s="205" t="s">
        <v>3620</v>
      </c>
      <c r="B65" s="237" t="s">
        <v>420</v>
      </c>
      <c r="C65" s="237" t="s">
        <v>2338</v>
      </c>
      <c r="D65" s="238">
        <v>56</v>
      </c>
      <c r="E65" s="264">
        <f>D65</f>
        <v>56</v>
      </c>
      <c r="F65" s="1025" t="s">
        <v>3620</v>
      </c>
    </row>
    <row r="66" spans="1:6" ht="14.25">
      <c r="A66" s="205" t="s">
        <v>3620</v>
      </c>
      <c r="B66" s="237" t="s">
        <v>420</v>
      </c>
      <c r="C66" s="237" t="s">
        <v>1702</v>
      </c>
      <c r="D66" s="238">
        <v>200</v>
      </c>
      <c r="E66" s="264">
        <f t="shared" ref="E66:E68" si="0">D66</f>
        <v>200</v>
      </c>
      <c r="F66" s="1025" t="s">
        <v>3620</v>
      </c>
    </row>
    <row r="67" spans="1:6" ht="25.5">
      <c r="A67" s="205" t="s">
        <v>3620</v>
      </c>
      <c r="B67" s="237" t="s">
        <v>420</v>
      </c>
      <c r="C67" s="237" t="s">
        <v>3734</v>
      </c>
      <c r="D67" s="238">
        <v>28</v>
      </c>
      <c r="E67" s="380">
        <f t="shared" si="0"/>
        <v>28</v>
      </c>
      <c r="F67" s="1025" t="s">
        <v>3620</v>
      </c>
    </row>
    <row r="68" spans="1:6" ht="25.5">
      <c r="A68" s="205" t="s">
        <v>3620</v>
      </c>
      <c r="B68" s="237" t="s">
        <v>420</v>
      </c>
      <c r="C68" s="237" t="s">
        <v>3735</v>
      </c>
      <c r="D68" s="239">
        <v>200</v>
      </c>
      <c r="E68" s="264">
        <f t="shared" si="0"/>
        <v>200</v>
      </c>
      <c r="F68" s="1025" t="s">
        <v>3620</v>
      </c>
    </row>
    <row r="69" spans="1:6" ht="14.25">
      <c r="A69" s="207" t="s">
        <v>3806</v>
      </c>
      <c r="B69" s="207" t="s">
        <v>420</v>
      </c>
      <c r="C69" s="427" t="s">
        <v>3844</v>
      </c>
      <c r="D69" s="701">
        <v>200</v>
      </c>
      <c r="E69" s="687">
        <v>200</v>
      </c>
      <c r="F69" s="1025" t="s">
        <v>3801</v>
      </c>
    </row>
    <row r="70" spans="1:6" ht="14.25">
      <c r="A70" s="207" t="s">
        <v>3806</v>
      </c>
      <c r="B70" s="207" t="s">
        <v>420</v>
      </c>
      <c r="C70" s="427" t="s">
        <v>2338</v>
      </c>
      <c r="D70" s="701">
        <v>56</v>
      </c>
      <c r="E70" s="687">
        <v>56</v>
      </c>
      <c r="F70" s="1025" t="s">
        <v>3801</v>
      </c>
    </row>
    <row r="71" spans="1:6" ht="25.5">
      <c r="A71" s="207" t="s">
        <v>3806</v>
      </c>
      <c r="B71" s="207" t="s">
        <v>420</v>
      </c>
      <c r="C71" s="427" t="s">
        <v>3845</v>
      </c>
      <c r="D71" s="701">
        <v>14</v>
      </c>
      <c r="E71" s="687">
        <v>14</v>
      </c>
      <c r="F71" s="1025" t="s">
        <v>3801</v>
      </c>
    </row>
    <row r="72" spans="1:6" ht="14.25">
      <c r="A72" s="205" t="s">
        <v>3852</v>
      </c>
      <c r="B72" s="237" t="s">
        <v>420</v>
      </c>
      <c r="C72" s="237" t="s">
        <v>1236</v>
      </c>
      <c r="D72" s="238">
        <v>56</v>
      </c>
      <c r="E72" s="264">
        <v>56</v>
      </c>
      <c r="F72" s="1057" t="s">
        <v>3852</v>
      </c>
    </row>
    <row r="73" spans="1:6" ht="14.25">
      <c r="A73" s="12" t="s">
        <v>3862</v>
      </c>
      <c r="B73" s="13" t="s">
        <v>2487</v>
      </c>
      <c r="C73" s="237" t="s">
        <v>3869</v>
      </c>
      <c r="D73" s="239">
        <v>200</v>
      </c>
      <c r="E73" s="264">
        <v>200</v>
      </c>
      <c r="F73" s="1057" t="s">
        <v>3862</v>
      </c>
    </row>
    <row r="74" spans="1:6" ht="14.25">
      <c r="A74" s="12" t="s">
        <v>3862</v>
      </c>
      <c r="B74" s="237" t="s">
        <v>2487</v>
      </c>
      <c r="C74" s="237" t="s">
        <v>3870</v>
      </c>
      <c r="D74" s="239">
        <v>90</v>
      </c>
      <c r="E74" s="380">
        <v>90</v>
      </c>
      <c r="F74" s="1057" t="s">
        <v>3862</v>
      </c>
    </row>
    <row r="75" spans="1:6" ht="14.25">
      <c r="A75" s="12" t="s">
        <v>3862</v>
      </c>
      <c r="B75" s="237" t="s">
        <v>2487</v>
      </c>
      <c r="C75" s="237" t="s">
        <v>3871</v>
      </c>
      <c r="D75" s="239">
        <v>56</v>
      </c>
      <c r="E75" s="264">
        <v>56</v>
      </c>
      <c r="F75" s="1057" t="s">
        <v>3862</v>
      </c>
    </row>
    <row r="76" spans="1:6" ht="14.25">
      <c r="A76" s="205" t="s">
        <v>3934</v>
      </c>
      <c r="B76" s="237" t="s">
        <v>2487</v>
      </c>
      <c r="C76" s="237" t="s">
        <v>4014</v>
      </c>
      <c r="D76" s="238">
        <v>56</v>
      </c>
      <c r="E76" s="264">
        <v>56</v>
      </c>
      <c r="F76" s="1057" t="s">
        <v>3934</v>
      </c>
    </row>
    <row r="77" spans="1:6" ht="14.25">
      <c r="A77" s="205" t="s">
        <v>3934</v>
      </c>
      <c r="B77" s="237" t="s">
        <v>2487</v>
      </c>
      <c r="C77" s="237" t="s">
        <v>4015</v>
      </c>
      <c r="D77" s="239">
        <v>14</v>
      </c>
      <c r="E77" s="280">
        <v>14</v>
      </c>
      <c r="F77" s="1057" t="s">
        <v>3934</v>
      </c>
    </row>
    <row r="78" spans="1:6" ht="14.25">
      <c r="A78" s="205" t="s">
        <v>3934</v>
      </c>
      <c r="B78" s="237" t="s">
        <v>2487</v>
      </c>
      <c r="C78" s="1077" t="s">
        <v>4016</v>
      </c>
      <c r="D78" s="238">
        <v>28</v>
      </c>
      <c r="E78" s="280">
        <v>28</v>
      </c>
      <c r="F78" s="1057" t="s">
        <v>3934</v>
      </c>
    </row>
    <row r="79" spans="1:6" ht="14.25">
      <c r="A79" s="205" t="s">
        <v>4295</v>
      </c>
      <c r="B79" s="918" t="s">
        <v>420</v>
      </c>
      <c r="C79" s="237" t="s">
        <v>2338</v>
      </c>
      <c r="D79" s="238">
        <v>56</v>
      </c>
      <c r="E79" s="264">
        <v>56</v>
      </c>
      <c r="F79" s="1057" t="s">
        <v>4051</v>
      </c>
    </row>
    <row r="80" spans="1:6" ht="14.25">
      <c r="A80" s="205" t="s">
        <v>4295</v>
      </c>
      <c r="B80" s="918" t="s">
        <v>420</v>
      </c>
      <c r="C80" s="237" t="s">
        <v>4351</v>
      </c>
      <c r="D80" s="238">
        <v>14</v>
      </c>
      <c r="E80" s="380">
        <v>14</v>
      </c>
    </row>
    <row r="81" spans="1:25" ht="14.25">
      <c r="A81" s="12"/>
      <c r="B81" s="13"/>
      <c r="C81" s="13"/>
      <c r="D81" s="16"/>
      <c r="E81" s="15"/>
    </row>
    <row r="82" spans="1:25" ht="14.25">
      <c r="A82" s="12"/>
      <c r="B82" s="13"/>
      <c r="C82" s="13"/>
      <c r="D82" s="16"/>
      <c r="E82" s="15"/>
    </row>
    <row r="83" spans="1:25" ht="14.25">
      <c r="A83" s="12"/>
      <c r="B83" s="13"/>
      <c r="C83" s="13"/>
      <c r="D83" s="16"/>
      <c r="E83" s="15"/>
    </row>
    <row r="84" spans="1:25" ht="14.25">
      <c r="A84" s="12"/>
      <c r="B84" s="13"/>
      <c r="C84" s="13"/>
      <c r="D84" s="16"/>
      <c r="E84" s="15"/>
    </row>
    <row r="85" spans="1:25" ht="14.25">
      <c r="A85" s="12"/>
      <c r="B85" s="13"/>
      <c r="C85" s="13"/>
      <c r="D85" s="16"/>
      <c r="E85" s="15"/>
    </row>
    <row r="86" spans="1:25" ht="14.25">
      <c r="A86" s="12"/>
      <c r="B86" s="13"/>
      <c r="C86" s="13"/>
      <c r="D86" s="16"/>
      <c r="E86" s="15"/>
    </row>
    <row r="87" spans="1:25" ht="14.25">
      <c r="A87" s="8"/>
      <c r="B87" s="17"/>
      <c r="C87" s="17"/>
      <c r="D87" s="18"/>
      <c r="E87" s="18">
        <f>SUM(E11:E86)</f>
        <v>7544</v>
      </c>
    </row>
    <row r="88" spans="1:25" ht="14.25">
      <c r="A88" s="1"/>
      <c r="B88" s="1"/>
      <c r="C88" s="2"/>
      <c r="D88" s="2"/>
      <c r="E88" s="2"/>
      <c r="F88" s="3"/>
      <c r="G88" s="3"/>
      <c r="H88" s="3"/>
    </row>
    <row r="89" spans="1:25" ht="14.25">
      <c r="A89" s="1164" t="s">
        <v>59</v>
      </c>
      <c r="B89" s="1165"/>
      <c r="C89" s="1165"/>
      <c r="D89" s="1165"/>
      <c r="E89" s="1165"/>
      <c r="F89" s="1165"/>
      <c r="G89" s="1165"/>
      <c r="H89" s="1165"/>
      <c r="I89" s="1"/>
      <c r="J89" s="1"/>
      <c r="K89" s="1"/>
      <c r="L89" s="1"/>
      <c r="M89" s="1"/>
      <c r="N89" s="1"/>
      <c r="O89" s="1"/>
      <c r="P89" s="1"/>
      <c r="Q89" s="1"/>
      <c r="R89" s="1"/>
      <c r="S89" s="1"/>
      <c r="T89" s="1"/>
      <c r="U89" s="1"/>
      <c r="V89" s="1"/>
      <c r="W89" s="1"/>
      <c r="X89" s="1"/>
      <c r="Y89" s="1"/>
    </row>
    <row r="90" spans="1:25" ht="14.25">
      <c r="A90" s="1"/>
      <c r="B90" s="1"/>
      <c r="C90" s="2"/>
      <c r="D90" s="2"/>
      <c r="E90" s="3"/>
      <c r="F90" s="3"/>
      <c r="G90" s="3"/>
      <c r="H90" s="3"/>
    </row>
    <row r="91" spans="1:25" ht="14.25">
      <c r="A91" s="1"/>
      <c r="B91" s="1"/>
      <c r="C91" s="2"/>
      <c r="D91" s="2"/>
      <c r="E91" s="2"/>
      <c r="F91" s="3"/>
      <c r="G91" s="3"/>
      <c r="H91" s="3"/>
    </row>
    <row r="92" spans="1:25" ht="15.75" customHeight="1">
      <c r="A92" s="1"/>
      <c r="B92" s="1"/>
      <c r="C92" s="2"/>
      <c r="D92" s="2"/>
      <c r="E92" s="3"/>
      <c r="F92" s="3"/>
      <c r="G92" s="3"/>
      <c r="H92" s="3"/>
    </row>
    <row r="93" spans="1:25" ht="15.75" customHeight="1">
      <c r="A93" s="1"/>
      <c r="B93" s="1"/>
      <c r="C93" s="2"/>
      <c r="D93" s="2"/>
      <c r="E93" s="2"/>
      <c r="F93" s="3"/>
      <c r="G93" s="3"/>
      <c r="H93" s="3"/>
    </row>
    <row r="94" spans="1:25" ht="15.75" customHeight="1">
      <c r="A94" s="1"/>
      <c r="B94" s="1"/>
      <c r="C94" s="2"/>
      <c r="D94" s="2"/>
      <c r="E94" s="2"/>
      <c r="F94" s="3"/>
      <c r="G94" s="3"/>
      <c r="H94" s="3"/>
    </row>
    <row r="95" spans="1:25" ht="15.75" customHeight="1">
      <c r="A95" s="1"/>
      <c r="B95" s="1"/>
      <c r="C95" s="2"/>
      <c r="D95" s="2"/>
      <c r="E95" s="2"/>
      <c r="F95" s="3"/>
      <c r="G95" s="3"/>
      <c r="H95" s="3"/>
    </row>
    <row r="96" spans="1:25"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c r="A292" s="1"/>
      <c r="B292" s="1"/>
      <c r="C292" s="2"/>
      <c r="D292" s="2"/>
      <c r="E292" s="2"/>
      <c r="F292" s="3"/>
      <c r="G292" s="3"/>
      <c r="H292" s="3"/>
    </row>
    <row r="293" spans="1:8" ht="15.75" customHeight="1"/>
    <row r="294" spans="1:8" ht="15.75" customHeight="1"/>
    <row r="295" spans="1:8" ht="15.75" customHeight="1"/>
    <row r="296" spans="1:8" ht="15.75" customHeight="1"/>
    <row r="297" spans="1:8" ht="15.75" customHeight="1"/>
    <row r="298" spans="1:8" ht="15.75" customHeight="1"/>
    <row r="299" spans="1:8" ht="15.75" customHeight="1"/>
    <row r="300" spans="1:8" ht="15.75" customHeight="1"/>
    <row r="301" spans="1:8" ht="15.75" customHeight="1"/>
    <row r="302" spans="1:8" ht="15.75" customHeight="1"/>
    <row r="303" spans="1:8" ht="15.75" customHeight="1"/>
    <row r="304" spans="1: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sheetData>
  <mergeCells count="7">
    <mergeCell ref="A8:E8"/>
    <mergeCell ref="A89:H89"/>
    <mergeCell ref="A2:E2"/>
    <mergeCell ref="A4:E4"/>
    <mergeCell ref="A5:E5"/>
    <mergeCell ref="A6:E6"/>
    <mergeCell ref="A7:E7"/>
  </mergeCells>
  <pageMargins left="0.7" right="0.7" top="0.75" bottom="0.7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66"/>
  <sheetViews>
    <sheetView topLeftCell="A70" workbookViewId="0">
      <selection activeCell="A78" sqref="A78:E78"/>
    </sheetView>
  </sheetViews>
  <sheetFormatPr defaultColWidth="14.3984375" defaultRowHeight="15" customHeight="1"/>
  <cols>
    <col min="1" max="1" width="23.73046875" customWidth="1"/>
    <col min="2" max="2" width="10.86328125" customWidth="1"/>
    <col min="3" max="3" width="58.265625"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23" t="s">
        <v>392</v>
      </c>
      <c r="B2" s="1169"/>
      <c r="C2" s="1169"/>
      <c r="D2" s="1169"/>
      <c r="E2" s="117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1194" t="s">
        <v>315</v>
      </c>
      <c r="B4" s="1231"/>
      <c r="C4" s="1231"/>
      <c r="D4" s="1231"/>
      <c r="E4" s="1232"/>
      <c r="F4" s="4"/>
      <c r="G4" s="4"/>
      <c r="H4" s="4"/>
      <c r="I4" s="19"/>
      <c r="J4" s="19"/>
      <c r="K4" s="19"/>
      <c r="L4" s="19"/>
      <c r="M4" s="19"/>
      <c r="N4" s="19"/>
      <c r="O4" s="19"/>
      <c r="P4" s="19"/>
      <c r="Q4" s="19"/>
      <c r="R4" s="19"/>
      <c r="S4" s="19"/>
      <c r="T4" s="19"/>
      <c r="U4" s="19"/>
      <c r="V4" s="19"/>
      <c r="W4" s="19"/>
      <c r="X4" s="19"/>
      <c r="Y4" s="19"/>
    </row>
    <row r="5" spans="1:25" ht="17.649999999999999" customHeight="1">
      <c r="A5" s="1194" t="s">
        <v>316</v>
      </c>
      <c r="B5" s="1231"/>
      <c r="C5" s="1231"/>
      <c r="D5" s="1231"/>
      <c r="E5" s="1232"/>
      <c r="F5" s="4"/>
      <c r="G5" s="4"/>
      <c r="H5" s="4"/>
      <c r="I5" s="19"/>
      <c r="J5" s="19"/>
      <c r="K5" s="19"/>
      <c r="L5" s="19"/>
      <c r="M5" s="19"/>
      <c r="N5" s="19"/>
      <c r="O5" s="19"/>
      <c r="P5" s="19"/>
      <c r="Q5" s="19"/>
      <c r="R5" s="19"/>
      <c r="S5" s="19"/>
      <c r="T5" s="19"/>
      <c r="U5" s="19"/>
      <c r="V5" s="19"/>
      <c r="W5" s="19"/>
      <c r="X5" s="19"/>
      <c r="Y5" s="19"/>
    </row>
    <row r="6" spans="1:25" ht="19.899999999999999" customHeight="1">
      <c r="A6" s="1194" t="s">
        <v>317</v>
      </c>
      <c r="B6" s="1231"/>
      <c r="C6" s="1231"/>
      <c r="D6" s="1231"/>
      <c r="E6" s="1232"/>
      <c r="F6" s="4"/>
      <c r="G6" s="4"/>
      <c r="H6" s="4"/>
      <c r="I6" s="19"/>
      <c r="J6" s="19"/>
      <c r="K6" s="19"/>
      <c r="L6" s="19"/>
      <c r="M6" s="19"/>
      <c r="N6" s="19"/>
      <c r="O6" s="19"/>
      <c r="P6" s="19"/>
      <c r="Q6" s="19"/>
      <c r="R6" s="19"/>
      <c r="S6" s="19"/>
      <c r="T6" s="19"/>
      <c r="U6" s="19"/>
      <c r="V6" s="19"/>
      <c r="W6" s="19"/>
      <c r="X6" s="19"/>
      <c r="Y6" s="19"/>
    </row>
    <row r="7" spans="1:25" ht="164.25" customHeight="1">
      <c r="A7" s="1229" t="s">
        <v>318</v>
      </c>
      <c r="B7" s="1231"/>
      <c r="C7" s="1231"/>
      <c r="D7" s="1231"/>
      <c r="E7" s="1232"/>
      <c r="F7" s="4"/>
      <c r="G7" s="4"/>
      <c r="H7" s="4"/>
      <c r="I7" s="19"/>
      <c r="J7" s="19"/>
      <c r="K7" s="19"/>
      <c r="L7" s="19"/>
      <c r="M7" s="19"/>
      <c r="N7" s="19"/>
      <c r="O7" s="19"/>
      <c r="P7" s="19"/>
      <c r="Q7" s="19"/>
      <c r="R7" s="19"/>
      <c r="S7" s="19"/>
      <c r="T7" s="19"/>
      <c r="U7" s="19"/>
      <c r="V7" s="19"/>
      <c r="W7" s="19"/>
      <c r="X7" s="19"/>
      <c r="Y7" s="19"/>
    </row>
    <row r="8" spans="1:25" ht="14.25">
      <c r="A8" s="7"/>
      <c r="B8" s="7"/>
      <c r="C8" s="8"/>
      <c r="D8" s="8"/>
      <c r="E8" s="8"/>
      <c r="F8" s="7"/>
      <c r="G8" s="7"/>
      <c r="H8" s="7"/>
      <c r="I8" s="19"/>
      <c r="J8" s="19"/>
      <c r="K8" s="19"/>
      <c r="L8" s="19"/>
      <c r="M8" s="19"/>
      <c r="N8" s="19"/>
      <c r="O8" s="19"/>
      <c r="P8" s="19"/>
      <c r="Q8" s="19"/>
      <c r="R8" s="19"/>
      <c r="S8" s="19"/>
      <c r="T8" s="19"/>
      <c r="U8" s="19"/>
      <c r="V8" s="19"/>
      <c r="W8" s="19"/>
      <c r="X8" s="19"/>
      <c r="Y8" s="19"/>
    </row>
    <row r="9" spans="1:25" ht="55.9" customHeight="1">
      <c r="A9" s="9" t="s">
        <v>135</v>
      </c>
      <c r="B9" s="10" t="s">
        <v>85</v>
      </c>
      <c r="C9" s="130" t="s">
        <v>346</v>
      </c>
      <c r="D9" s="11" t="s">
        <v>71</v>
      </c>
      <c r="E9" s="11" t="s">
        <v>57</v>
      </c>
      <c r="F9" s="140" t="s">
        <v>393</v>
      </c>
      <c r="I9" s="19"/>
      <c r="J9" s="19"/>
      <c r="K9" s="19"/>
      <c r="L9" s="19"/>
      <c r="M9" s="19"/>
      <c r="N9" s="19"/>
      <c r="O9" s="19"/>
      <c r="P9" s="19"/>
      <c r="Q9" s="19"/>
      <c r="R9" s="19"/>
      <c r="S9" s="19"/>
      <c r="T9" s="19"/>
      <c r="U9" s="19"/>
      <c r="V9" s="19"/>
      <c r="W9" s="19"/>
      <c r="X9" s="19"/>
      <c r="Y9" s="19"/>
    </row>
    <row r="10" spans="1:25" ht="63.75">
      <c r="A10" s="202" t="s">
        <v>524</v>
      </c>
      <c r="B10" s="270" t="s">
        <v>420</v>
      </c>
      <c r="C10" s="270" t="s">
        <v>812</v>
      </c>
      <c r="D10" s="193">
        <v>50</v>
      </c>
      <c r="E10" s="274">
        <v>50</v>
      </c>
      <c r="F10" s="215" t="s">
        <v>524</v>
      </c>
    </row>
    <row r="11" spans="1:25" ht="63.75">
      <c r="A11" s="202" t="s">
        <v>524</v>
      </c>
      <c r="B11" s="270" t="s">
        <v>420</v>
      </c>
      <c r="C11" s="270" t="s">
        <v>813</v>
      </c>
      <c r="D11" s="199">
        <v>50</v>
      </c>
      <c r="E11" s="274">
        <v>50</v>
      </c>
      <c r="F11" s="215" t="s">
        <v>524</v>
      </c>
    </row>
    <row r="12" spans="1:25" ht="14.25">
      <c r="A12" s="205" t="s">
        <v>858</v>
      </c>
      <c r="B12" s="237" t="s">
        <v>420</v>
      </c>
      <c r="C12" s="237" t="s">
        <v>989</v>
      </c>
      <c r="D12" s="238">
        <v>20</v>
      </c>
      <c r="E12" s="264">
        <v>20</v>
      </c>
      <c r="F12" t="s">
        <v>858</v>
      </c>
    </row>
    <row r="13" spans="1:25" ht="25.5">
      <c r="A13" s="205" t="s">
        <v>858</v>
      </c>
      <c r="B13" s="237" t="s">
        <v>420</v>
      </c>
      <c r="C13" s="237" t="s">
        <v>990</v>
      </c>
      <c r="D13" s="384">
        <v>100</v>
      </c>
      <c r="E13" s="382">
        <v>100</v>
      </c>
      <c r="F13" t="s">
        <v>858</v>
      </c>
    </row>
    <row r="14" spans="1:25" ht="25.5">
      <c r="A14" s="12" t="s">
        <v>1053</v>
      </c>
      <c r="B14" s="13" t="s">
        <v>420</v>
      </c>
      <c r="C14" s="237" t="s">
        <v>990</v>
      </c>
      <c r="D14" s="14">
        <v>100</v>
      </c>
      <c r="E14" s="15">
        <v>100</v>
      </c>
      <c r="F14" t="s">
        <v>1014</v>
      </c>
    </row>
    <row r="15" spans="1:25" ht="14.25">
      <c r="A15" s="12" t="s">
        <v>1053</v>
      </c>
      <c r="B15" s="13" t="s">
        <v>420</v>
      </c>
      <c r="C15" s="401" t="s">
        <v>1141</v>
      </c>
      <c r="D15" s="402">
        <v>20</v>
      </c>
      <c r="E15" s="403">
        <v>20</v>
      </c>
      <c r="F15" t="s">
        <v>1014</v>
      </c>
    </row>
    <row r="16" spans="1:25" ht="14.25">
      <c r="A16" s="205" t="s">
        <v>1177</v>
      </c>
      <c r="B16" s="237" t="s">
        <v>420</v>
      </c>
      <c r="C16" s="237" t="s">
        <v>1237</v>
      </c>
      <c r="D16" s="14">
        <v>8</v>
      </c>
      <c r="E16" s="15">
        <f>D16</f>
        <v>8</v>
      </c>
      <c r="F16" t="s">
        <v>1165</v>
      </c>
    </row>
    <row r="17" spans="1:6" ht="14.25">
      <c r="A17" s="205" t="s">
        <v>994</v>
      </c>
      <c r="B17" s="237" t="s">
        <v>420</v>
      </c>
      <c r="C17" s="237" t="s">
        <v>989</v>
      </c>
      <c r="D17" s="14">
        <v>20</v>
      </c>
      <c r="E17" s="15">
        <v>20</v>
      </c>
      <c r="F17" t="s">
        <v>994</v>
      </c>
    </row>
    <row r="18" spans="1:6" ht="76.5">
      <c r="A18" s="205" t="s">
        <v>994</v>
      </c>
      <c r="B18" s="237" t="s">
        <v>420</v>
      </c>
      <c r="C18" s="237" t="s">
        <v>1448</v>
      </c>
      <c r="D18" s="16">
        <v>20</v>
      </c>
      <c r="E18" s="15">
        <v>20</v>
      </c>
      <c r="F18" t="s">
        <v>994</v>
      </c>
    </row>
    <row r="19" spans="1:6" ht="14.25">
      <c r="A19" s="205" t="s">
        <v>1485</v>
      </c>
      <c r="B19" s="237" t="s">
        <v>1516</v>
      </c>
      <c r="C19" s="237" t="s">
        <v>1581</v>
      </c>
      <c r="D19" s="193">
        <v>100</v>
      </c>
      <c r="E19" s="274">
        <v>100</v>
      </c>
      <c r="F19" t="s">
        <v>1485</v>
      </c>
    </row>
    <row r="20" spans="1:6" ht="14.25">
      <c r="A20" s="205" t="s">
        <v>1485</v>
      </c>
      <c r="B20" s="237" t="s">
        <v>1516</v>
      </c>
      <c r="C20" s="237" t="s">
        <v>1582</v>
      </c>
      <c r="D20" s="199">
        <v>30</v>
      </c>
      <c r="E20" s="274">
        <v>30</v>
      </c>
      <c r="F20" t="s">
        <v>1485</v>
      </c>
    </row>
    <row r="21" spans="1:6" ht="14.25">
      <c r="A21" s="12" t="s">
        <v>1680</v>
      </c>
      <c r="B21" s="13" t="s">
        <v>420</v>
      </c>
      <c r="C21" s="13" t="s">
        <v>1703</v>
      </c>
      <c r="D21" s="14">
        <v>20</v>
      </c>
      <c r="E21" s="15">
        <v>20</v>
      </c>
      <c r="F21" t="s">
        <v>1666</v>
      </c>
    </row>
    <row r="22" spans="1:6" ht="14.25">
      <c r="A22" s="12" t="s">
        <v>1717</v>
      </c>
      <c r="B22" s="13" t="s">
        <v>1197</v>
      </c>
      <c r="C22" s="13" t="s">
        <v>1738</v>
      </c>
      <c r="D22" s="14">
        <v>24</v>
      </c>
      <c r="E22" s="15">
        <f>D22</f>
        <v>24</v>
      </c>
      <c r="F22" t="s">
        <v>1707</v>
      </c>
    </row>
    <row r="23" spans="1:6" ht="14.25">
      <c r="A23" s="205" t="s">
        <v>1132</v>
      </c>
      <c r="B23" s="596" t="s">
        <v>420</v>
      </c>
      <c r="C23" s="237" t="s">
        <v>1839</v>
      </c>
      <c r="D23" s="14">
        <v>10</v>
      </c>
      <c r="E23" s="15">
        <v>10</v>
      </c>
      <c r="F23" t="s">
        <v>1132</v>
      </c>
    </row>
    <row r="24" spans="1:6" ht="38.25">
      <c r="A24" s="205" t="s">
        <v>1960</v>
      </c>
      <c r="B24" s="237" t="s">
        <v>420</v>
      </c>
      <c r="C24" s="237" t="s">
        <v>1990</v>
      </c>
      <c r="D24" s="238">
        <v>8</v>
      </c>
      <c r="E24" s="264">
        <v>8</v>
      </c>
      <c r="F24" s="215" t="s">
        <v>1919</v>
      </c>
    </row>
    <row r="25" spans="1:6" ht="25.5">
      <c r="A25" s="205" t="s">
        <v>1960</v>
      </c>
      <c r="B25" s="237" t="s">
        <v>420</v>
      </c>
      <c r="C25" s="237" t="s">
        <v>1991</v>
      </c>
      <c r="D25" s="239">
        <v>8</v>
      </c>
      <c r="E25" s="264">
        <v>8</v>
      </c>
      <c r="F25" s="215" t="s">
        <v>1919</v>
      </c>
    </row>
    <row r="26" spans="1:6" ht="42.75">
      <c r="A26" s="685" t="s">
        <v>2048</v>
      </c>
      <c r="B26" s="427" t="s">
        <v>420</v>
      </c>
      <c r="C26" s="695" t="s">
        <v>2080</v>
      </c>
      <c r="D26" s="696">
        <v>30</v>
      </c>
      <c r="E26" s="687">
        <v>30</v>
      </c>
      <c r="F26" s="215" t="s">
        <v>2039</v>
      </c>
    </row>
    <row r="27" spans="1:6" ht="28.5">
      <c r="A27" s="685" t="s">
        <v>2048</v>
      </c>
      <c r="B27" s="427" t="s">
        <v>420</v>
      </c>
      <c r="C27" s="697" t="s">
        <v>2081</v>
      </c>
      <c r="D27" s="698">
        <v>10</v>
      </c>
      <c r="E27" s="699">
        <v>10</v>
      </c>
      <c r="F27" s="215" t="s">
        <v>2039</v>
      </c>
    </row>
    <row r="28" spans="1:6" ht="38.25">
      <c r="A28" s="685" t="s">
        <v>2048</v>
      </c>
      <c r="B28" s="427" t="s">
        <v>420</v>
      </c>
      <c r="C28" s="427" t="s">
        <v>2082</v>
      </c>
      <c r="D28" s="700">
        <v>8</v>
      </c>
      <c r="E28" s="687">
        <v>8</v>
      </c>
      <c r="F28" s="215" t="s">
        <v>2039</v>
      </c>
    </row>
    <row r="29" spans="1:6" ht="28.5">
      <c r="A29" s="685" t="s">
        <v>2048</v>
      </c>
      <c r="B29" s="427" t="s">
        <v>420</v>
      </c>
      <c r="C29" s="427" t="s">
        <v>2083</v>
      </c>
      <c r="D29" s="701">
        <v>8</v>
      </c>
      <c r="E29" s="687">
        <v>8</v>
      </c>
      <c r="F29" s="215" t="s">
        <v>2039</v>
      </c>
    </row>
    <row r="30" spans="1:6" ht="28.5">
      <c r="A30" s="685" t="s">
        <v>2048</v>
      </c>
      <c r="B30" s="427" t="s">
        <v>420</v>
      </c>
      <c r="C30" s="427" t="s">
        <v>2084</v>
      </c>
      <c r="D30" s="701">
        <v>8</v>
      </c>
      <c r="E30" s="687">
        <v>8</v>
      </c>
      <c r="F30" s="215" t="s">
        <v>2039</v>
      </c>
    </row>
    <row r="31" spans="1:6" ht="28.5">
      <c r="A31" s="685" t="s">
        <v>2048</v>
      </c>
      <c r="B31" s="427" t="s">
        <v>420</v>
      </c>
      <c r="C31" s="427" t="s">
        <v>2085</v>
      </c>
      <c r="D31" s="701">
        <v>8</v>
      </c>
      <c r="E31" s="687">
        <v>8</v>
      </c>
      <c r="F31" s="215" t="s">
        <v>2039</v>
      </c>
    </row>
    <row r="32" spans="1:6" ht="25.5">
      <c r="A32" s="12" t="s">
        <v>2111</v>
      </c>
      <c r="B32" s="13" t="s">
        <v>420</v>
      </c>
      <c r="C32" s="13" t="s">
        <v>2124</v>
      </c>
      <c r="D32" s="14">
        <v>100</v>
      </c>
      <c r="E32" s="15">
        <v>20</v>
      </c>
      <c r="F32" s="215" t="s">
        <v>2099</v>
      </c>
    </row>
    <row r="33" spans="1:6" ht="25.5">
      <c r="A33" s="12" t="s">
        <v>2111</v>
      </c>
      <c r="B33" s="13" t="s">
        <v>420</v>
      </c>
      <c r="C33" s="13" t="s">
        <v>2125</v>
      </c>
      <c r="D33" s="16">
        <v>160</v>
      </c>
      <c r="E33" s="15">
        <v>20</v>
      </c>
      <c r="F33" s="215" t="s">
        <v>2099</v>
      </c>
    </row>
    <row r="34" spans="1:6" ht="51">
      <c r="A34" s="205" t="s">
        <v>2176</v>
      </c>
      <c r="B34" s="237" t="s">
        <v>420</v>
      </c>
      <c r="C34" s="237" t="s">
        <v>2210</v>
      </c>
      <c r="D34" s="238">
        <v>10</v>
      </c>
      <c r="E34" s="264">
        <v>10</v>
      </c>
      <c r="F34" s="215" t="s">
        <v>2212</v>
      </c>
    </row>
    <row r="35" spans="1:6" ht="51">
      <c r="A35" s="205" t="s">
        <v>2176</v>
      </c>
      <c r="B35" s="237" t="s">
        <v>420</v>
      </c>
      <c r="C35" s="237" t="s">
        <v>2211</v>
      </c>
      <c r="D35" s="239">
        <v>10</v>
      </c>
      <c r="E35" s="264">
        <v>10</v>
      </c>
      <c r="F35" s="215" t="s">
        <v>2212</v>
      </c>
    </row>
    <row r="36" spans="1:6" ht="25.5">
      <c r="A36" s="205" t="s">
        <v>2226</v>
      </c>
      <c r="B36" s="237" t="s">
        <v>2218</v>
      </c>
      <c r="C36" s="237" t="s">
        <v>2278</v>
      </c>
      <c r="D36" s="238">
        <v>100</v>
      </c>
      <c r="E36" s="264">
        <v>100</v>
      </c>
      <c r="F36" s="215" t="s">
        <v>2226</v>
      </c>
    </row>
    <row r="37" spans="1:6" ht="38.25">
      <c r="A37" s="205" t="s">
        <v>2373</v>
      </c>
      <c r="B37" s="237" t="s">
        <v>420</v>
      </c>
      <c r="C37" s="237" t="s">
        <v>2401</v>
      </c>
      <c r="D37" s="238">
        <v>100</v>
      </c>
      <c r="E37" s="264">
        <v>100</v>
      </c>
      <c r="F37" s="215" t="s">
        <v>2358</v>
      </c>
    </row>
    <row r="38" spans="1:6" ht="51">
      <c r="A38" s="205" t="s">
        <v>2402</v>
      </c>
      <c r="B38" s="237" t="s">
        <v>420</v>
      </c>
      <c r="C38" s="237" t="s">
        <v>2403</v>
      </c>
      <c r="D38" s="239">
        <v>10</v>
      </c>
      <c r="E38" s="264">
        <v>5</v>
      </c>
      <c r="F38" s="215" t="s">
        <v>2358</v>
      </c>
    </row>
    <row r="39" spans="1:6" ht="14.25">
      <c r="A39" s="205" t="s">
        <v>2498</v>
      </c>
      <c r="B39" s="237" t="s">
        <v>420</v>
      </c>
      <c r="C39" s="237" t="s">
        <v>2579</v>
      </c>
      <c r="D39" s="790">
        <v>100</v>
      </c>
      <c r="E39" s="825">
        <v>100</v>
      </c>
      <c r="F39" s="812" t="s">
        <v>2492</v>
      </c>
    </row>
    <row r="40" spans="1:6" ht="38.25">
      <c r="A40" s="205" t="s">
        <v>2692</v>
      </c>
      <c r="B40" s="244" t="s">
        <v>420</v>
      </c>
      <c r="C40" s="237" t="s">
        <v>2693</v>
      </c>
      <c r="D40" s="238">
        <v>10</v>
      </c>
      <c r="E40" s="264">
        <v>10</v>
      </c>
      <c r="F40" s="812" t="s">
        <v>2649</v>
      </c>
    </row>
    <row r="41" spans="1:6" ht="38.25">
      <c r="A41" s="205" t="s">
        <v>2755</v>
      </c>
      <c r="B41" s="244" t="s">
        <v>420</v>
      </c>
      <c r="C41" s="237" t="s">
        <v>2693</v>
      </c>
      <c r="D41" s="238">
        <v>10</v>
      </c>
      <c r="E41" s="264">
        <v>10</v>
      </c>
      <c r="F41" s="812" t="s">
        <v>2712</v>
      </c>
    </row>
    <row r="42" spans="1:6" ht="14.25">
      <c r="A42" s="205" t="s">
        <v>2785</v>
      </c>
      <c r="B42" s="237" t="s">
        <v>420</v>
      </c>
      <c r="C42" s="237" t="s">
        <v>2788</v>
      </c>
      <c r="D42" s="238">
        <v>100</v>
      </c>
      <c r="E42" s="499">
        <v>100</v>
      </c>
      <c r="F42" s="812" t="s">
        <v>2784</v>
      </c>
    </row>
    <row r="43" spans="1:6" ht="25.5">
      <c r="A43" s="205" t="s">
        <v>2798</v>
      </c>
      <c r="B43" s="237" t="s">
        <v>420</v>
      </c>
      <c r="C43" s="237" t="s">
        <v>2808</v>
      </c>
      <c r="D43" s="239">
        <v>10</v>
      </c>
      <c r="E43" s="264">
        <v>10</v>
      </c>
      <c r="F43" s="812" t="s">
        <v>2798</v>
      </c>
    </row>
    <row r="44" spans="1:6" ht="51">
      <c r="A44" s="205" t="s">
        <v>2920</v>
      </c>
      <c r="B44" s="237" t="s">
        <v>420</v>
      </c>
      <c r="C44" s="237" t="s">
        <v>2921</v>
      </c>
      <c r="D44" s="239">
        <v>10</v>
      </c>
      <c r="E44" s="264">
        <v>10</v>
      </c>
      <c r="F44" s="812" t="s">
        <v>2820</v>
      </c>
    </row>
    <row r="45" spans="1:6" ht="38.25">
      <c r="A45" s="205" t="s">
        <v>2848</v>
      </c>
      <c r="B45" s="900" t="s">
        <v>420</v>
      </c>
      <c r="C45" s="228" t="s">
        <v>2922</v>
      </c>
      <c r="D45" s="901">
        <v>50</v>
      </c>
      <c r="E45" s="264">
        <f t="shared" ref="E45" si="0">D45</f>
        <v>50</v>
      </c>
      <c r="F45" s="812" t="s">
        <v>2820</v>
      </c>
    </row>
    <row r="46" spans="1:6" ht="14.25">
      <c r="A46" s="205" t="s">
        <v>2923</v>
      </c>
      <c r="B46" s="900" t="s">
        <v>420</v>
      </c>
      <c r="C46" s="427" t="s">
        <v>2924</v>
      </c>
      <c r="D46" s="701">
        <v>100</v>
      </c>
      <c r="E46" s="687">
        <v>100</v>
      </c>
      <c r="F46" s="812" t="s">
        <v>2820</v>
      </c>
    </row>
    <row r="47" spans="1:6" ht="14.25">
      <c r="A47" s="205" t="s">
        <v>2930</v>
      </c>
      <c r="B47" s="237" t="s">
        <v>420</v>
      </c>
      <c r="C47" s="237" t="s">
        <v>2943</v>
      </c>
      <c r="D47" s="238">
        <v>50</v>
      </c>
      <c r="E47" s="264">
        <v>50</v>
      </c>
      <c r="F47" s="812" t="s">
        <v>2930</v>
      </c>
    </row>
    <row r="48" spans="1:6" ht="14.25">
      <c r="A48" s="205" t="s">
        <v>3010</v>
      </c>
      <c r="B48" s="237" t="s">
        <v>420</v>
      </c>
      <c r="C48" s="237" t="s">
        <v>3133</v>
      </c>
      <c r="D48" s="238">
        <v>100</v>
      </c>
      <c r="E48" s="264">
        <v>100</v>
      </c>
      <c r="F48" s="812" t="s">
        <v>3010</v>
      </c>
    </row>
    <row r="49" spans="1:6" ht="14.25">
      <c r="A49" s="205" t="s">
        <v>3010</v>
      </c>
      <c r="B49" s="237" t="s">
        <v>420</v>
      </c>
      <c r="C49" s="237" t="s">
        <v>3134</v>
      </c>
      <c r="D49" s="239">
        <v>10</v>
      </c>
      <c r="E49" s="264">
        <v>10</v>
      </c>
      <c r="F49" s="812" t="s">
        <v>3010</v>
      </c>
    </row>
    <row r="50" spans="1:6" ht="14.25">
      <c r="A50" s="205" t="s">
        <v>3167</v>
      </c>
      <c r="B50" s="237" t="s">
        <v>420</v>
      </c>
      <c r="C50" s="237" t="s">
        <v>3582</v>
      </c>
      <c r="D50" s="238">
        <v>10</v>
      </c>
      <c r="E50" s="264">
        <v>10</v>
      </c>
      <c r="F50" s="812" t="s">
        <v>3167</v>
      </c>
    </row>
    <row r="51" spans="1:6" ht="51">
      <c r="A51" s="205" t="s">
        <v>3167</v>
      </c>
      <c r="B51" s="237" t="s">
        <v>420</v>
      </c>
      <c r="C51" s="237" t="s">
        <v>3583</v>
      </c>
      <c r="D51" s="238">
        <v>5</v>
      </c>
      <c r="E51" s="264">
        <v>5</v>
      </c>
      <c r="F51" s="812" t="s">
        <v>3167</v>
      </c>
    </row>
    <row r="52" spans="1:6" ht="51">
      <c r="A52" s="205" t="s">
        <v>3167</v>
      </c>
      <c r="B52" s="237" t="s">
        <v>420</v>
      </c>
      <c r="C52" s="237" t="s">
        <v>3584</v>
      </c>
      <c r="D52" s="238">
        <v>5</v>
      </c>
      <c r="E52" s="264">
        <v>5</v>
      </c>
      <c r="F52" s="812" t="s">
        <v>3167</v>
      </c>
    </row>
    <row r="53" spans="1:6" ht="51">
      <c r="A53" s="205" t="s">
        <v>3167</v>
      </c>
      <c r="B53" s="237" t="s">
        <v>420</v>
      </c>
      <c r="C53" s="237" t="s">
        <v>3585</v>
      </c>
      <c r="D53" s="238">
        <v>5</v>
      </c>
      <c r="E53" s="264">
        <v>5</v>
      </c>
      <c r="F53" s="812" t="s">
        <v>3167</v>
      </c>
    </row>
    <row r="54" spans="1:6" ht="25.5">
      <c r="A54" s="205" t="s">
        <v>3167</v>
      </c>
      <c r="B54" s="237" t="s">
        <v>420</v>
      </c>
      <c r="C54" s="237" t="s">
        <v>3586</v>
      </c>
      <c r="D54" s="238">
        <v>100</v>
      </c>
      <c r="E54" s="382">
        <v>100</v>
      </c>
      <c r="F54" s="812" t="s">
        <v>3167</v>
      </c>
    </row>
    <row r="55" spans="1:6" ht="14.25">
      <c r="A55" s="205" t="s">
        <v>3605</v>
      </c>
      <c r="B55" s="237" t="s">
        <v>420</v>
      </c>
      <c r="C55" s="237" t="s">
        <v>3656</v>
      </c>
      <c r="D55" s="238">
        <v>10</v>
      </c>
      <c r="E55" s="264">
        <f>D55</f>
        <v>10</v>
      </c>
      <c r="F55" s="812" t="s">
        <v>3598</v>
      </c>
    </row>
    <row r="56" spans="1:6" ht="39">
      <c r="A56" s="205" t="s">
        <v>3605</v>
      </c>
      <c r="B56" s="900" t="s">
        <v>420</v>
      </c>
      <c r="C56" s="623" t="s">
        <v>3657</v>
      </c>
      <c r="D56" s="901">
        <v>10</v>
      </c>
      <c r="E56" s="264">
        <f t="shared" ref="E56:E57" si="1">D56</f>
        <v>10</v>
      </c>
      <c r="F56" s="812" t="s">
        <v>3598</v>
      </c>
    </row>
    <row r="57" spans="1:6" ht="38.25">
      <c r="A57" s="205" t="s">
        <v>3605</v>
      </c>
      <c r="B57" s="900" t="s">
        <v>420</v>
      </c>
      <c r="C57" s="228" t="s">
        <v>2922</v>
      </c>
      <c r="D57" s="901">
        <v>50</v>
      </c>
      <c r="E57" s="264">
        <f t="shared" si="1"/>
        <v>50</v>
      </c>
      <c r="F57" s="812" t="s">
        <v>3598</v>
      </c>
    </row>
    <row r="58" spans="1:6" ht="14.25">
      <c r="A58" s="205" t="s">
        <v>3620</v>
      </c>
      <c r="B58" s="237" t="s">
        <v>420</v>
      </c>
      <c r="C58" s="237" t="s">
        <v>3656</v>
      </c>
      <c r="D58" s="238">
        <v>8</v>
      </c>
      <c r="E58" s="264">
        <f>D58</f>
        <v>8</v>
      </c>
      <c r="F58" s="1025" t="s">
        <v>3620</v>
      </c>
    </row>
    <row r="59" spans="1:6" ht="14.25">
      <c r="A59" s="205" t="s">
        <v>3620</v>
      </c>
      <c r="B59" s="237" t="s">
        <v>420</v>
      </c>
      <c r="C59" s="279" t="s">
        <v>3736</v>
      </c>
      <c r="D59" s="238">
        <v>60</v>
      </c>
      <c r="E59" s="264">
        <f>D59</f>
        <v>60</v>
      </c>
      <c r="F59" s="1025" t="s">
        <v>3620</v>
      </c>
    </row>
    <row r="60" spans="1:6" ht="14.25">
      <c r="A60" s="205" t="s">
        <v>3620</v>
      </c>
      <c r="B60" s="900" t="s">
        <v>420</v>
      </c>
      <c r="C60" s="427" t="s">
        <v>3737</v>
      </c>
      <c r="D60" s="901">
        <v>100</v>
      </c>
      <c r="E60" s="382">
        <f t="shared" ref="E60:E69" si="2">D60</f>
        <v>100</v>
      </c>
      <c r="F60" s="1025" t="s">
        <v>3620</v>
      </c>
    </row>
    <row r="61" spans="1:6" ht="14.25">
      <c r="A61" s="205" t="s">
        <v>3620</v>
      </c>
      <c r="B61" s="900" t="s">
        <v>420</v>
      </c>
      <c r="C61" s="427" t="s">
        <v>3738</v>
      </c>
      <c r="D61" s="901">
        <v>60</v>
      </c>
      <c r="E61" s="382">
        <f t="shared" si="2"/>
        <v>60</v>
      </c>
      <c r="F61" s="1025" t="s">
        <v>3620</v>
      </c>
    </row>
    <row r="62" spans="1:6" ht="38.25">
      <c r="A62" s="205" t="s">
        <v>3620</v>
      </c>
      <c r="B62" s="900" t="s">
        <v>420</v>
      </c>
      <c r="C62" s="228" t="s">
        <v>3739</v>
      </c>
      <c r="D62" s="901">
        <v>10</v>
      </c>
      <c r="E62" s="264">
        <f t="shared" si="2"/>
        <v>10</v>
      </c>
      <c r="F62" s="1025" t="s">
        <v>3620</v>
      </c>
    </row>
    <row r="63" spans="1:6" ht="39">
      <c r="A63" s="205" t="s">
        <v>3620</v>
      </c>
      <c r="B63" s="900" t="s">
        <v>420</v>
      </c>
      <c r="C63" s="623" t="s">
        <v>3657</v>
      </c>
      <c r="D63" s="901">
        <v>10</v>
      </c>
      <c r="E63" s="264">
        <f t="shared" si="2"/>
        <v>10</v>
      </c>
      <c r="F63" s="1025" t="s">
        <v>3620</v>
      </c>
    </row>
    <row r="64" spans="1:6" ht="39">
      <c r="A64" s="205" t="s">
        <v>3620</v>
      </c>
      <c r="B64" s="900" t="s">
        <v>420</v>
      </c>
      <c r="C64" s="623" t="s">
        <v>3740</v>
      </c>
      <c r="D64" s="901">
        <v>10</v>
      </c>
      <c r="E64" s="264">
        <f t="shared" si="2"/>
        <v>10</v>
      </c>
      <c r="F64" s="1025" t="s">
        <v>3620</v>
      </c>
    </row>
    <row r="65" spans="1:6" ht="39">
      <c r="A65" s="205" t="s">
        <v>3620</v>
      </c>
      <c r="B65" s="900" t="s">
        <v>420</v>
      </c>
      <c r="C65" s="623" t="s">
        <v>3741</v>
      </c>
      <c r="D65" s="901">
        <v>10</v>
      </c>
      <c r="E65" s="264">
        <f t="shared" si="2"/>
        <v>10</v>
      </c>
      <c r="F65" s="1025" t="s">
        <v>3620</v>
      </c>
    </row>
    <row r="66" spans="1:6" ht="39">
      <c r="A66" s="205" t="s">
        <v>3620</v>
      </c>
      <c r="B66" s="900" t="s">
        <v>420</v>
      </c>
      <c r="C66" s="623" t="s">
        <v>3742</v>
      </c>
      <c r="D66" s="901">
        <v>10</v>
      </c>
      <c r="E66" s="264">
        <f t="shared" si="2"/>
        <v>10</v>
      </c>
      <c r="F66" s="1025" t="s">
        <v>3620</v>
      </c>
    </row>
    <row r="67" spans="1:6" ht="39">
      <c r="A67" s="205" t="s">
        <v>3620</v>
      </c>
      <c r="B67" s="1043" t="s">
        <v>420</v>
      </c>
      <c r="C67" s="623" t="s">
        <v>3743</v>
      </c>
      <c r="D67" s="901">
        <v>10</v>
      </c>
      <c r="E67" s="264">
        <f t="shared" si="2"/>
        <v>10</v>
      </c>
      <c r="F67" s="1025" t="s">
        <v>3620</v>
      </c>
    </row>
    <row r="68" spans="1:6" ht="25.5">
      <c r="A68" s="256" t="s">
        <v>3620</v>
      </c>
      <c r="B68" s="427" t="s">
        <v>420</v>
      </c>
      <c r="C68" s="228" t="s">
        <v>3744</v>
      </c>
      <c r="D68" s="901">
        <v>50</v>
      </c>
      <c r="E68" s="264">
        <f t="shared" si="2"/>
        <v>50</v>
      </c>
      <c r="F68" s="1025" t="s">
        <v>3620</v>
      </c>
    </row>
    <row r="69" spans="1:6" ht="25.5">
      <c r="A69" s="256" t="s">
        <v>3620</v>
      </c>
      <c r="B69" s="427" t="s">
        <v>420</v>
      </c>
      <c r="C69" s="228" t="s">
        <v>3745</v>
      </c>
      <c r="D69" s="901">
        <v>50</v>
      </c>
      <c r="E69" s="264">
        <f t="shared" si="2"/>
        <v>50</v>
      </c>
      <c r="F69" s="1025" t="s">
        <v>3620</v>
      </c>
    </row>
    <row r="70" spans="1:6" ht="89.25">
      <c r="A70" s="898" t="s">
        <v>3846</v>
      </c>
      <c r="B70" s="279" t="s">
        <v>420</v>
      </c>
      <c r="C70" s="279" t="s">
        <v>3847</v>
      </c>
      <c r="D70" s="755" t="s">
        <v>3848</v>
      </c>
      <c r="E70" s="938">
        <v>20</v>
      </c>
      <c r="F70" s="1025" t="s">
        <v>3801</v>
      </c>
    </row>
    <row r="71" spans="1:6" ht="25.5">
      <c r="A71" s="1054" t="s">
        <v>3849</v>
      </c>
      <c r="B71" s="427" t="s">
        <v>420</v>
      </c>
      <c r="C71" s="427" t="s">
        <v>2924</v>
      </c>
      <c r="D71" s="701">
        <v>100</v>
      </c>
      <c r="E71" s="687">
        <v>100</v>
      </c>
      <c r="F71" s="1025" t="s">
        <v>3801</v>
      </c>
    </row>
    <row r="72" spans="1:6" ht="25.5">
      <c r="A72" s="205" t="s">
        <v>3852</v>
      </c>
      <c r="B72" s="237" t="s">
        <v>420</v>
      </c>
      <c r="C72" s="237" t="s">
        <v>3859</v>
      </c>
      <c r="D72" s="238">
        <v>8</v>
      </c>
      <c r="E72" s="264">
        <v>8</v>
      </c>
      <c r="F72" s="1057" t="s">
        <v>3852</v>
      </c>
    </row>
    <row r="73" spans="1:6" ht="25.5">
      <c r="A73" s="205" t="s">
        <v>3852</v>
      </c>
      <c r="B73" s="237" t="s">
        <v>420</v>
      </c>
      <c r="C73" s="237" t="s">
        <v>3860</v>
      </c>
      <c r="D73" s="239">
        <v>8</v>
      </c>
      <c r="E73" s="264">
        <v>8</v>
      </c>
      <c r="F73" s="1057" t="s">
        <v>3852</v>
      </c>
    </row>
    <row r="74" spans="1:6" ht="42.75">
      <c r="A74" s="205" t="s">
        <v>3934</v>
      </c>
      <c r="B74" s="237" t="s">
        <v>420</v>
      </c>
      <c r="C74" s="337" t="s">
        <v>4017</v>
      </c>
      <c r="D74" s="238">
        <v>100</v>
      </c>
      <c r="E74" s="264">
        <v>100</v>
      </c>
      <c r="F74" s="1057" t="s">
        <v>3934</v>
      </c>
    </row>
    <row r="75" spans="1:6" ht="51">
      <c r="A75" s="205" t="s">
        <v>3934</v>
      </c>
      <c r="B75" s="237" t="s">
        <v>420</v>
      </c>
      <c r="C75" s="237" t="s">
        <v>4018</v>
      </c>
      <c r="D75" s="239">
        <v>10</v>
      </c>
      <c r="E75" s="264">
        <v>10</v>
      </c>
      <c r="F75" s="1057" t="s">
        <v>3934</v>
      </c>
    </row>
    <row r="76" spans="1:6" ht="25.5">
      <c r="A76" s="205" t="s">
        <v>3934</v>
      </c>
      <c r="B76" s="237" t="s">
        <v>420</v>
      </c>
      <c r="C76" s="237" t="s">
        <v>4019</v>
      </c>
      <c r="D76" s="239">
        <v>10</v>
      </c>
      <c r="E76" s="264">
        <v>10</v>
      </c>
      <c r="F76" s="1057" t="s">
        <v>3934</v>
      </c>
    </row>
    <row r="77" spans="1:6" ht="42.75">
      <c r="A77" s="205" t="s">
        <v>4295</v>
      </c>
      <c r="B77" s="237" t="s">
        <v>420</v>
      </c>
      <c r="C77" s="924" t="s">
        <v>4352</v>
      </c>
      <c r="D77" s="238">
        <v>100</v>
      </c>
      <c r="E77" s="264">
        <v>100</v>
      </c>
      <c r="F77" s="1057" t="s">
        <v>4051</v>
      </c>
    </row>
    <row r="78" spans="1:6" ht="14.25">
      <c r="A78" s="205"/>
      <c r="B78" s="237"/>
      <c r="C78" s="237"/>
      <c r="D78" s="238"/>
      <c r="E78" s="264"/>
      <c r="F78" s="1138" t="s">
        <v>3010</v>
      </c>
    </row>
    <row r="79" spans="1:6" ht="14.25">
      <c r="A79" s="12"/>
      <c r="B79" s="13"/>
      <c r="C79" s="13"/>
      <c r="D79" s="16"/>
      <c r="E79" s="15"/>
    </row>
    <row r="80" spans="1:6" ht="14.25">
      <c r="A80" s="12"/>
      <c r="B80" s="13"/>
      <c r="C80" s="13"/>
      <c r="D80" s="16"/>
      <c r="E80" s="15"/>
    </row>
    <row r="81" spans="1:25" ht="14.25">
      <c r="A81" s="8"/>
      <c r="B81" s="17"/>
      <c r="C81" s="17"/>
      <c r="D81" s="18"/>
      <c r="E81" s="18">
        <f>SUM(E10:E80)</f>
        <v>2414</v>
      </c>
    </row>
    <row r="82" spans="1:25" ht="14.25">
      <c r="A82" s="1"/>
      <c r="B82" s="1"/>
      <c r="C82" s="2"/>
      <c r="D82" s="2"/>
      <c r="E82" s="2"/>
      <c r="F82" s="3"/>
      <c r="G82" s="3"/>
      <c r="H82" s="3"/>
    </row>
    <row r="83" spans="1:25" ht="14.25">
      <c r="A83" s="1164" t="s">
        <v>59</v>
      </c>
      <c r="B83" s="1165"/>
      <c r="C83" s="1165"/>
      <c r="D83" s="1165"/>
      <c r="E83" s="1165"/>
      <c r="F83" s="1165"/>
      <c r="G83" s="1165"/>
      <c r="H83" s="1165"/>
      <c r="I83" s="1"/>
      <c r="J83" s="1"/>
      <c r="K83" s="1"/>
      <c r="L83" s="1"/>
      <c r="M83" s="1"/>
      <c r="N83" s="1"/>
      <c r="O83" s="1"/>
      <c r="P83" s="1"/>
      <c r="Q83" s="1"/>
      <c r="R83" s="1"/>
      <c r="S83" s="1"/>
      <c r="T83" s="1"/>
      <c r="U83" s="1"/>
      <c r="V83" s="1"/>
      <c r="W83" s="1"/>
      <c r="X83" s="1"/>
      <c r="Y83" s="1"/>
    </row>
    <row r="84" spans="1:25" ht="14.25">
      <c r="A84" s="1"/>
      <c r="B84" s="1"/>
      <c r="C84" s="2"/>
      <c r="D84" s="2"/>
      <c r="E84" s="3"/>
      <c r="F84" s="3"/>
      <c r="G84" s="3"/>
      <c r="H84" s="3"/>
    </row>
    <row r="85" spans="1:25" ht="14.25">
      <c r="A85" s="1"/>
      <c r="B85" s="1"/>
      <c r="C85" s="2"/>
      <c r="D85" s="2"/>
      <c r="E85" s="2"/>
      <c r="F85" s="3"/>
      <c r="G85" s="3"/>
      <c r="H85" s="3"/>
    </row>
    <row r="86" spans="1:25" ht="15.75" customHeight="1">
      <c r="A86" s="1"/>
      <c r="B86" s="1"/>
      <c r="C86" s="2"/>
      <c r="D86" s="2"/>
      <c r="E86" s="3"/>
      <c r="F86" s="3"/>
      <c r="G86" s="3"/>
      <c r="H86" s="3"/>
    </row>
    <row r="87" spans="1:25" ht="15.75" customHeight="1">
      <c r="A87" s="1"/>
      <c r="B87" s="1"/>
      <c r="C87" s="2"/>
      <c r="D87" s="2"/>
      <c r="E87" s="2"/>
      <c r="F87" s="3"/>
      <c r="G87" s="3"/>
      <c r="H87" s="3"/>
    </row>
    <row r="88" spans="1:25" ht="15.75" customHeight="1">
      <c r="A88" s="1"/>
      <c r="B88" s="1"/>
      <c r="C88" s="2"/>
      <c r="D88" s="2"/>
      <c r="E88" s="2"/>
      <c r="F88" s="3"/>
      <c r="G88" s="3"/>
      <c r="H88" s="3"/>
    </row>
    <row r="89" spans="1:25" ht="15.75" customHeight="1">
      <c r="A89" s="1"/>
      <c r="B89" s="1"/>
      <c r="C89" s="2"/>
      <c r="D89" s="2"/>
      <c r="E89" s="2"/>
      <c r="F89" s="3"/>
      <c r="G89" s="3"/>
      <c r="H89" s="3"/>
    </row>
    <row r="90" spans="1:25" ht="15.75" customHeight="1">
      <c r="A90" s="1"/>
      <c r="B90" s="1"/>
      <c r="C90" s="2"/>
      <c r="D90" s="2"/>
      <c r="E90" s="2"/>
      <c r="F90" s="3"/>
      <c r="G90" s="3"/>
      <c r="H90" s="3"/>
    </row>
    <row r="91" spans="1:25" ht="15.75" customHeight="1">
      <c r="A91" s="1"/>
      <c r="B91" s="1"/>
      <c r="C91" s="2"/>
      <c r="D91" s="2"/>
      <c r="E91" s="2"/>
      <c r="F91" s="3"/>
      <c r="G91" s="3"/>
      <c r="H91" s="3"/>
    </row>
    <row r="92" spans="1:25" ht="15.75" customHeight="1">
      <c r="A92" s="1"/>
      <c r="B92" s="1"/>
      <c r="C92" s="2"/>
      <c r="D92" s="2"/>
      <c r="E92" s="2"/>
      <c r="F92" s="3"/>
      <c r="G92" s="3"/>
      <c r="H92" s="3"/>
    </row>
    <row r="93" spans="1:25" ht="15.75" customHeight="1">
      <c r="A93" s="1"/>
      <c r="B93" s="1"/>
      <c r="C93" s="2"/>
      <c r="D93" s="2"/>
      <c r="E93" s="2"/>
      <c r="F93" s="3"/>
      <c r="G93" s="3"/>
      <c r="H93" s="3"/>
    </row>
    <row r="94" spans="1:25" ht="15.75" customHeight="1">
      <c r="A94" s="1"/>
      <c r="B94" s="1"/>
      <c r="C94" s="2"/>
      <c r="D94" s="2"/>
      <c r="E94" s="2"/>
      <c r="F94" s="3"/>
      <c r="G94" s="3"/>
      <c r="H94" s="3"/>
    </row>
    <row r="95" spans="1:25" ht="15.75" customHeight="1">
      <c r="A95" s="1"/>
      <c r="B95" s="1"/>
      <c r="C95" s="2"/>
      <c r="D95" s="2"/>
      <c r="E95" s="2"/>
      <c r="F95" s="3"/>
      <c r="G95" s="3"/>
      <c r="H95" s="3"/>
    </row>
    <row r="96" spans="1:25"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row r="288" spans="1: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sheetData>
  <mergeCells count="6">
    <mergeCell ref="A83:H83"/>
    <mergeCell ref="A2:E2"/>
    <mergeCell ref="A4:E4"/>
    <mergeCell ref="A5:E5"/>
    <mergeCell ref="A6:E6"/>
    <mergeCell ref="A7:E7"/>
  </mergeCells>
  <hyperlinks>
    <hyperlink ref="B40" r:id="rId1" display="FSAA@" xr:uid="{07696874-AB2F-487C-8F85-59D704C14FDF}"/>
    <hyperlink ref="B41" r:id="rId2" display="FSAA@" xr:uid="{79731C18-AA52-4D22-B459-1B326FE99E6E}"/>
    <hyperlink ref="C74" r:id="rId3" display="https://www.facebook.com/pg/Biotehnologii-Alimentare-1029754123829693/posts/" xr:uid="{5A268118-4085-4367-B07B-7C523F21102E}"/>
  </hyperlinks>
  <pageMargins left="0.7" right="0.7" top="0.75" bottom="0.75" header="0" footer="0"/>
  <pageSetup orientation="landscap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13"/>
  <sheetViews>
    <sheetView topLeftCell="A19" workbookViewId="0">
      <selection activeCell="M21" sqref="M21"/>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7" width="13.73046875" customWidth="1"/>
    <col min="8" max="8" width="8.1328125" customWidth="1"/>
    <col min="9" max="9" width="9" customWidth="1"/>
    <col min="10" max="12" width="8" customWidth="1"/>
    <col min="13" max="13" width="8.265625" customWidth="1"/>
    <col min="14" max="25" width="8" customWidth="1"/>
  </cols>
  <sheetData>
    <row r="1" spans="1:25" ht="14.25">
      <c r="A1" s="1"/>
      <c r="B1" s="1"/>
      <c r="C1" s="2"/>
      <c r="D1" s="2"/>
      <c r="E1" s="2"/>
      <c r="F1" s="3"/>
      <c r="G1" s="3"/>
      <c r="H1" s="3"/>
    </row>
    <row r="2" spans="1:25" ht="15.75" customHeight="1">
      <c r="A2" s="1247" t="s">
        <v>347</v>
      </c>
      <c r="B2" s="1247"/>
      <c r="C2" s="1247"/>
      <c r="D2" s="1247"/>
      <c r="E2" s="1247"/>
      <c r="F2" s="1247"/>
      <c r="G2" s="1247"/>
      <c r="H2" s="1247"/>
      <c r="I2" s="1247"/>
      <c r="J2" s="1247"/>
      <c r="K2" s="1247"/>
      <c r="L2" s="1247"/>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7.649999999999999" customHeight="1">
      <c r="A4" s="1239" t="s">
        <v>319</v>
      </c>
      <c r="B4" s="1239"/>
      <c r="C4" s="1239"/>
      <c r="D4" s="1239"/>
      <c r="E4" s="1239"/>
      <c r="F4" s="1239"/>
      <c r="G4" s="1239"/>
      <c r="H4" s="1239"/>
      <c r="I4" s="1239"/>
      <c r="J4" s="1239"/>
      <c r="K4" s="1239"/>
      <c r="L4" s="1239"/>
      <c r="M4" s="19"/>
      <c r="N4" s="19"/>
      <c r="O4" s="19"/>
      <c r="P4" s="19"/>
      <c r="Q4" s="19"/>
      <c r="R4" s="19"/>
      <c r="S4" s="19"/>
      <c r="T4" s="19"/>
      <c r="U4" s="19"/>
      <c r="V4" s="19"/>
      <c r="W4" s="19"/>
      <c r="X4" s="19"/>
      <c r="Y4" s="19"/>
    </row>
    <row r="5" spans="1:25" ht="16.899999999999999" customHeight="1">
      <c r="A5" s="1239" t="s">
        <v>320</v>
      </c>
      <c r="B5" s="1239"/>
      <c r="C5" s="1239"/>
      <c r="D5" s="1239"/>
      <c r="E5" s="1239"/>
      <c r="F5" s="1239"/>
      <c r="G5" s="1239"/>
      <c r="H5" s="1239"/>
      <c r="I5" s="1239"/>
      <c r="J5" s="1239"/>
      <c r="K5" s="1239"/>
      <c r="L5" s="1239"/>
      <c r="M5" s="19"/>
      <c r="N5" s="19"/>
      <c r="O5" s="19"/>
      <c r="P5" s="19"/>
      <c r="Q5" s="19"/>
      <c r="R5" s="19"/>
      <c r="S5" s="19"/>
      <c r="T5" s="19"/>
      <c r="U5" s="19"/>
      <c r="V5" s="19"/>
      <c r="W5" s="19"/>
      <c r="X5" s="19"/>
      <c r="Y5" s="19"/>
    </row>
    <row r="6" spans="1:25" ht="17.25" customHeight="1">
      <c r="A6" s="1248" t="s">
        <v>241</v>
      </c>
      <c r="B6" s="1248"/>
      <c r="C6" s="1248"/>
      <c r="D6" s="1248"/>
      <c r="E6" s="1248"/>
      <c r="F6" s="1248"/>
      <c r="G6" s="1248"/>
      <c r="H6" s="1248"/>
      <c r="I6" s="1248"/>
      <c r="J6" s="1248"/>
      <c r="K6" s="1248"/>
      <c r="L6" s="1248"/>
      <c r="M6" s="19"/>
      <c r="N6" s="19"/>
      <c r="O6" s="19"/>
      <c r="P6" s="19"/>
      <c r="Q6" s="19"/>
      <c r="R6" s="19"/>
      <c r="S6" s="19"/>
      <c r="T6" s="19"/>
      <c r="U6" s="19"/>
      <c r="V6" s="19"/>
      <c r="W6" s="19"/>
      <c r="X6" s="19"/>
      <c r="Y6" s="19"/>
    </row>
    <row r="7" spans="1:25" ht="17.25" customHeight="1">
      <c r="A7" s="1239" t="s">
        <v>242</v>
      </c>
      <c r="B7" s="1239"/>
      <c r="C7" s="1239"/>
      <c r="D7" s="1239"/>
      <c r="E7" s="1239"/>
      <c r="F7" s="1239"/>
      <c r="G7" s="1239"/>
      <c r="H7" s="1239"/>
      <c r="I7" s="1239"/>
      <c r="J7" s="1239"/>
      <c r="K7" s="1239"/>
      <c r="L7" s="1239"/>
      <c r="M7" s="19"/>
      <c r="N7" s="19"/>
      <c r="O7" s="19"/>
      <c r="P7" s="19"/>
      <c r="Q7" s="19"/>
      <c r="R7" s="19"/>
      <c r="S7" s="19"/>
      <c r="T7" s="19"/>
      <c r="U7" s="19"/>
      <c r="V7" s="19"/>
      <c r="W7" s="19"/>
      <c r="X7" s="19"/>
      <c r="Y7" s="19"/>
    </row>
    <row r="8" spans="1:25" ht="17.25" customHeight="1">
      <c r="A8" s="1239" t="s">
        <v>321</v>
      </c>
      <c r="B8" s="1239"/>
      <c r="C8" s="1239"/>
      <c r="D8" s="1239"/>
      <c r="E8" s="1239"/>
      <c r="F8" s="1239"/>
      <c r="G8" s="1239"/>
      <c r="H8" s="1239"/>
      <c r="I8" s="1239"/>
      <c r="J8" s="1239"/>
      <c r="K8" s="1239"/>
      <c r="L8" s="1239"/>
      <c r="M8" s="19"/>
      <c r="N8" s="19"/>
      <c r="O8" s="19"/>
      <c r="P8" s="19"/>
      <c r="Q8" s="19"/>
      <c r="R8" s="19"/>
      <c r="S8" s="19"/>
      <c r="T8" s="19"/>
      <c r="U8" s="19"/>
      <c r="V8" s="19"/>
      <c r="W8" s="19"/>
      <c r="X8" s="19"/>
      <c r="Y8" s="19"/>
    </row>
    <row r="9" spans="1:25" ht="28.5" customHeight="1">
      <c r="A9" s="1239" t="s">
        <v>176</v>
      </c>
      <c r="B9" s="1239"/>
      <c r="C9" s="1239"/>
      <c r="D9" s="1239"/>
      <c r="E9" s="1239"/>
      <c r="F9" s="1239"/>
      <c r="G9" s="1239"/>
      <c r="H9" s="1239"/>
      <c r="I9" s="1239"/>
      <c r="J9" s="1239"/>
      <c r="K9" s="1239"/>
      <c r="L9" s="1239"/>
      <c r="M9" s="19"/>
      <c r="N9" s="19"/>
      <c r="O9" s="19"/>
      <c r="P9" s="19"/>
      <c r="Q9" s="19"/>
      <c r="R9" s="19"/>
      <c r="S9" s="19"/>
      <c r="T9" s="19"/>
      <c r="U9" s="19"/>
      <c r="V9" s="19"/>
      <c r="W9" s="19"/>
      <c r="X9" s="19"/>
      <c r="Y9" s="19"/>
    </row>
    <row r="10" spans="1:25" ht="97.5" customHeight="1">
      <c r="A10" s="1240" t="s">
        <v>348</v>
      </c>
      <c r="B10" s="1240"/>
      <c r="C10" s="1240"/>
      <c r="D10" s="1240"/>
      <c r="E10" s="1240"/>
      <c r="F10" s="1240"/>
      <c r="G10" s="1240"/>
      <c r="H10" s="1240"/>
      <c r="I10" s="1240"/>
      <c r="J10" s="1240"/>
      <c r="K10" s="1240"/>
      <c r="L10" s="1240"/>
      <c r="M10" s="19"/>
      <c r="N10" s="19"/>
      <c r="O10" s="19"/>
      <c r="P10" s="19"/>
      <c r="Q10" s="19"/>
      <c r="R10" s="19"/>
      <c r="S10" s="19"/>
      <c r="T10" s="19"/>
      <c r="U10" s="19"/>
      <c r="V10" s="19"/>
      <c r="W10" s="19"/>
      <c r="X10" s="19"/>
      <c r="Y10" s="19"/>
    </row>
    <row r="11" spans="1:25" ht="14.25">
      <c r="A11" s="7"/>
      <c r="B11" s="7"/>
      <c r="C11" s="8"/>
      <c r="D11" s="8"/>
      <c r="E11" s="8"/>
      <c r="F11" s="7"/>
      <c r="G11" s="7"/>
      <c r="H11" s="7"/>
      <c r="I11" s="19"/>
      <c r="J11" s="19"/>
      <c r="K11" s="19"/>
      <c r="L11" s="19"/>
      <c r="M11" s="19"/>
      <c r="N11" s="19"/>
      <c r="O11" s="19"/>
      <c r="P11" s="19"/>
      <c r="Q11" s="19"/>
      <c r="R11" s="19"/>
      <c r="S11" s="19"/>
      <c r="T11" s="19"/>
      <c r="U11" s="19"/>
      <c r="V11" s="19"/>
      <c r="W11" s="19"/>
      <c r="X11" s="19"/>
      <c r="Y11" s="19"/>
    </row>
    <row r="12" spans="1:25" ht="61.5" customHeight="1">
      <c r="A12" s="11" t="s">
        <v>80</v>
      </c>
      <c r="B12" s="11" t="s">
        <v>81</v>
      </c>
      <c r="C12" s="11" t="s">
        <v>82</v>
      </c>
      <c r="D12" s="11" t="s">
        <v>83</v>
      </c>
      <c r="E12" s="11" t="s">
        <v>84</v>
      </c>
      <c r="F12" s="10" t="s">
        <v>85</v>
      </c>
      <c r="G12" s="11" t="s">
        <v>86</v>
      </c>
      <c r="H12" s="11" t="s">
        <v>87</v>
      </c>
      <c r="I12" s="11" t="s">
        <v>88</v>
      </c>
      <c r="J12" s="131" t="s">
        <v>349</v>
      </c>
      <c r="K12" s="11" t="s">
        <v>90</v>
      </c>
      <c r="L12" s="114" t="s">
        <v>57</v>
      </c>
      <c r="M12" s="140" t="s">
        <v>393</v>
      </c>
      <c r="N12" s="19"/>
      <c r="O12" s="19"/>
      <c r="P12" s="19"/>
      <c r="Q12" s="19"/>
      <c r="R12" s="19"/>
      <c r="S12" s="19"/>
      <c r="T12" s="19"/>
      <c r="U12" s="19"/>
      <c r="V12" s="19"/>
      <c r="W12" s="19"/>
      <c r="X12" s="19"/>
      <c r="Y12" s="19"/>
    </row>
    <row r="13" spans="1:25" ht="25.5">
      <c r="A13" s="385" t="s">
        <v>858</v>
      </c>
      <c r="B13" s="385" t="s">
        <v>991</v>
      </c>
      <c r="C13" s="385" t="s">
        <v>992</v>
      </c>
      <c r="D13" s="385" t="s">
        <v>993</v>
      </c>
      <c r="E13" s="385" t="s">
        <v>994</v>
      </c>
      <c r="F13" s="386" t="s">
        <v>420</v>
      </c>
      <c r="G13" s="385"/>
      <c r="H13" s="385">
        <v>2020</v>
      </c>
      <c r="I13" s="385">
        <v>2020</v>
      </c>
      <c r="J13" s="385">
        <v>131.429</v>
      </c>
      <c r="K13" s="385">
        <v>300</v>
      </c>
      <c r="L13" s="387">
        <v>20</v>
      </c>
      <c r="M13" t="s">
        <v>858</v>
      </c>
    </row>
    <row r="14" spans="1:25" ht="204">
      <c r="A14" s="312" t="s">
        <v>1177</v>
      </c>
      <c r="B14" s="312" t="s">
        <v>1238</v>
      </c>
      <c r="C14" s="312" t="s">
        <v>1239</v>
      </c>
      <c r="D14" s="312" t="s">
        <v>993</v>
      </c>
      <c r="E14" s="312" t="s">
        <v>1177</v>
      </c>
      <c r="F14" s="434" t="s">
        <v>420</v>
      </c>
      <c r="G14" s="391" t="s">
        <v>1240</v>
      </c>
      <c r="H14" s="110">
        <v>2022</v>
      </c>
      <c r="I14" s="110">
        <v>2022</v>
      </c>
      <c r="J14" s="110">
        <v>220000</v>
      </c>
      <c r="K14" s="110">
        <v>600</v>
      </c>
      <c r="L14" s="115">
        <f>K14-200</f>
        <v>400</v>
      </c>
      <c r="M14" t="s">
        <v>1165</v>
      </c>
    </row>
    <row r="15" spans="1:25" ht="25.5">
      <c r="A15" s="385" t="s">
        <v>994</v>
      </c>
      <c r="B15" s="385" t="s">
        <v>991</v>
      </c>
      <c r="C15" s="385" t="s">
        <v>1449</v>
      </c>
      <c r="D15" s="385" t="s">
        <v>993</v>
      </c>
      <c r="E15" s="385" t="s">
        <v>994</v>
      </c>
      <c r="F15" s="386" t="s">
        <v>420</v>
      </c>
      <c r="G15" s="385"/>
      <c r="H15" s="385">
        <v>2020</v>
      </c>
      <c r="I15" s="385">
        <v>2020</v>
      </c>
      <c r="J15" s="385">
        <v>131.429</v>
      </c>
      <c r="K15" s="385">
        <v>300</v>
      </c>
      <c r="L15" s="387">
        <v>50</v>
      </c>
      <c r="M15" t="s">
        <v>994</v>
      </c>
    </row>
    <row r="16" spans="1:25" ht="76.5">
      <c r="A16" s="312" t="s">
        <v>1485</v>
      </c>
      <c r="B16" s="312" t="s">
        <v>1583</v>
      </c>
      <c r="C16" s="312" t="s">
        <v>1584</v>
      </c>
      <c r="D16" s="312" t="s">
        <v>1539</v>
      </c>
      <c r="E16" s="312" t="s">
        <v>994</v>
      </c>
      <c r="F16" s="313" t="s">
        <v>420</v>
      </c>
      <c r="G16" s="391" t="s">
        <v>1585</v>
      </c>
      <c r="H16" s="500">
        <v>2021</v>
      </c>
      <c r="I16" s="500">
        <v>2024</v>
      </c>
      <c r="J16" s="501">
        <v>283926</v>
      </c>
      <c r="K16" s="500">
        <v>300</v>
      </c>
      <c r="L16" s="502">
        <v>20</v>
      </c>
      <c r="M16" t="s">
        <v>1485</v>
      </c>
    </row>
    <row r="17" spans="1:25" ht="76.5">
      <c r="A17" s="312" t="s">
        <v>1485</v>
      </c>
      <c r="B17" s="500" t="s">
        <v>1586</v>
      </c>
      <c r="C17" s="312" t="s">
        <v>1584</v>
      </c>
      <c r="D17" s="312" t="s">
        <v>1539</v>
      </c>
      <c r="E17" s="500" t="s">
        <v>1587</v>
      </c>
      <c r="F17" s="313" t="s">
        <v>420</v>
      </c>
      <c r="G17" s="391" t="s">
        <v>1588</v>
      </c>
      <c r="H17" s="503" t="s">
        <v>1589</v>
      </c>
      <c r="I17" s="500">
        <v>2022</v>
      </c>
      <c r="J17" s="504" t="s">
        <v>1590</v>
      </c>
      <c r="K17" s="500">
        <v>300</v>
      </c>
      <c r="L17" s="502">
        <v>20</v>
      </c>
      <c r="M17" t="s">
        <v>1485</v>
      </c>
    </row>
    <row r="18" spans="1:25" ht="204">
      <c r="A18" s="110" t="s">
        <v>2111</v>
      </c>
      <c r="B18" s="111" t="s">
        <v>1238</v>
      </c>
      <c r="C18" s="111" t="s">
        <v>1239</v>
      </c>
      <c r="D18" s="111" t="s">
        <v>2126</v>
      </c>
      <c r="E18" s="111" t="s">
        <v>1177</v>
      </c>
      <c r="F18" s="703" t="s">
        <v>420</v>
      </c>
      <c r="G18" s="703" t="s">
        <v>1240</v>
      </c>
      <c r="H18" s="111">
        <v>2022</v>
      </c>
      <c r="I18" s="111">
        <v>2022</v>
      </c>
      <c r="J18" s="111">
        <v>220000</v>
      </c>
      <c r="K18" s="111">
        <v>60</v>
      </c>
      <c r="L18" s="115">
        <v>60</v>
      </c>
      <c r="M18" s="215" t="s">
        <v>2099</v>
      </c>
    </row>
    <row r="19" spans="1:25" ht="409.5">
      <c r="A19" s="312" t="s">
        <v>2302</v>
      </c>
      <c r="B19" s="312" t="s">
        <v>2340</v>
      </c>
      <c r="C19" s="312" t="s">
        <v>2341</v>
      </c>
      <c r="D19" s="312" t="s">
        <v>2342</v>
      </c>
      <c r="E19" s="312" t="s">
        <v>2302</v>
      </c>
      <c r="F19" s="313" t="s">
        <v>420</v>
      </c>
      <c r="G19" s="391" t="s">
        <v>2343</v>
      </c>
      <c r="H19" s="312">
        <v>2022</v>
      </c>
      <c r="I19" s="312">
        <v>2022</v>
      </c>
      <c r="J19" s="312">
        <v>430.97300000000001</v>
      </c>
      <c r="K19" s="312" t="s">
        <v>2344</v>
      </c>
      <c r="L19" s="315">
        <v>600</v>
      </c>
      <c r="M19" s="215" t="s">
        <v>2293</v>
      </c>
    </row>
    <row r="20" spans="1:25" ht="89.25">
      <c r="A20" s="207" t="s">
        <v>3605</v>
      </c>
      <c r="B20" s="207" t="s">
        <v>3658</v>
      </c>
      <c r="C20" s="207" t="s">
        <v>3659</v>
      </c>
      <c r="D20" s="207" t="s">
        <v>3660</v>
      </c>
      <c r="E20" s="207" t="s">
        <v>3605</v>
      </c>
      <c r="F20" s="207" t="s">
        <v>420</v>
      </c>
      <c r="G20" s="239" t="s">
        <v>3661</v>
      </c>
      <c r="H20" s="1023">
        <v>2022</v>
      </c>
      <c r="I20" s="1023">
        <v>2022</v>
      </c>
      <c r="J20" s="241">
        <f>44000*5</f>
        <v>220000</v>
      </c>
      <c r="K20" s="241">
        <v>300</v>
      </c>
      <c r="L20" s="905">
        <f>K20</f>
        <v>300</v>
      </c>
      <c r="M20" t="s">
        <v>3598</v>
      </c>
    </row>
    <row r="21" spans="1:25" ht="14.25">
      <c r="A21" s="312"/>
      <c r="B21" s="312"/>
      <c r="C21" s="312"/>
      <c r="D21" s="312"/>
      <c r="E21" s="312"/>
      <c r="F21" s="434"/>
      <c r="G21" s="391"/>
      <c r="H21" s="110"/>
      <c r="I21" s="110"/>
      <c r="J21" s="110"/>
      <c r="K21" s="110"/>
      <c r="L21" s="115"/>
    </row>
    <row r="22" spans="1:25" ht="14.25">
      <c r="A22" s="312"/>
      <c r="B22" s="312"/>
      <c r="C22" s="312"/>
      <c r="D22" s="312"/>
      <c r="E22" s="312"/>
      <c r="F22" s="434"/>
      <c r="G22" s="391"/>
      <c r="H22" s="110"/>
      <c r="I22" s="110"/>
      <c r="J22" s="110"/>
      <c r="K22" s="110"/>
      <c r="L22" s="115"/>
    </row>
    <row r="23" spans="1:25" ht="14.25">
      <c r="A23" s="312"/>
      <c r="B23" s="312"/>
      <c r="C23" s="312"/>
      <c r="D23" s="312"/>
      <c r="E23" s="312"/>
      <c r="F23" s="434"/>
      <c r="G23" s="391"/>
      <c r="H23" s="110"/>
      <c r="I23" s="110"/>
      <c r="J23" s="110"/>
      <c r="K23" s="110"/>
      <c r="L23" s="115"/>
    </row>
    <row r="24" spans="1:25" ht="14.25">
      <c r="A24" s="312"/>
      <c r="B24" s="312"/>
      <c r="C24" s="312"/>
      <c r="D24" s="312"/>
      <c r="E24" s="312"/>
      <c r="F24" s="434"/>
      <c r="G24" s="391"/>
      <c r="H24" s="110"/>
      <c r="I24" s="110"/>
      <c r="J24" s="110"/>
      <c r="K24" s="110"/>
      <c r="L24" s="115"/>
    </row>
    <row r="25" spans="1:25" ht="14.25">
      <c r="A25" s="312"/>
      <c r="B25" s="312"/>
      <c r="C25" s="312"/>
      <c r="D25" s="312"/>
      <c r="E25" s="312"/>
      <c r="F25" s="434"/>
      <c r="G25" s="391"/>
      <c r="H25" s="110"/>
      <c r="I25" s="110"/>
      <c r="J25" s="110"/>
      <c r="K25" s="110"/>
      <c r="L25" s="115"/>
    </row>
    <row r="26" spans="1:25" ht="14.25">
      <c r="A26" s="112"/>
      <c r="B26" s="112"/>
      <c r="C26" s="112"/>
      <c r="D26" s="112"/>
      <c r="E26" s="112"/>
      <c r="F26" s="112"/>
      <c r="G26" s="112"/>
      <c r="H26" s="112"/>
      <c r="I26" s="112"/>
      <c r="J26" s="112"/>
      <c r="K26" s="112"/>
      <c r="L26" s="116"/>
    </row>
    <row r="27" spans="1:25" ht="14.25">
      <c r="A27" s="113" t="s">
        <v>35</v>
      </c>
      <c r="B27" s="113"/>
      <c r="C27" s="113"/>
      <c r="D27" s="113"/>
      <c r="E27" s="113"/>
      <c r="F27" s="113"/>
      <c r="G27" s="113"/>
      <c r="H27" s="113"/>
      <c r="I27" s="113"/>
      <c r="J27" s="113"/>
      <c r="K27" s="113"/>
      <c r="L27" s="117">
        <f>SUM(L13:L26)</f>
        <v>1470</v>
      </c>
    </row>
    <row r="28" spans="1:25" ht="14.25">
      <c r="A28" s="8"/>
      <c r="B28" s="17"/>
      <c r="C28" s="17"/>
      <c r="D28" s="18"/>
      <c r="E28" s="18"/>
    </row>
    <row r="29" spans="1:25" ht="14.25">
      <c r="A29" s="1"/>
      <c r="B29" s="1"/>
      <c r="C29" s="2"/>
      <c r="D29" s="2"/>
      <c r="E29" s="2"/>
      <c r="F29" s="3"/>
      <c r="G29" s="3"/>
      <c r="H29" s="3"/>
    </row>
    <row r="30" spans="1:25" ht="14.25">
      <c r="A30" s="1164" t="s">
        <v>59</v>
      </c>
      <c r="B30" s="1165"/>
      <c r="C30" s="1165"/>
      <c r="D30" s="1165"/>
      <c r="E30" s="1165"/>
      <c r="F30" s="1165"/>
      <c r="G30" s="1165"/>
      <c r="H30" s="1165"/>
      <c r="I30" s="1"/>
      <c r="J30" s="1"/>
      <c r="K30" s="1"/>
      <c r="L30" s="1"/>
      <c r="M30" s="1"/>
      <c r="N30" s="1"/>
      <c r="O30" s="1"/>
      <c r="P30" s="1"/>
      <c r="Q30" s="1"/>
      <c r="R30" s="1"/>
      <c r="S30" s="1"/>
      <c r="T30" s="1"/>
      <c r="U30" s="1"/>
      <c r="V30" s="1"/>
      <c r="W30" s="1"/>
      <c r="X30" s="1"/>
      <c r="Y30" s="1"/>
    </row>
    <row r="31" spans="1:25" ht="14.25">
      <c r="A31" s="1"/>
      <c r="B31" s="1"/>
      <c r="C31" s="2"/>
      <c r="D31" s="2"/>
      <c r="E31" s="3"/>
      <c r="F31" s="3"/>
      <c r="G31" s="3"/>
      <c r="H31" s="3"/>
    </row>
    <row r="32" spans="1:25" ht="14.25">
      <c r="A32" s="1"/>
      <c r="B32" s="1"/>
      <c r="C32" s="2"/>
      <c r="D32" s="2"/>
      <c r="E32" s="2"/>
      <c r="F32" s="3"/>
      <c r="G32" s="3"/>
      <c r="H32" s="3"/>
    </row>
    <row r="33" spans="1:8" ht="15.75" customHeight="1">
      <c r="A33" s="1"/>
      <c r="B33" s="1"/>
      <c r="C33" s="2"/>
      <c r="D33" s="2"/>
      <c r="E33" s="3"/>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9">
    <mergeCell ref="A30:H30"/>
    <mergeCell ref="A2:L2"/>
    <mergeCell ref="A4:L4"/>
    <mergeCell ref="A5:L5"/>
    <mergeCell ref="A6:L6"/>
    <mergeCell ref="A7:L7"/>
    <mergeCell ref="A8:L8"/>
    <mergeCell ref="A9:L9"/>
    <mergeCell ref="A10:L10"/>
  </mergeCells>
  <hyperlinks>
    <hyperlink ref="F14" r:id="rId1" display="FSAA@" xr:uid="{8C4A228F-0B53-4B01-AD7B-B41D22E29689}"/>
    <hyperlink ref="G14" r:id="rId2" xr:uid="{241A430A-3D2F-42CB-BA07-CFF720C37BA3}"/>
    <hyperlink ref="G16" r:id="rId3" xr:uid="{7FA0F958-AB31-43D9-932D-14A301BF81FB}"/>
    <hyperlink ref="G17" r:id="rId4" xr:uid="{AD006038-2E7C-4CC9-80AD-2615D9B9BC4B}"/>
    <hyperlink ref="F18" r:id="rId5" display="mailto:FSAA@" xr:uid="{42FCCA45-78C4-47A0-8AFD-A37017922397}"/>
    <hyperlink ref="G18" r:id="rId6" xr:uid="{3B9FF336-089B-49BD-8375-3E3716E6384F}"/>
    <hyperlink ref="G19" r:id="rId7" display="https://uefiscdi-direct.ro/index.php?&amp;idPM=244260&amp;we=84f161095613868fb13eb8f81bf4e0a1&amp;wf=dDefault&amp;wtok=5de841e6afd432ce4172d291fab1f0268ae0574e&amp;wtkps=XZDdTsQgEIXfhWsXYfjHW2Pi3SY+QQt0Q7altaDVGN9dqLpxvTtz5juZn85q+5EtsyhHj+6yFVXSTaQlj+/Eyf7cC5Lc25jSGMprOivnTQns+UQPNPSwKXfoexJD3MMWbeU85qYZWKQgBC1ACO/koAglHeFm0IP3RnIhQ+Mqtu2CaYum2b+MAU9dTHhZ59PaTdilIWY8+AgEAAcfS6OptMj7JR2fbkFLCUQwsvvGIkkZN6C5vrluqUuEEmOMkkZ8N0i9+drhF9QoLgTlza35PxW0p5WuhIyjP65zDK483D+2LX/uEup30/9c86sNnIOsAz+/AA==&amp;wchk=7dd9d490bbcb15e3bcf0609efac75431ea9bf509" xr:uid="{7DE008DD-28A8-4218-A95B-5957185CC8AF}"/>
  </hyperlinks>
  <pageMargins left="0.7" right="0.7" top="0.75" bottom="0.75" header="0" footer="0"/>
  <pageSetup orientation="landscape"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29"/>
  <sheetViews>
    <sheetView topLeftCell="A15" workbookViewId="0">
      <selection activeCell="A27" sqref="A27"/>
    </sheetView>
  </sheetViews>
  <sheetFormatPr defaultColWidth="14.3984375" defaultRowHeight="15" customHeight="1"/>
  <cols>
    <col min="1" max="1" width="23.73046875" customWidth="1"/>
    <col min="2" max="2" width="10.86328125" customWidth="1"/>
    <col min="3" max="3" width="35.1328125"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44" t="s">
        <v>322</v>
      </c>
      <c r="B2" s="1245"/>
      <c r="C2" s="1245"/>
      <c r="D2" s="1245"/>
      <c r="E2" s="1246"/>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4" customHeight="1">
      <c r="A4" s="1173" t="s">
        <v>352</v>
      </c>
      <c r="B4" s="1227"/>
      <c r="C4" s="1227"/>
      <c r="D4" s="1227"/>
      <c r="E4" s="1228"/>
      <c r="F4" s="4"/>
      <c r="G4" s="4"/>
      <c r="H4" s="4"/>
      <c r="I4" s="19"/>
      <c r="J4" s="19"/>
      <c r="K4" s="19"/>
      <c r="L4" s="19"/>
      <c r="M4" s="19"/>
      <c r="N4" s="19"/>
      <c r="O4" s="19"/>
      <c r="P4" s="19"/>
      <c r="Q4" s="19"/>
      <c r="R4" s="19"/>
      <c r="S4" s="19"/>
      <c r="T4" s="19"/>
      <c r="U4" s="19"/>
      <c r="V4" s="19"/>
      <c r="W4" s="19"/>
      <c r="X4" s="19"/>
      <c r="Y4" s="19"/>
    </row>
    <row r="5" spans="1:25" ht="28.5" customHeight="1">
      <c r="A5" s="1194" t="s">
        <v>323</v>
      </c>
      <c r="B5" s="1227"/>
      <c r="C5" s="1227"/>
      <c r="D5" s="1227"/>
      <c r="E5" s="1228"/>
      <c r="F5" s="4"/>
      <c r="G5" s="4"/>
      <c r="H5" s="4"/>
      <c r="I5" s="19"/>
      <c r="J5" s="19"/>
      <c r="K5" s="19"/>
      <c r="L5" s="19"/>
      <c r="M5" s="19"/>
      <c r="N5" s="19"/>
      <c r="O5" s="19"/>
      <c r="P5" s="19"/>
      <c r="Q5" s="19"/>
      <c r="R5" s="19"/>
      <c r="S5" s="19"/>
      <c r="T5" s="19"/>
      <c r="U5" s="19"/>
      <c r="V5" s="19"/>
      <c r="W5" s="19"/>
      <c r="X5" s="19"/>
      <c r="Y5" s="19"/>
    </row>
    <row r="6" spans="1:25" ht="39.75" customHeight="1">
      <c r="A6" s="1229" t="s">
        <v>324</v>
      </c>
      <c r="B6" s="1169"/>
      <c r="C6" s="1169"/>
      <c r="D6" s="1169"/>
      <c r="E6" s="1170"/>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0" t="s">
        <v>353</v>
      </c>
      <c r="D8" s="11" t="s">
        <v>71</v>
      </c>
      <c r="E8" s="11" t="s">
        <v>57</v>
      </c>
      <c r="F8" s="140" t="s">
        <v>393</v>
      </c>
      <c r="I8" s="19"/>
      <c r="J8" s="19"/>
      <c r="K8" s="19"/>
      <c r="L8" s="19"/>
      <c r="M8" s="19"/>
      <c r="N8" s="19"/>
      <c r="O8" s="19"/>
      <c r="P8" s="19"/>
      <c r="Q8" s="19"/>
      <c r="R8" s="19"/>
      <c r="S8" s="19"/>
      <c r="T8" s="19"/>
      <c r="U8" s="19"/>
      <c r="V8" s="19"/>
      <c r="W8" s="19"/>
      <c r="X8" s="19"/>
      <c r="Y8" s="19"/>
    </row>
    <row r="9" spans="1:25" ht="25.5">
      <c r="A9" s="205" t="s">
        <v>858</v>
      </c>
      <c r="B9" s="237" t="s">
        <v>420</v>
      </c>
      <c r="C9" s="237" t="s">
        <v>995</v>
      </c>
      <c r="D9" s="238">
        <v>50</v>
      </c>
      <c r="E9" s="264">
        <v>50</v>
      </c>
      <c r="F9" t="s">
        <v>858</v>
      </c>
    </row>
    <row r="10" spans="1:25" ht="38.25">
      <c r="A10" s="12" t="s">
        <v>1458</v>
      </c>
      <c r="B10" s="13" t="s">
        <v>420</v>
      </c>
      <c r="C10" s="13" t="s">
        <v>1469</v>
      </c>
      <c r="D10" s="14">
        <v>50</v>
      </c>
      <c r="E10" s="15">
        <v>50</v>
      </c>
      <c r="F10" t="s">
        <v>1460</v>
      </c>
    </row>
    <row r="11" spans="1:25" ht="38.25">
      <c r="A11" s="205" t="s">
        <v>1960</v>
      </c>
      <c r="B11" s="237" t="s">
        <v>420</v>
      </c>
      <c r="C11" s="237" t="s">
        <v>1992</v>
      </c>
      <c r="D11" s="238">
        <v>50</v>
      </c>
      <c r="E11" s="264">
        <v>50</v>
      </c>
      <c r="F11" s="215" t="s">
        <v>1919</v>
      </c>
    </row>
    <row r="12" spans="1:25" ht="25.5">
      <c r="A12" s="264" t="s">
        <v>2226</v>
      </c>
      <c r="B12" s="237" t="s">
        <v>2218</v>
      </c>
      <c r="C12" s="237" t="s">
        <v>2279</v>
      </c>
      <c r="D12" s="707">
        <v>50</v>
      </c>
      <c r="E12" s="723">
        <v>50</v>
      </c>
      <c r="F12" s="215" t="s">
        <v>2226</v>
      </c>
    </row>
    <row r="13" spans="1:25" ht="38.25">
      <c r="A13" s="264" t="s">
        <v>2226</v>
      </c>
      <c r="B13" s="237" t="s">
        <v>2218</v>
      </c>
      <c r="C13" s="237" t="s">
        <v>2280</v>
      </c>
      <c r="D13" s="707">
        <v>50</v>
      </c>
      <c r="E13" s="723">
        <v>50</v>
      </c>
      <c r="F13" s="215" t="s">
        <v>2226</v>
      </c>
    </row>
    <row r="14" spans="1:25" ht="25.5">
      <c r="A14" s="205" t="s">
        <v>2690</v>
      </c>
      <c r="B14" s="237" t="s">
        <v>420</v>
      </c>
      <c r="C14" s="237" t="s">
        <v>2694</v>
      </c>
      <c r="D14" s="238">
        <v>50</v>
      </c>
      <c r="E14" s="264">
        <f>D14</f>
        <v>50</v>
      </c>
      <c r="F14" s="812" t="s">
        <v>2649</v>
      </c>
    </row>
    <row r="15" spans="1:25" ht="25.5">
      <c r="A15" s="205" t="s">
        <v>2690</v>
      </c>
      <c r="B15" s="237" t="s">
        <v>420</v>
      </c>
      <c r="C15" s="237" t="s">
        <v>2695</v>
      </c>
      <c r="D15" s="238">
        <v>50</v>
      </c>
      <c r="E15" s="264">
        <f t="shared" ref="E15" si="0">D15</f>
        <v>50</v>
      </c>
      <c r="F15" s="812" t="s">
        <v>2649</v>
      </c>
    </row>
    <row r="16" spans="1:25" ht="25.5">
      <c r="A16" s="205" t="s">
        <v>2755</v>
      </c>
      <c r="B16" s="237" t="s">
        <v>420</v>
      </c>
      <c r="C16" s="237" t="s">
        <v>2694</v>
      </c>
      <c r="D16" s="238">
        <v>50</v>
      </c>
      <c r="E16" s="264">
        <f>D16</f>
        <v>50</v>
      </c>
      <c r="F16" s="812" t="s">
        <v>2712</v>
      </c>
    </row>
    <row r="17" spans="1:6" ht="25.5">
      <c r="A17" s="205" t="s">
        <v>2755</v>
      </c>
      <c r="B17" s="237" t="s">
        <v>420</v>
      </c>
      <c r="C17" s="237" t="s">
        <v>2756</v>
      </c>
      <c r="D17" s="238">
        <v>50</v>
      </c>
      <c r="E17" s="264">
        <f t="shared" ref="E17:E18" si="1">D17</f>
        <v>50</v>
      </c>
      <c r="F17" s="812" t="s">
        <v>2712</v>
      </c>
    </row>
    <row r="18" spans="1:6" ht="25.5">
      <c r="A18" s="205" t="s">
        <v>2755</v>
      </c>
      <c r="B18" s="237" t="s">
        <v>420</v>
      </c>
      <c r="C18" s="237" t="s">
        <v>2695</v>
      </c>
      <c r="D18" s="238">
        <v>50</v>
      </c>
      <c r="E18" s="264">
        <f t="shared" si="1"/>
        <v>50</v>
      </c>
      <c r="F18" s="812" t="s">
        <v>2712</v>
      </c>
    </row>
    <row r="19" spans="1:6" ht="25.5">
      <c r="A19" s="205" t="s">
        <v>3167</v>
      </c>
      <c r="B19" s="237" t="s">
        <v>420</v>
      </c>
      <c r="C19" s="237" t="s">
        <v>3587</v>
      </c>
      <c r="D19" s="238">
        <v>50</v>
      </c>
      <c r="E19" s="264">
        <v>50</v>
      </c>
      <c r="F19" s="812" t="s">
        <v>3167</v>
      </c>
    </row>
    <row r="20" spans="1:6" ht="14.25">
      <c r="A20" s="205" t="s">
        <v>3167</v>
      </c>
      <c r="B20" s="237" t="s">
        <v>420</v>
      </c>
      <c r="C20" s="237" t="s">
        <v>3588</v>
      </c>
      <c r="D20" s="238">
        <v>50</v>
      </c>
      <c r="E20" s="264">
        <v>50</v>
      </c>
      <c r="F20" s="812" t="s">
        <v>3167</v>
      </c>
    </row>
    <row r="21" spans="1:6" ht="25.5">
      <c r="A21" s="205" t="s">
        <v>3598</v>
      </c>
      <c r="B21" s="237" t="s">
        <v>420</v>
      </c>
      <c r="C21" s="237" t="s">
        <v>3662</v>
      </c>
      <c r="D21" s="238">
        <v>50</v>
      </c>
      <c r="E21" s="264">
        <v>50</v>
      </c>
      <c r="F21" s="812" t="s">
        <v>3598</v>
      </c>
    </row>
    <row r="22" spans="1:6" ht="25.5">
      <c r="A22" s="205" t="s">
        <v>3598</v>
      </c>
      <c r="B22" s="237" t="s">
        <v>420</v>
      </c>
      <c r="C22" s="237" t="s">
        <v>3663</v>
      </c>
      <c r="D22" s="239">
        <v>50</v>
      </c>
      <c r="E22" s="264">
        <v>50</v>
      </c>
      <c r="F22" s="812" t="s">
        <v>3598</v>
      </c>
    </row>
    <row r="23" spans="1:6" ht="25.5">
      <c r="A23" s="205" t="s">
        <v>3598</v>
      </c>
      <c r="B23" s="237" t="s">
        <v>420</v>
      </c>
      <c r="C23" s="237" t="s">
        <v>3664</v>
      </c>
      <c r="D23" s="239">
        <v>50</v>
      </c>
      <c r="E23" s="264">
        <v>50</v>
      </c>
      <c r="F23" s="812" t="s">
        <v>3598</v>
      </c>
    </row>
    <row r="24" spans="1:6" ht="25.5">
      <c r="A24" s="205" t="s">
        <v>3620</v>
      </c>
      <c r="B24" s="237" t="s">
        <v>420</v>
      </c>
      <c r="C24" s="237" t="s">
        <v>3746</v>
      </c>
      <c r="D24" s="238">
        <v>50</v>
      </c>
      <c r="E24" s="264">
        <v>50</v>
      </c>
      <c r="F24" s="1025" t="s">
        <v>3620</v>
      </c>
    </row>
    <row r="25" spans="1:6" ht="25.5">
      <c r="A25" s="205" t="s">
        <v>3620</v>
      </c>
      <c r="B25" s="237" t="s">
        <v>420</v>
      </c>
      <c r="C25" s="237" t="s">
        <v>3747</v>
      </c>
      <c r="D25" s="239">
        <v>50</v>
      </c>
      <c r="E25" s="264">
        <v>50</v>
      </c>
      <c r="F25" s="1025" t="s">
        <v>3620</v>
      </c>
    </row>
    <row r="26" spans="1:6" ht="25.5">
      <c r="A26" s="205" t="s">
        <v>3620</v>
      </c>
      <c r="B26" s="237" t="s">
        <v>420</v>
      </c>
      <c r="C26" s="237" t="s">
        <v>3748</v>
      </c>
      <c r="D26" s="239">
        <v>50</v>
      </c>
      <c r="E26" s="264">
        <v>50</v>
      </c>
      <c r="F26" s="1025" t="s">
        <v>3620</v>
      </c>
    </row>
    <row r="27" spans="1:6" ht="14.25">
      <c r="A27" s="205"/>
      <c r="B27" s="237"/>
      <c r="C27" s="237"/>
      <c r="D27" s="239"/>
      <c r="E27" s="935"/>
      <c r="F27" s="1025"/>
    </row>
    <row r="28" spans="1:6" ht="14.25">
      <c r="A28" s="205"/>
      <c r="B28" s="237"/>
      <c r="C28" s="237"/>
      <c r="D28" s="239"/>
      <c r="E28" s="935"/>
      <c r="F28" s="1025"/>
    </row>
    <row r="29" spans="1:6" ht="14.25">
      <c r="A29" s="205"/>
      <c r="B29" s="237"/>
      <c r="C29" s="237"/>
      <c r="D29" s="239"/>
      <c r="E29" s="935"/>
      <c r="F29" s="1025"/>
    </row>
    <row r="30" spans="1:6" ht="14.25">
      <c r="A30" s="205"/>
      <c r="B30" s="237"/>
      <c r="C30" s="237"/>
      <c r="D30" s="239"/>
      <c r="E30" s="935"/>
      <c r="F30" s="1025"/>
    </row>
    <row r="31" spans="1:6" ht="14.25">
      <c r="A31" s="205"/>
      <c r="B31" s="237"/>
      <c r="C31" s="237"/>
      <c r="D31" s="239"/>
      <c r="E31" s="935"/>
      <c r="F31" s="1025"/>
    </row>
    <row r="32" spans="1:6" ht="14.25">
      <c r="A32" s="205"/>
      <c r="B32" s="237"/>
      <c r="C32" s="237"/>
      <c r="D32" s="239"/>
      <c r="E32" s="935"/>
      <c r="F32" s="1025"/>
    </row>
    <row r="33" spans="1:25" ht="14.25">
      <c r="A33" s="205"/>
      <c r="B33" s="237"/>
      <c r="C33" s="237"/>
      <c r="D33" s="239"/>
      <c r="E33" s="935"/>
      <c r="F33" s="1025"/>
    </row>
    <row r="34" spans="1:25" ht="14.25">
      <c r="A34" s="205"/>
      <c r="B34" s="237"/>
      <c r="C34" s="237"/>
      <c r="D34" s="239"/>
      <c r="E34" s="935"/>
      <c r="F34" s="1025"/>
    </row>
    <row r="35" spans="1:25" ht="14.25">
      <c r="A35" s="205"/>
      <c r="B35" s="237"/>
      <c r="C35" s="237"/>
      <c r="D35" s="239"/>
      <c r="E35" s="935"/>
      <c r="F35" s="1025"/>
    </row>
    <row r="36" spans="1:25" ht="14.25">
      <c r="A36" s="205"/>
      <c r="B36" s="237"/>
      <c r="C36" s="237"/>
      <c r="D36" s="239"/>
      <c r="E36" s="935"/>
      <c r="F36" s="1025"/>
    </row>
    <row r="37" spans="1:25" ht="14.25">
      <c r="A37" s="205"/>
      <c r="B37" s="237"/>
      <c r="C37" s="237"/>
      <c r="D37" s="239"/>
      <c r="E37" s="935"/>
      <c r="F37" s="1025"/>
    </row>
    <row r="38" spans="1:25" ht="14.25">
      <c r="A38" s="205"/>
      <c r="B38" s="237"/>
      <c r="C38" s="237"/>
      <c r="D38" s="239"/>
      <c r="E38" s="935"/>
      <c r="F38" s="1025"/>
    </row>
    <row r="39" spans="1:25" ht="14.25">
      <c r="A39" s="205"/>
      <c r="B39" s="237"/>
      <c r="C39" s="237"/>
      <c r="D39" s="239"/>
      <c r="E39" s="935"/>
      <c r="F39" s="1025"/>
    </row>
    <row r="40" spans="1:25" ht="14.25">
      <c r="A40" s="205"/>
      <c r="B40" s="237"/>
      <c r="C40" s="237"/>
      <c r="D40" s="239"/>
      <c r="E40" s="935"/>
      <c r="F40" s="1025"/>
    </row>
    <row r="41" spans="1:25" ht="14.25">
      <c r="A41" s="205"/>
      <c r="B41" s="237"/>
      <c r="C41" s="237"/>
      <c r="D41" s="239"/>
      <c r="E41" s="935"/>
      <c r="F41" s="1025"/>
    </row>
    <row r="42" spans="1:25" ht="14.25">
      <c r="A42" s="205"/>
      <c r="B42" s="237"/>
      <c r="C42" s="237"/>
      <c r="D42" s="239"/>
      <c r="E42" s="935"/>
      <c r="F42" s="1025"/>
    </row>
    <row r="43" spans="1:25" ht="14.25">
      <c r="A43" s="12"/>
      <c r="B43" s="13"/>
      <c r="C43" s="13"/>
      <c r="D43" s="16"/>
      <c r="E43" s="724"/>
    </row>
    <row r="44" spans="1:25" ht="14.25">
      <c r="A44" s="8"/>
      <c r="B44" s="17"/>
      <c r="C44" s="17"/>
      <c r="D44" s="18"/>
      <c r="E44" s="18">
        <f>SUM(E9:E43)</f>
        <v>900</v>
      </c>
    </row>
    <row r="45" spans="1:25" ht="14.25">
      <c r="A45" s="1"/>
      <c r="B45" s="1"/>
      <c r="C45" s="2"/>
      <c r="D45" s="2"/>
      <c r="E45" s="2"/>
      <c r="F45" s="3"/>
      <c r="G45" s="3"/>
      <c r="H45" s="3"/>
    </row>
    <row r="46" spans="1:25" ht="14.25">
      <c r="A46" s="1164" t="s">
        <v>59</v>
      </c>
      <c r="B46" s="1165"/>
      <c r="C46" s="1165"/>
      <c r="D46" s="1165"/>
      <c r="E46" s="1165"/>
      <c r="F46" s="1165"/>
      <c r="G46" s="1165"/>
      <c r="H46" s="1165"/>
      <c r="I46" s="1"/>
      <c r="J46" s="1"/>
      <c r="K46" s="1"/>
      <c r="L46" s="1"/>
      <c r="M46" s="1"/>
      <c r="N46" s="1"/>
      <c r="O46" s="1"/>
      <c r="P46" s="1"/>
      <c r="Q46" s="1"/>
      <c r="R46" s="1"/>
      <c r="S46" s="1"/>
      <c r="T46" s="1"/>
      <c r="U46" s="1"/>
      <c r="V46" s="1"/>
      <c r="W46" s="1"/>
      <c r="X46" s="1"/>
      <c r="Y46" s="1"/>
    </row>
    <row r="47" spans="1:25" ht="14.25">
      <c r="A47" s="1"/>
      <c r="B47" s="1"/>
      <c r="C47" s="2"/>
      <c r="D47" s="2"/>
      <c r="E47" s="3"/>
      <c r="F47" s="3"/>
      <c r="G47" s="3"/>
      <c r="H47" s="3"/>
    </row>
    <row r="48" spans="1:25" ht="14.25">
      <c r="A48" s="1"/>
      <c r="B48" s="1"/>
      <c r="C48" s="2"/>
      <c r="D48" s="2"/>
      <c r="E48" s="2"/>
      <c r="F48" s="3"/>
      <c r="G48" s="3"/>
      <c r="H48" s="3"/>
    </row>
    <row r="49" spans="1:8" ht="15.75" customHeight="1">
      <c r="A49" s="1"/>
      <c r="B49" s="1"/>
      <c r="C49" s="2"/>
      <c r="D49" s="2"/>
      <c r="E49" s="3"/>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row r="251" spans="1:8" ht="15.75" customHeight="1"/>
    <row r="252" spans="1:8" ht="15.75" customHeight="1"/>
    <row r="253" spans="1:8" ht="15.75" customHeight="1"/>
    <row r="254" spans="1:8" ht="15.75" customHeight="1"/>
    <row r="255" spans="1:8" ht="15.75" customHeight="1"/>
    <row r="256" spans="1: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5">
    <mergeCell ref="A2:E2"/>
    <mergeCell ref="A4:E4"/>
    <mergeCell ref="A5:E5"/>
    <mergeCell ref="A6:E6"/>
    <mergeCell ref="A46:H46"/>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05"/>
  <sheetViews>
    <sheetView topLeftCell="B8" workbookViewId="0">
      <selection activeCell="N13" sqref="N13"/>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13" width="8" customWidth="1"/>
    <col min="14" max="14" width="11.265625" customWidth="1"/>
    <col min="15" max="25" width="8" customWidth="1"/>
  </cols>
  <sheetData>
    <row r="1" spans="1:25" ht="14.25">
      <c r="A1" s="1"/>
      <c r="B1" s="1"/>
      <c r="C1" s="2"/>
      <c r="D1" s="2"/>
      <c r="E1" s="2"/>
      <c r="F1" s="3"/>
      <c r="G1" s="3"/>
      <c r="H1" s="3"/>
    </row>
    <row r="2" spans="1:25" ht="15.75" customHeight="1">
      <c r="A2" s="1249" t="s">
        <v>325</v>
      </c>
      <c r="B2" s="1250"/>
      <c r="C2" s="1250"/>
      <c r="D2" s="1250"/>
      <c r="E2" s="1250"/>
      <c r="F2" s="1250"/>
      <c r="G2" s="1250"/>
      <c r="H2" s="1250"/>
      <c r="I2" s="1250"/>
      <c r="J2" s="1250"/>
      <c r="K2" s="1250"/>
      <c r="L2" s="1250"/>
      <c r="M2" s="1250"/>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 customHeight="1">
      <c r="A4" s="1237" t="s">
        <v>326</v>
      </c>
      <c r="B4" s="1237"/>
      <c r="C4" s="1237"/>
      <c r="D4" s="1237"/>
      <c r="E4" s="1237"/>
      <c r="F4" s="1237"/>
      <c r="G4" s="1237"/>
      <c r="H4" s="1237"/>
      <c r="I4" s="1237"/>
      <c r="J4" s="1237"/>
      <c r="K4" s="1237"/>
      <c r="L4" s="1237"/>
      <c r="M4" s="1237"/>
      <c r="N4" s="19"/>
      <c r="O4" s="19"/>
      <c r="P4" s="19"/>
      <c r="Q4" s="19"/>
      <c r="R4" s="19"/>
      <c r="S4" s="19"/>
      <c r="T4" s="19"/>
      <c r="U4" s="19"/>
      <c r="V4" s="19"/>
      <c r="W4" s="19"/>
      <c r="X4" s="19"/>
      <c r="Y4" s="19"/>
    </row>
    <row r="5" spans="1:25" ht="27.4" customHeight="1">
      <c r="A5" s="1239" t="s">
        <v>158</v>
      </c>
      <c r="B5" s="1239"/>
      <c r="C5" s="1239"/>
      <c r="D5" s="1239"/>
      <c r="E5" s="1239"/>
      <c r="F5" s="1239"/>
      <c r="G5" s="1239"/>
      <c r="H5" s="1239"/>
      <c r="I5" s="1239"/>
      <c r="J5" s="1239"/>
      <c r="K5" s="1239"/>
      <c r="L5" s="1239"/>
      <c r="M5" s="1239"/>
      <c r="N5" s="19"/>
      <c r="O5" s="19"/>
      <c r="P5" s="19"/>
      <c r="Q5" s="19"/>
      <c r="R5" s="19"/>
      <c r="S5" s="19"/>
      <c r="T5" s="19"/>
      <c r="U5" s="19"/>
      <c r="V5" s="19"/>
      <c r="W5" s="19"/>
      <c r="X5" s="19"/>
      <c r="Y5" s="19"/>
    </row>
    <row r="6" spans="1:25" ht="30" customHeight="1">
      <c r="A6" s="1239" t="s">
        <v>327</v>
      </c>
      <c r="B6" s="1239"/>
      <c r="C6" s="1239"/>
      <c r="D6" s="1239"/>
      <c r="E6" s="1239"/>
      <c r="F6" s="1239"/>
      <c r="G6" s="1239"/>
      <c r="H6" s="1239"/>
      <c r="I6" s="1239"/>
      <c r="J6" s="1239"/>
      <c r="K6" s="1239"/>
      <c r="L6" s="1239"/>
      <c r="M6" s="1239"/>
      <c r="N6" s="19"/>
      <c r="O6" s="19"/>
      <c r="P6" s="19"/>
      <c r="Q6" s="19"/>
      <c r="R6" s="19"/>
      <c r="S6" s="19"/>
      <c r="T6" s="19"/>
      <c r="U6" s="19"/>
      <c r="V6" s="19"/>
      <c r="W6" s="19"/>
      <c r="X6" s="19"/>
      <c r="Y6" s="19"/>
    </row>
    <row r="7" spans="1:25" ht="29.25" customHeight="1">
      <c r="A7" s="1239" t="s">
        <v>328</v>
      </c>
      <c r="B7" s="1239"/>
      <c r="C7" s="1239"/>
      <c r="D7" s="1239"/>
      <c r="E7" s="1239"/>
      <c r="F7" s="1239"/>
      <c r="G7" s="1239"/>
      <c r="H7" s="1239"/>
      <c r="I7" s="1239"/>
      <c r="J7" s="1239"/>
      <c r="K7" s="1239"/>
      <c r="L7" s="1239"/>
      <c r="M7" s="1239"/>
      <c r="N7" s="19"/>
      <c r="O7" s="19"/>
      <c r="P7" s="19"/>
      <c r="Q7" s="19"/>
      <c r="R7" s="19"/>
      <c r="S7" s="19"/>
      <c r="T7" s="19"/>
      <c r="U7" s="19"/>
      <c r="V7" s="19"/>
      <c r="W7" s="19"/>
      <c r="X7" s="19"/>
      <c r="Y7" s="19"/>
    </row>
    <row r="8" spans="1:25" ht="19.149999999999999" customHeight="1">
      <c r="A8" s="1239" t="s">
        <v>161</v>
      </c>
      <c r="B8" s="1239"/>
      <c r="C8" s="1239"/>
      <c r="D8" s="1239"/>
      <c r="E8" s="1239"/>
      <c r="F8" s="1239"/>
      <c r="G8" s="1239"/>
      <c r="H8" s="1239"/>
      <c r="I8" s="1239"/>
      <c r="J8" s="1239"/>
      <c r="K8" s="1239"/>
      <c r="L8" s="1239"/>
      <c r="M8" s="1239"/>
      <c r="N8" s="19"/>
      <c r="O8" s="19"/>
      <c r="P8" s="19"/>
      <c r="Q8" s="19"/>
      <c r="R8" s="19"/>
      <c r="S8" s="19"/>
      <c r="T8" s="19"/>
      <c r="U8" s="19"/>
      <c r="V8" s="19"/>
      <c r="W8" s="19"/>
      <c r="X8" s="19"/>
      <c r="Y8" s="19"/>
    </row>
    <row r="9" spans="1:25" ht="44.65" customHeight="1">
      <c r="A9" s="1239" t="s">
        <v>329</v>
      </c>
      <c r="B9" s="1239"/>
      <c r="C9" s="1239"/>
      <c r="D9" s="1239"/>
      <c r="E9" s="1239"/>
      <c r="F9" s="1239"/>
      <c r="G9" s="1239"/>
      <c r="H9" s="1239"/>
      <c r="I9" s="1239"/>
      <c r="J9" s="1239"/>
      <c r="K9" s="1239"/>
      <c r="L9" s="1239"/>
      <c r="M9" s="1239"/>
      <c r="N9" s="19"/>
      <c r="O9" s="19"/>
      <c r="P9" s="19"/>
      <c r="Q9" s="19"/>
      <c r="R9" s="19"/>
      <c r="S9" s="19"/>
      <c r="T9" s="19"/>
      <c r="U9" s="19"/>
      <c r="V9" s="19"/>
      <c r="W9" s="19"/>
      <c r="X9" s="19"/>
      <c r="Y9" s="19"/>
    </row>
    <row r="10" spans="1:25" ht="26.65" customHeight="1">
      <c r="A10" s="1251" t="s">
        <v>350</v>
      </c>
      <c r="B10" s="1239"/>
      <c r="C10" s="1239"/>
      <c r="D10" s="1239"/>
      <c r="E10" s="1239"/>
      <c r="F10" s="1239"/>
      <c r="G10" s="1239"/>
      <c r="H10" s="1239"/>
      <c r="I10" s="1239"/>
      <c r="J10" s="1239"/>
      <c r="K10" s="1239"/>
      <c r="L10" s="1239"/>
      <c r="M10" s="1239"/>
      <c r="N10" s="19"/>
      <c r="O10" s="19"/>
      <c r="P10" s="19"/>
      <c r="Q10" s="19"/>
      <c r="R10" s="19"/>
      <c r="S10" s="19"/>
      <c r="T10" s="19"/>
      <c r="U10" s="19"/>
      <c r="V10" s="19"/>
      <c r="W10" s="19"/>
      <c r="X10" s="19"/>
      <c r="Y10" s="19"/>
    </row>
    <row r="11" spans="1:25" ht="72" customHeight="1">
      <c r="A11" s="1252" t="s">
        <v>330</v>
      </c>
      <c r="B11" s="1252"/>
      <c r="C11" s="1252"/>
      <c r="D11" s="1252"/>
      <c r="E11" s="1252"/>
      <c r="F11" s="1252"/>
      <c r="G11" s="1252"/>
      <c r="H11" s="1252"/>
      <c r="I11" s="1252"/>
      <c r="J11" s="1252"/>
      <c r="K11" s="1252"/>
      <c r="L11" s="1252"/>
      <c r="M11" s="1252"/>
      <c r="N11" s="19"/>
      <c r="O11" s="19"/>
      <c r="P11" s="19"/>
      <c r="Q11" s="19"/>
      <c r="R11" s="19"/>
      <c r="S11" s="19"/>
      <c r="T11" s="19"/>
      <c r="U11" s="19"/>
      <c r="V11" s="19"/>
      <c r="W11" s="19"/>
      <c r="X11" s="19"/>
      <c r="Y11" s="19"/>
    </row>
    <row r="12" spans="1:25" ht="14.25">
      <c r="A12" s="7"/>
      <c r="B12" s="7"/>
      <c r="C12" s="8"/>
      <c r="D12" s="8"/>
      <c r="E12" s="8"/>
      <c r="F12" s="7"/>
      <c r="G12" s="7"/>
      <c r="H12" s="7"/>
      <c r="I12" s="19"/>
      <c r="J12" s="19"/>
      <c r="K12" s="19"/>
      <c r="L12" s="19"/>
      <c r="M12" s="19"/>
      <c r="N12" s="19"/>
      <c r="O12" s="19"/>
      <c r="P12" s="19"/>
      <c r="Q12" s="19"/>
      <c r="R12" s="19"/>
      <c r="S12" s="19"/>
      <c r="T12" s="19"/>
      <c r="U12" s="19"/>
      <c r="V12" s="19"/>
      <c r="W12" s="19"/>
      <c r="X12" s="19"/>
      <c r="Y12" s="19"/>
    </row>
    <row r="13" spans="1:25" ht="61.5" customHeight="1">
      <c r="A13" s="11" t="s">
        <v>239</v>
      </c>
      <c r="B13" s="9" t="s">
        <v>166</v>
      </c>
      <c r="C13" s="10" t="s">
        <v>85</v>
      </c>
      <c r="D13" s="52" t="s">
        <v>167</v>
      </c>
      <c r="E13" s="9" t="s">
        <v>168</v>
      </c>
      <c r="F13" s="9" t="s">
        <v>53</v>
      </c>
      <c r="G13" s="9" t="s">
        <v>169</v>
      </c>
      <c r="H13" s="9" t="s">
        <v>170</v>
      </c>
      <c r="I13" s="20" t="s">
        <v>54</v>
      </c>
      <c r="J13" s="20" t="s">
        <v>55</v>
      </c>
      <c r="K13" s="20" t="s">
        <v>56</v>
      </c>
      <c r="L13" s="11" t="s">
        <v>71</v>
      </c>
      <c r="M13" s="11" t="s">
        <v>57</v>
      </c>
      <c r="N13" s="140" t="s">
        <v>393</v>
      </c>
      <c r="O13" s="19"/>
      <c r="P13" s="19"/>
      <c r="Q13" s="19"/>
      <c r="R13" s="19"/>
      <c r="S13" s="19"/>
      <c r="T13" s="19"/>
      <c r="U13" s="19"/>
      <c r="V13" s="19"/>
      <c r="W13" s="19"/>
      <c r="X13" s="19"/>
      <c r="Y13" s="19"/>
    </row>
    <row r="14" spans="1:25" ht="14.25">
      <c r="A14" s="12"/>
      <c r="B14" s="12"/>
      <c r="C14" s="21"/>
      <c r="D14" s="28"/>
      <c r="E14" s="45"/>
      <c r="F14" s="14"/>
      <c r="G14" s="14"/>
      <c r="H14" s="53"/>
      <c r="I14" s="55"/>
      <c r="J14" s="55"/>
      <c r="K14" s="55"/>
      <c r="L14" s="25"/>
      <c r="M14" s="25"/>
    </row>
    <row r="15" spans="1:25" ht="14.25">
      <c r="A15" s="12"/>
      <c r="B15" s="12"/>
      <c r="C15" s="21"/>
      <c r="D15" s="28"/>
      <c r="E15" s="46"/>
      <c r="F15" s="16"/>
      <c r="G15" s="16"/>
      <c r="H15" s="39"/>
      <c r="I15" s="55"/>
      <c r="J15" s="55"/>
      <c r="K15" s="55"/>
      <c r="L15" s="25"/>
      <c r="M15" s="25"/>
    </row>
    <row r="16" spans="1:25" ht="14.25">
      <c r="A16" s="12"/>
      <c r="B16" s="12"/>
      <c r="C16" s="21"/>
      <c r="D16" s="28"/>
      <c r="E16" s="46"/>
      <c r="F16" s="14"/>
      <c r="G16" s="14"/>
      <c r="H16" s="39"/>
      <c r="I16" s="55"/>
      <c r="J16" s="55"/>
      <c r="K16" s="55"/>
      <c r="L16" s="25"/>
      <c r="M16" s="25"/>
    </row>
    <row r="17" spans="1:25" ht="14.25">
      <c r="A17" s="12"/>
      <c r="B17" s="12"/>
      <c r="C17" s="21"/>
      <c r="D17" s="28"/>
      <c r="E17" s="46"/>
      <c r="F17" s="16"/>
      <c r="G17" s="16"/>
      <c r="H17" s="39"/>
      <c r="I17" s="55"/>
      <c r="J17" s="55"/>
      <c r="K17" s="55"/>
      <c r="L17" s="25"/>
      <c r="M17" s="25"/>
    </row>
    <row r="18" spans="1:25" ht="14.25">
      <c r="A18" s="12"/>
      <c r="B18" s="12"/>
      <c r="C18" s="21"/>
      <c r="D18" s="28"/>
      <c r="E18" s="46"/>
      <c r="F18" s="16"/>
      <c r="G18" s="16"/>
      <c r="H18" s="39"/>
      <c r="I18" s="55"/>
      <c r="J18" s="55"/>
      <c r="K18" s="55"/>
      <c r="L18" s="25"/>
      <c r="M18" s="25"/>
    </row>
    <row r="19" spans="1:25" ht="14.25">
      <c r="A19" s="12"/>
      <c r="B19" s="12"/>
      <c r="C19" s="21"/>
      <c r="D19" s="28"/>
      <c r="E19" s="46"/>
      <c r="F19" s="16"/>
      <c r="G19" s="16"/>
      <c r="H19" s="39"/>
      <c r="I19" s="55"/>
      <c r="J19" s="55"/>
      <c r="K19" s="55"/>
      <c r="L19" s="25"/>
      <c r="M19" s="25"/>
    </row>
    <row r="20" spans="1:25" ht="14.25">
      <c r="A20" s="29" t="s">
        <v>58</v>
      </c>
      <c r="B20" s="2"/>
      <c r="C20" s="2"/>
      <c r="D20" s="2"/>
      <c r="E20" s="31"/>
      <c r="F20" s="30"/>
      <c r="G20" s="30"/>
      <c r="M20" s="30">
        <f>SUM(M14:M19)</f>
        <v>0</v>
      </c>
    </row>
    <row r="21" spans="1:25" ht="14.25">
      <c r="A21" s="1"/>
      <c r="B21" s="1"/>
      <c r="C21" s="2"/>
      <c r="D21" s="2"/>
      <c r="E21" s="2"/>
      <c r="F21" s="3"/>
      <c r="G21" s="3"/>
      <c r="H21" s="3"/>
    </row>
    <row r="22" spans="1:25" ht="14.25">
      <c r="A22" s="1164" t="s">
        <v>59</v>
      </c>
      <c r="B22" s="1165"/>
      <c r="C22" s="1165"/>
      <c r="D22" s="1165"/>
      <c r="E22" s="1165"/>
      <c r="F22" s="1165"/>
      <c r="G22" s="1165"/>
      <c r="H22" s="1165"/>
      <c r="I22" s="1"/>
      <c r="J22" s="1"/>
      <c r="K22" s="1"/>
      <c r="L22" s="1"/>
      <c r="M22" s="1"/>
      <c r="N22" s="1"/>
      <c r="O22" s="1"/>
      <c r="P22" s="1"/>
      <c r="Q22" s="1"/>
      <c r="R22" s="1"/>
      <c r="S22" s="1"/>
      <c r="T22" s="1"/>
      <c r="U22" s="1"/>
      <c r="V22" s="1"/>
      <c r="W22" s="1"/>
      <c r="X22" s="1"/>
      <c r="Y22" s="1"/>
    </row>
    <row r="23" spans="1:25" ht="14.25">
      <c r="A23" s="1"/>
      <c r="B23" s="1"/>
      <c r="C23" s="2"/>
      <c r="D23" s="2"/>
      <c r="E23" s="3"/>
      <c r="F23" s="3"/>
      <c r="G23" s="3"/>
      <c r="H23" s="3"/>
    </row>
    <row r="24" spans="1:25" ht="14.25">
      <c r="A24" s="1"/>
      <c r="B24" s="1"/>
      <c r="C24" s="2"/>
      <c r="D24" s="2"/>
      <c r="E24" s="2"/>
      <c r="F24" s="3"/>
      <c r="G24" s="3"/>
      <c r="H24" s="3"/>
    </row>
    <row r="25" spans="1:25" ht="15.75" customHeight="1">
      <c r="A25" s="1"/>
      <c r="B25" s="1"/>
      <c r="C25" s="2"/>
      <c r="D25" s="2"/>
      <c r="E25" s="3"/>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row r="227" spans="1:8" ht="15.75" customHeight="1"/>
    <row r="228" spans="1:8" ht="15.75" customHeight="1"/>
    <row r="229" spans="1:8" ht="15.75" customHeight="1"/>
    <row r="230" spans="1:8" ht="15.75" customHeight="1"/>
    <row r="231" spans="1:8" ht="15.75" customHeight="1"/>
    <row r="232" spans="1:8" ht="15.75" customHeight="1"/>
    <row r="233" spans="1:8" ht="15.75" customHeight="1"/>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0">
    <mergeCell ref="A22:H22"/>
    <mergeCell ref="A8:M8"/>
    <mergeCell ref="A9:M9"/>
    <mergeCell ref="A10:M10"/>
    <mergeCell ref="A11:M11"/>
    <mergeCell ref="A2:M2"/>
    <mergeCell ref="A4:M4"/>
    <mergeCell ref="A5:M5"/>
    <mergeCell ref="A6:M6"/>
    <mergeCell ref="A7:M7"/>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sheetPr>
  <dimension ref="A1:Y1115"/>
  <sheetViews>
    <sheetView topLeftCell="A84" workbookViewId="0">
      <selection activeCell="F91" sqref="F91"/>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1254" t="s">
        <v>331</v>
      </c>
      <c r="B2" s="1169"/>
      <c r="C2" s="1169"/>
      <c r="D2" s="1169"/>
      <c r="E2" s="117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8" customHeight="1">
      <c r="A4" s="1177" t="s">
        <v>332</v>
      </c>
      <c r="B4" s="1227"/>
      <c r="C4" s="1227"/>
      <c r="D4" s="1227"/>
      <c r="E4" s="1228"/>
      <c r="F4" s="4"/>
      <c r="G4" s="4"/>
      <c r="H4" s="4"/>
      <c r="I4" s="19"/>
      <c r="J4" s="19"/>
      <c r="K4" s="19"/>
      <c r="L4" s="19"/>
      <c r="M4" s="19"/>
      <c r="N4" s="19"/>
      <c r="O4" s="19"/>
      <c r="P4" s="19"/>
      <c r="Q4" s="19"/>
      <c r="R4" s="19"/>
      <c r="S4" s="19"/>
      <c r="T4" s="19"/>
      <c r="U4" s="19"/>
      <c r="V4" s="19"/>
      <c r="W4" s="19"/>
      <c r="X4" s="19"/>
      <c r="Y4" s="19"/>
    </row>
    <row r="5" spans="1:25" ht="15" customHeight="1">
      <c r="A5" s="1230" t="s">
        <v>355</v>
      </c>
      <c r="B5" s="1227"/>
      <c r="C5" s="1227"/>
      <c r="D5" s="1227"/>
      <c r="E5" s="1228"/>
      <c r="F5" s="4"/>
      <c r="G5" s="4"/>
      <c r="H5" s="4"/>
      <c r="I5" s="19"/>
      <c r="J5" s="19"/>
      <c r="K5" s="19"/>
      <c r="L5" s="19"/>
      <c r="M5" s="19"/>
      <c r="N5" s="19"/>
      <c r="O5" s="19"/>
      <c r="P5" s="19"/>
      <c r="Q5" s="19"/>
      <c r="R5" s="19"/>
      <c r="S5" s="19"/>
      <c r="T5" s="19"/>
      <c r="U5" s="19"/>
      <c r="V5" s="19"/>
      <c r="W5" s="19"/>
      <c r="X5" s="19"/>
      <c r="Y5" s="19"/>
    </row>
    <row r="6" spans="1:25" ht="104.25" customHeight="1">
      <c r="A6" s="1230" t="s">
        <v>356</v>
      </c>
      <c r="B6" s="1255"/>
      <c r="C6" s="1255"/>
      <c r="D6" s="1255"/>
      <c r="E6" s="1256"/>
      <c r="F6" s="4"/>
      <c r="G6" s="4"/>
      <c r="H6" s="4"/>
      <c r="I6" s="19"/>
      <c r="J6" s="19"/>
      <c r="K6" s="19"/>
      <c r="L6" s="19"/>
      <c r="M6" s="19"/>
      <c r="N6" s="19"/>
      <c r="O6" s="19"/>
      <c r="P6" s="19"/>
      <c r="Q6" s="19"/>
      <c r="R6" s="19"/>
      <c r="S6" s="19"/>
      <c r="T6" s="19"/>
      <c r="U6" s="19"/>
      <c r="V6" s="19"/>
      <c r="W6" s="19"/>
      <c r="X6" s="19"/>
      <c r="Y6" s="19"/>
    </row>
    <row r="7" spans="1:25" ht="56.25" customHeight="1">
      <c r="A7" s="1230" t="s">
        <v>357</v>
      </c>
      <c r="B7" s="1227"/>
      <c r="C7" s="1227"/>
      <c r="D7" s="1227"/>
      <c r="E7" s="1228"/>
      <c r="F7" s="4"/>
      <c r="G7" s="4"/>
      <c r="H7" s="4"/>
      <c r="I7" s="19"/>
      <c r="J7" s="19"/>
      <c r="K7" s="19"/>
      <c r="L7" s="19"/>
      <c r="M7" s="19"/>
      <c r="N7" s="19"/>
      <c r="O7" s="19"/>
      <c r="P7" s="19"/>
      <c r="Q7" s="19"/>
      <c r="R7" s="19"/>
      <c r="S7" s="19"/>
      <c r="T7" s="19"/>
      <c r="U7" s="19"/>
      <c r="V7" s="19"/>
      <c r="W7" s="19"/>
      <c r="X7" s="19"/>
      <c r="Y7" s="19"/>
    </row>
    <row r="8" spans="1:25" ht="17.649999999999999" customHeight="1">
      <c r="A8" s="1230" t="s">
        <v>358</v>
      </c>
      <c r="B8" s="1227"/>
      <c r="C8" s="1227"/>
      <c r="D8" s="1227"/>
      <c r="E8" s="1228"/>
      <c r="F8" s="4"/>
      <c r="G8" s="4"/>
      <c r="H8" s="4"/>
      <c r="I8" s="19"/>
      <c r="J8" s="19"/>
      <c r="K8" s="19"/>
      <c r="L8" s="19"/>
      <c r="M8" s="19"/>
      <c r="N8" s="19"/>
      <c r="O8" s="19"/>
      <c r="P8" s="19"/>
      <c r="Q8" s="19"/>
      <c r="R8" s="19"/>
      <c r="S8" s="19"/>
      <c r="T8" s="19"/>
      <c r="U8" s="19"/>
      <c r="V8" s="19"/>
      <c r="W8" s="19"/>
      <c r="X8" s="19"/>
      <c r="Y8" s="19"/>
    </row>
    <row r="9" spans="1:25" ht="210.4" customHeight="1">
      <c r="A9" s="1253" t="s">
        <v>359</v>
      </c>
      <c r="B9" s="1169"/>
      <c r="C9" s="1169"/>
      <c r="D9" s="1169"/>
      <c r="E9" s="1170"/>
      <c r="F9" s="4"/>
      <c r="G9" s="4"/>
      <c r="H9" s="4"/>
      <c r="I9" s="19"/>
      <c r="J9" s="19"/>
      <c r="K9" s="19"/>
      <c r="L9" s="19"/>
      <c r="M9" s="19"/>
      <c r="N9" s="19"/>
      <c r="O9" s="19"/>
      <c r="P9" s="19"/>
      <c r="Q9" s="19"/>
      <c r="R9" s="19"/>
      <c r="S9" s="19"/>
      <c r="T9" s="19"/>
      <c r="U9" s="19"/>
      <c r="V9" s="19"/>
      <c r="W9" s="19"/>
      <c r="X9" s="19"/>
      <c r="Y9" s="19"/>
    </row>
    <row r="10" spans="1:25" ht="14.25">
      <c r="A10" s="7"/>
      <c r="B10" s="7"/>
      <c r="C10" s="8"/>
      <c r="D10" s="8"/>
      <c r="E10" s="8"/>
      <c r="F10" s="7"/>
      <c r="G10" s="7"/>
      <c r="H10" s="7"/>
      <c r="I10" s="19"/>
      <c r="J10" s="19"/>
      <c r="K10" s="19"/>
      <c r="L10" s="19"/>
      <c r="M10" s="19"/>
      <c r="N10" s="19"/>
      <c r="O10" s="19"/>
      <c r="P10" s="19"/>
      <c r="Q10" s="19"/>
      <c r="R10" s="19"/>
      <c r="S10" s="19"/>
      <c r="T10" s="19"/>
      <c r="U10" s="19"/>
      <c r="V10" s="19"/>
      <c r="W10" s="19"/>
      <c r="X10" s="19"/>
      <c r="Y10" s="19"/>
    </row>
    <row r="11" spans="1:25" ht="61.5" customHeight="1">
      <c r="A11" s="9" t="s">
        <v>135</v>
      </c>
      <c r="B11" s="10" t="s">
        <v>85</v>
      </c>
      <c r="C11" s="130" t="s">
        <v>354</v>
      </c>
      <c r="D11" s="11" t="s">
        <v>71</v>
      </c>
      <c r="E11" s="11" t="s">
        <v>57</v>
      </c>
      <c r="F11" s="140" t="s">
        <v>393</v>
      </c>
      <c r="I11" s="19"/>
      <c r="J11" s="19"/>
      <c r="K11" s="19"/>
      <c r="L11" s="19"/>
      <c r="M11" s="19"/>
      <c r="N11" s="19"/>
      <c r="O11" s="19"/>
      <c r="P11" s="19"/>
      <c r="Q11" s="19"/>
      <c r="R11" s="19"/>
      <c r="S11" s="19"/>
      <c r="T11" s="19"/>
      <c r="U11" s="19"/>
      <c r="V11" s="19"/>
      <c r="W11" s="19"/>
      <c r="X11" s="19"/>
      <c r="Y11" s="19"/>
    </row>
    <row r="12" spans="1:25" ht="25.5">
      <c r="A12" s="202" t="s">
        <v>524</v>
      </c>
      <c r="B12" s="270" t="s">
        <v>420</v>
      </c>
      <c r="C12" s="270" t="s">
        <v>814</v>
      </c>
      <c r="D12" s="199">
        <v>15</v>
      </c>
      <c r="E12" s="274">
        <v>15</v>
      </c>
      <c r="F12" s="215" t="s">
        <v>524</v>
      </c>
    </row>
    <row r="13" spans="1:25" ht="51">
      <c r="A13" s="202" t="s">
        <v>524</v>
      </c>
      <c r="B13" s="237" t="s">
        <v>420</v>
      </c>
      <c r="C13" s="270" t="s">
        <v>815</v>
      </c>
      <c r="D13" s="199">
        <v>15</v>
      </c>
      <c r="E13" s="274">
        <v>15</v>
      </c>
      <c r="F13" s="215" t="s">
        <v>524</v>
      </c>
    </row>
    <row r="14" spans="1:25" ht="25.5">
      <c r="A14" s="278" t="s">
        <v>524</v>
      </c>
      <c r="B14" s="279" t="s">
        <v>420</v>
      </c>
      <c r="C14" s="279" t="s">
        <v>816</v>
      </c>
      <c r="D14" s="199">
        <v>8</v>
      </c>
      <c r="E14" s="280">
        <v>8</v>
      </c>
      <c r="F14" s="215" t="s">
        <v>524</v>
      </c>
    </row>
    <row r="15" spans="1:25" ht="14.25">
      <c r="A15" s="278" t="s">
        <v>524</v>
      </c>
      <c r="B15" s="279" t="s">
        <v>420</v>
      </c>
      <c r="C15" s="279" t="s">
        <v>1840</v>
      </c>
      <c r="D15" s="199">
        <v>45</v>
      </c>
      <c r="E15" s="280">
        <v>45</v>
      </c>
      <c r="F15" s="215" t="s">
        <v>524</v>
      </c>
    </row>
    <row r="16" spans="1:25" ht="14.25">
      <c r="A16" s="26" t="s">
        <v>524</v>
      </c>
      <c r="B16" s="279" t="s">
        <v>420</v>
      </c>
      <c r="C16" s="279" t="s">
        <v>4357</v>
      </c>
      <c r="D16" s="199">
        <v>20</v>
      </c>
      <c r="E16" s="280">
        <v>20</v>
      </c>
      <c r="F16" s="1138" t="s">
        <v>524</v>
      </c>
    </row>
    <row r="17" spans="1:6" ht="14.25">
      <c r="A17" s="205" t="s">
        <v>858</v>
      </c>
      <c r="B17" s="237" t="s">
        <v>420</v>
      </c>
      <c r="C17" s="237" t="s">
        <v>996</v>
      </c>
      <c r="D17" s="239" t="s">
        <v>997</v>
      </c>
      <c r="E17" s="264">
        <v>120</v>
      </c>
      <c r="F17" s="215" t="s">
        <v>858</v>
      </c>
    </row>
    <row r="18" spans="1:6" ht="14.25">
      <c r="A18" s="205" t="s">
        <v>858</v>
      </c>
      <c r="B18" s="237" t="s">
        <v>420</v>
      </c>
      <c r="C18" s="237" t="s">
        <v>998</v>
      </c>
      <c r="D18" s="239">
        <v>80</v>
      </c>
      <c r="E18" s="264">
        <v>80</v>
      </c>
      <c r="F18" s="215" t="s">
        <v>858</v>
      </c>
    </row>
    <row r="19" spans="1:6" ht="38.25">
      <c r="A19" s="205" t="s">
        <v>858</v>
      </c>
      <c r="B19" s="237" t="s">
        <v>420</v>
      </c>
      <c r="C19" s="237" t="s">
        <v>999</v>
      </c>
      <c r="D19" s="239" t="s">
        <v>1000</v>
      </c>
      <c r="E19" s="264">
        <v>96</v>
      </c>
      <c r="F19" s="215" t="s">
        <v>858</v>
      </c>
    </row>
    <row r="20" spans="1:6" ht="25.5">
      <c r="A20" s="12" t="s">
        <v>1053</v>
      </c>
      <c r="B20" s="13" t="s">
        <v>420</v>
      </c>
      <c r="C20" s="13" t="s">
        <v>1142</v>
      </c>
      <c r="D20" s="14">
        <v>30</v>
      </c>
      <c r="E20" s="15">
        <v>30</v>
      </c>
      <c r="F20" s="215" t="s">
        <v>1014</v>
      </c>
    </row>
    <row r="21" spans="1:6" ht="25.5">
      <c r="A21" s="12" t="s">
        <v>1053</v>
      </c>
      <c r="B21" s="13" t="s">
        <v>420</v>
      </c>
      <c r="C21" s="401" t="s">
        <v>1143</v>
      </c>
      <c r="D21" s="402" t="s">
        <v>1144</v>
      </c>
      <c r="E21" s="403">
        <v>8</v>
      </c>
      <c r="F21" s="215" t="s">
        <v>1014</v>
      </c>
    </row>
    <row r="22" spans="1:6" ht="14.25">
      <c r="A22" s="12" t="s">
        <v>1053</v>
      </c>
      <c r="B22" s="13" t="s">
        <v>420</v>
      </c>
      <c r="C22" s="401" t="s">
        <v>1145</v>
      </c>
      <c r="D22" s="402" t="s">
        <v>1144</v>
      </c>
      <c r="E22" s="403">
        <v>8</v>
      </c>
      <c r="F22" s="215" t="s">
        <v>1014</v>
      </c>
    </row>
    <row r="23" spans="1:6" ht="63.75">
      <c r="A23" s="12" t="s">
        <v>1053</v>
      </c>
      <c r="B23" s="13" t="s">
        <v>420</v>
      </c>
      <c r="C23" s="401" t="s">
        <v>1146</v>
      </c>
      <c r="D23" s="402">
        <v>100</v>
      </c>
      <c r="E23" s="403">
        <v>100</v>
      </c>
      <c r="F23" s="215" t="s">
        <v>1014</v>
      </c>
    </row>
    <row r="24" spans="1:6" ht="14.25">
      <c r="A24" s="205" t="s">
        <v>1177</v>
      </c>
      <c r="B24" s="13" t="s">
        <v>1197</v>
      </c>
      <c r="C24" s="237" t="s">
        <v>1241</v>
      </c>
      <c r="D24" s="14">
        <f>10*8</f>
        <v>80</v>
      </c>
      <c r="E24" s="15">
        <f>D24</f>
        <v>80</v>
      </c>
      <c r="F24" s="215" t="s">
        <v>1165</v>
      </c>
    </row>
    <row r="25" spans="1:6" ht="51">
      <c r="A25" s="205" t="s">
        <v>1177</v>
      </c>
      <c r="B25" s="13"/>
      <c r="C25" s="13" t="s">
        <v>1242</v>
      </c>
      <c r="D25" s="16">
        <v>50</v>
      </c>
      <c r="E25" s="15">
        <f>D25</f>
        <v>50</v>
      </c>
      <c r="F25" s="215" t="s">
        <v>1165</v>
      </c>
    </row>
    <row r="26" spans="1:6" ht="14.25">
      <c r="A26" s="205" t="s">
        <v>1177</v>
      </c>
      <c r="B26" s="13"/>
      <c r="C26" s="237" t="s">
        <v>1243</v>
      </c>
      <c r="D26" s="14">
        <v>80</v>
      </c>
      <c r="E26" s="15">
        <f>D26</f>
        <v>80</v>
      </c>
      <c r="F26" s="215" t="s">
        <v>1165</v>
      </c>
    </row>
    <row r="27" spans="1:6" ht="14.25">
      <c r="A27" s="205" t="s">
        <v>994</v>
      </c>
      <c r="B27" s="237" t="s">
        <v>420</v>
      </c>
      <c r="C27" s="237" t="s">
        <v>996</v>
      </c>
      <c r="D27" s="238" t="s">
        <v>1144</v>
      </c>
      <c r="E27" s="15">
        <v>200</v>
      </c>
      <c r="F27" s="215" t="s">
        <v>994</v>
      </c>
    </row>
    <row r="28" spans="1:6" ht="38.25">
      <c r="A28" s="205" t="s">
        <v>994</v>
      </c>
      <c r="B28" s="237" t="s">
        <v>420</v>
      </c>
      <c r="C28" s="237" t="s">
        <v>1450</v>
      </c>
      <c r="D28" s="239" t="s">
        <v>1451</v>
      </c>
      <c r="E28" s="15">
        <v>24</v>
      </c>
      <c r="F28" s="215" t="s">
        <v>994</v>
      </c>
    </row>
    <row r="29" spans="1:6" ht="14.25">
      <c r="A29" s="205" t="s">
        <v>994</v>
      </c>
      <c r="B29" s="237" t="s">
        <v>420</v>
      </c>
      <c r="C29" s="237" t="s">
        <v>1452</v>
      </c>
      <c r="D29" s="238" t="s">
        <v>1144</v>
      </c>
      <c r="E29" s="15">
        <v>8</v>
      </c>
      <c r="F29" s="215" t="s">
        <v>994</v>
      </c>
    </row>
    <row r="30" spans="1:6" ht="25.5">
      <c r="A30" s="205" t="s">
        <v>994</v>
      </c>
      <c r="B30" s="237" t="s">
        <v>420</v>
      </c>
      <c r="C30" s="237" t="s">
        <v>1453</v>
      </c>
      <c r="D30" s="239" t="s">
        <v>1144</v>
      </c>
      <c r="E30" s="15">
        <v>16</v>
      </c>
      <c r="F30" s="215" t="s">
        <v>994</v>
      </c>
    </row>
    <row r="31" spans="1:6" ht="14.25">
      <c r="A31" s="205" t="s">
        <v>994</v>
      </c>
      <c r="B31" s="237" t="s">
        <v>420</v>
      </c>
      <c r="C31" s="237" t="s">
        <v>1454</v>
      </c>
      <c r="D31" s="239" t="s">
        <v>1144</v>
      </c>
      <c r="E31" s="15">
        <v>8</v>
      </c>
      <c r="F31" s="215" t="s">
        <v>994</v>
      </c>
    </row>
    <row r="32" spans="1:6" ht="51">
      <c r="A32" s="205" t="s">
        <v>994</v>
      </c>
      <c r="B32" s="237" t="s">
        <v>420</v>
      </c>
      <c r="C32" s="237" t="s">
        <v>1455</v>
      </c>
      <c r="D32" s="239" t="s">
        <v>1144</v>
      </c>
      <c r="E32" s="15">
        <v>8</v>
      </c>
      <c r="F32" s="215" t="s">
        <v>994</v>
      </c>
    </row>
    <row r="33" spans="1:6" ht="25.5">
      <c r="A33" s="205" t="s">
        <v>994</v>
      </c>
      <c r="B33" s="237" t="s">
        <v>420</v>
      </c>
      <c r="C33" s="237" t="s">
        <v>1456</v>
      </c>
      <c r="D33" s="239" t="s">
        <v>1457</v>
      </c>
      <c r="E33" s="15">
        <v>96</v>
      </c>
      <c r="F33" s="215" t="s">
        <v>994</v>
      </c>
    </row>
    <row r="34" spans="1:6" ht="25.5">
      <c r="A34" s="202" t="s">
        <v>1485</v>
      </c>
      <c r="B34" s="270" t="s">
        <v>420</v>
      </c>
      <c r="C34" s="270" t="s">
        <v>1591</v>
      </c>
      <c r="D34" s="193">
        <v>8</v>
      </c>
      <c r="E34" s="499">
        <v>22</v>
      </c>
      <c r="F34" s="215" t="s">
        <v>1485</v>
      </c>
    </row>
    <row r="35" spans="1:6" ht="25.5">
      <c r="A35" s="205" t="s">
        <v>1632</v>
      </c>
      <c r="B35" s="237" t="s">
        <v>420</v>
      </c>
      <c r="C35" s="237" t="s">
        <v>1651</v>
      </c>
      <c r="D35" s="14">
        <f>(5+5)*8</f>
        <v>80</v>
      </c>
      <c r="E35" s="15">
        <f>D35</f>
        <v>80</v>
      </c>
      <c r="F35" s="215" t="s">
        <v>1611</v>
      </c>
    </row>
    <row r="36" spans="1:6" ht="14.25">
      <c r="A36" s="12" t="s">
        <v>1704</v>
      </c>
      <c r="B36" s="13" t="s">
        <v>420</v>
      </c>
      <c r="C36" s="13" t="s">
        <v>1705</v>
      </c>
      <c r="D36" s="14" t="s">
        <v>1706</v>
      </c>
      <c r="E36" s="15">
        <v>16</v>
      </c>
      <c r="F36" s="215" t="s">
        <v>1666</v>
      </c>
    </row>
    <row r="37" spans="1:6" ht="14.25">
      <c r="A37" s="12" t="s">
        <v>1717</v>
      </c>
      <c r="B37" s="13" t="s">
        <v>420</v>
      </c>
      <c r="C37" s="13" t="s">
        <v>1739</v>
      </c>
      <c r="D37" s="14">
        <f>10*8</f>
        <v>80</v>
      </c>
      <c r="E37" s="15">
        <f>D37</f>
        <v>80</v>
      </c>
      <c r="F37" s="215" t="s">
        <v>1707</v>
      </c>
    </row>
    <row r="38" spans="1:6" ht="51">
      <c r="A38" s="12" t="s">
        <v>1717</v>
      </c>
      <c r="B38" s="13" t="s">
        <v>420</v>
      </c>
      <c r="C38" s="13" t="s">
        <v>1242</v>
      </c>
      <c r="D38" s="16">
        <v>50</v>
      </c>
      <c r="E38" s="15">
        <f>D38</f>
        <v>50</v>
      </c>
      <c r="F38" s="215" t="s">
        <v>1707</v>
      </c>
    </row>
    <row r="39" spans="1:6" ht="28.5">
      <c r="A39" s="682" t="s">
        <v>2048</v>
      </c>
      <c r="B39" s="237" t="s">
        <v>420</v>
      </c>
      <c r="C39" s="237" t="s">
        <v>2086</v>
      </c>
      <c r="D39" s="264">
        <v>8</v>
      </c>
      <c r="E39" s="264">
        <v>4</v>
      </c>
      <c r="F39" s="215" t="s">
        <v>2039</v>
      </c>
    </row>
    <row r="40" spans="1:6" ht="38.25">
      <c r="A40" s="682" t="s">
        <v>2048</v>
      </c>
      <c r="B40" s="237" t="s">
        <v>420</v>
      </c>
      <c r="C40" s="237" t="s">
        <v>2087</v>
      </c>
      <c r="D40" s="264">
        <v>8</v>
      </c>
      <c r="E40" s="264">
        <v>4</v>
      </c>
      <c r="F40" s="215" t="s">
        <v>2039</v>
      </c>
    </row>
    <row r="41" spans="1:6" ht="38.25">
      <c r="A41" s="682" t="s">
        <v>2048</v>
      </c>
      <c r="B41" s="237" t="s">
        <v>420</v>
      </c>
      <c r="C41" s="237" t="s">
        <v>2088</v>
      </c>
      <c r="D41" s="264">
        <v>8</v>
      </c>
      <c r="E41" s="264">
        <v>4</v>
      </c>
      <c r="F41" s="215" t="s">
        <v>2039</v>
      </c>
    </row>
    <row r="42" spans="1:6" ht="28.5">
      <c r="A42" s="682" t="s">
        <v>2048</v>
      </c>
      <c r="B42" s="237" t="s">
        <v>420</v>
      </c>
      <c r="C42" s="237" t="s">
        <v>2089</v>
      </c>
      <c r="D42" s="264">
        <v>8</v>
      </c>
      <c r="E42" s="264">
        <v>4</v>
      </c>
      <c r="F42" s="215" t="s">
        <v>2039</v>
      </c>
    </row>
    <row r="43" spans="1:6" ht="28.5">
      <c r="A43" s="682" t="s">
        <v>2048</v>
      </c>
      <c r="B43" s="237" t="s">
        <v>420</v>
      </c>
      <c r="C43" s="237" t="s">
        <v>2090</v>
      </c>
      <c r="D43" s="264">
        <v>8</v>
      </c>
      <c r="E43" s="264">
        <v>4</v>
      </c>
      <c r="F43" s="215" t="s">
        <v>2039</v>
      </c>
    </row>
    <row r="44" spans="1:6" ht="28.5">
      <c r="A44" s="682" t="s">
        <v>2048</v>
      </c>
      <c r="B44" s="237" t="s">
        <v>420</v>
      </c>
      <c r="C44" s="237" t="s">
        <v>2091</v>
      </c>
      <c r="D44" s="264">
        <v>8</v>
      </c>
      <c r="E44" s="264">
        <v>4</v>
      </c>
      <c r="F44" s="215" t="s">
        <v>2039</v>
      </c>
    </row>
    <row r="45" spans="1:6" ht="38.25">
      <c r="A45" s="682" t="s">
        <v>2048</v>
      </c>
      <c r="B45" s="237" t="s">
        <v>420</v>
      </c>
      <c r="C45" s="237" t="s">
        <v>2092</v>
      </c>
      <c r="D45" s="264">
        <v>8</v>
      </c>
      <c r="E45" s="264">
        <v>4</v>
      </c>
      <c r="F45" s="215" t="s">
        <v>2039</v>
      </c>
    </row>
    <row r="46" spans="1:6" ht="38.25">
      <c r="A46" s="682" t="s">
        <v>2048</v>
      </c>
      <c r="B46" s="237" t="s">
        <v>420</v>
      </c>
      <c r="C46" s="237" t="s">
        <v>2093</v>
      </c>
      <c r="D46" s="264">
        <v>8</v>
      </c>
      <c r="E46" s="264">
        <v>4</v>
      </c>
      <c r="F46" s="215" t="s">
        <v>2039</v>
      </c>
    </row>
    <row r="47" spans="1:6" ht="38.25">
      <c r="A47" s="682" t="s">
        <v>2048</v>
      </c>
      <c r="B47" s="237" t="s">
        <v>420</v>
      </c>
      <c r="C47" s="237" t="s">
        <v>2094</v>
      </c>
      <c r="D47" s="264">
        <v>8</v>
      </c>
      <c r="E47" s="264">
        <v>4</v>
      </c>
      <c r="F47" s="215" t="s">
        <v>2039</v>
      </c>
    </row>
    <row r="48" spans="1:6" ht="38.25">
      <c r="A48" s="682" t="s">
        <v>2048</v>
      </c>
      <c r="B48" s="237" t="s">
        <v>420</v>
      </c>
      <c r="C48" s="237" t="s">
        <v>2095</v>
      </c>
      <c r="D48" s="264">
        <v>8</v>
      </c>
      <c r="E48" s="264">
        <v>4</v>
      </c>
      <c r="F48" s="215" t="s">
        <v>2039</v>
      </c>
    </row>
    <row r="49" spans="1:6" ht="38.25">
      <c r="A49" s="682" t="s">
        <v>2048</v>
      </c>
      <c r="B49" s="237" t="s">
        <v>420</v>
      </c>
      <c r="C49" s="237" t="s">
        <v>2096</v>
      </c>
      <c r="D49" s="264">
        <v>8</v>
      </c>
      <c r="E49" s="264">
        <v>4</v>
      </c>
      <c r="F49" s="215" t="s">
        <v>2039</v>
      </c>
    </row>
    <row r="50" spans="1:6" ht="51">
      <c r="A50" s="682" t="s">
        <v>2048</v>
      </c>
      <c r="B50" s="237" t="s">
        <v>420</v>
      </c>
      <c r="C50" s="237" t="s">
        <v>2097</v>
      </c>
      <c r="D50" s="264">
        <v>8</v>
      </c>
      <c r="E50" s="264">
        <v>4</v>
      </c>
      <c r="F50" s="215" t="s">
        <v>2039</v>
      </c>
    </row>
    <row r="51" spans="1:6" ht="38.25">
      <c r="A51" s="682" t="s">
        <v>2048</v>
      </c>
      <c r="B51" s="237" t="s">
        <v>420</v>
      </c>
      <c r="C51" s="237" t="s">
        <v>2098</v>
      </c>
      <c r="D51" s="264">
        <v>8</v>
      </c>
      <c r="E51" s="264">
        <v>4</v>
      </c>
      <c r="F51" s="215" t="s">
        <v>2039</v>
      </c>
    </row>
    <row r="52" spans="1:6" ht="25.5">
      <c r="A52" s="205" t="s">
        <v>2176</v>
      </c>
      <c r="B52" s="237" t="s">
        <v>420</v>
      </c>
      <c r="C52" s="237" t="s">
        <v>2213</v>
      </c>
      <c r="D52" s="238">
        <v>30</v>
      </c>
      <c r="E52" s="380">
        <v>10</v>
      </c>
      <c r="F52" s="215" t="s">
        <v>2153</v>
      </c>
    </row>
    <row r="53" spans="1:6" ht="25.5">
      <c r="A53" s="205" t="s">
        <v>2176</v>
      </c>
      <c r="B53" s="237" t="s">
        <v>420</v>
      </c>
      <c r="C53" s="237" t="s">
        <v>2214</v>
      </c>
      <c r="D53" s="239">
        <v>30</v>
      </c>
      <c r="E53" s="380">
        <v>10</v>
      </c>
      <c r="F53" s="215" t="s">
        <v>2153</v>
      </c>
    </row>
    <row r="54" spans="1:6" ht="14.25">
      <c r="A54" s="205" t="s">
        <v>2176</v>
      </c>
      <c r="B54" s="237" t="s">
        <v>420</v>
      </c>
      <c r="C54" s="237" t="s">
        <v>2215</v>
      </c>
      <c r="D54" s="238">
        <v>20</v>
      </c>
      <c r="E54" s="380">
        <v>20</v>
      </c>
      <c r="F54" s="215" t="s">
        <v>2153</v>
      </c>
    </row>
    <row r="55" spans="1:6" ht="140.25">
      <c r="A55" s="205" t="s">
        <v>2302</v>
      </c>
      <c r="B55" s="237" t="s">
        <v>420</v>
      </c>
      <c r="C55" s="237" t="s">
        <v>2345</v>
      </c>
      <c r="D55" s="238">
        <v>50</v>
      </c>
      <c r="E55" s="264">
        <v>50</v>
      </c>
      <c r="F55" s="215" t="s">
        <v>2293</v>
      </c>
    </row>
    <row r="56" spans="1:6" ht="14.25">
      <c r="A56" s="205" t="s">
        <v>2302</v>
      </c>
      <c r="B56" s="237" t="s">
        <v>420</v>
      </c>
      <c r="C56" s="237" t="s">
        <v>2346</v>
      </c>
      <c r="D56" s="239">
        <v>20</v>
      </c>
      <c r="E56" s="264">
        <v>20</v>
      </c>
      <c r="F56" s="215" t="s">
        <v>2293</v>
      </c>
    </row>
    <row r="57" spans="1:6" ht="51">
      <c r="A57" s="205" t="s">
        <v>2302</v>
      </c>
      <c r="B57" s="237" t="s">
        <v>420</v>
      </c>
      <c r="C57" s="237" t="s">
        <v>2347</v>
      </c>
      <c r="D57" s="238">
        <v>8</v>
      </c>
      <c r="E57" s="264">
        <v>24</v>
      </c>
      <c r="F57" s="215" t="s">
        <v>2293</v>
      </c>
    </row>
    <row r="58" spans="1:6" ht="25.5">
      <c r="A58" s="205" t="s">
        <v>2373</v>
      </c>
      <c r="B58" s="237" t="s">
        <v>420</v>
      </c>
      <c r="C58" s="237" t="s">
        <v>2404</v>
      </c>
      <c r="D58" s="238" t="s">
        <v>2405</v>
      </c>
      <c r="E58" s="264">
        <v>16</v>
      </c>
      <c r="F58" s="215" t="s">
        <v>2358</v>
      </c>
    </row>
    <row r="59" spans="1:6" ht="38.25">
      <c r="A59" s="205" t="s">
        <v>2441</v>
      </c>
      <c r="B59" s="237" t="s">
        <v>420</v>
      </c>
      <c r="C59" s="237" t="s">
        <v>2478</v>
      </c>
      <c r="D59" s="238">
        <v>30</v>
      </c>
      <c r="E59" s="264">
        <v>30</v>
      </c>
      <c r="F59" s="215" t="s">
        <v>2441</v>
      </c>
    </row>
    <row r="60" spans="1:6" ht="51">
      <c r="A60" s="205" t="s">
        <v>2441</v>
      </c>
      <c r="B60" s="237" t="s">
        <v>420</v>
      </c>
      <c r="C60" s="237" t="s">
        <v>2479</v>
      </c>
      <c r="D60" s="238">
        <v>30</v>
      </c>
      <c r="E60" s="264">
        <v>30</v>
      </c>
      <c r="F60" s="215" t="s">
        <v>2441</v>
      </c>
    </row>
    <row r="61" spans="1:6" ht="14.25">
      <c r="A61" s="205" t="s">
        <v>2441</v>
      </c>
      <c r="B61" s="237" t="s">
        <v>420</v>
      </c>
      <c r="C61" s="237" t="s">
        <v>2480</v>
      </c>
      <c r="D61" s="238">
        <v>8</v>
      </c>
      <c r="E61" s="264">
        <v>4</v>
      </c>
      <c r="F61" s="215" t="s">
        <v>2441</v>
      </c>
    </row>
    <row r="62" spans="1:6" ht="25.5">
      <c r="A62" s="205" t="s">
        <v>2441</v>
      </c>
      <c r="B62" s="237" t="s">
        <v>420</v>
      </c>
      <c r="C62" s="237" t="s">
        <v>2481</v>
      </c>
      <c r="D62" s="238">
        <v>8</v>
      </c>
      <c r="E62" s="264">
        <v>4</v>
      </c>
      <c r="F62" s="215" t="s">
        <v>2441</v>
      </c>
    </row>
    <row r="63" spans="1:6" ht="25.5">
      <c r="A63" s="205" t="s">
        <v>2441</v>
      </c>
      <c r="B63" s="237" t="s">
        <v>420</v>
      </c>
      <c r="C63" s="237" t="s">
        <v>2482</v>
      </c>
      <c r="D63" s="238">
        <v>8</v>
      </c>
      <c r="E63" s="264">
        <v>4</v>
      </c>
      <c r="F63" s="215" t="s">
        <v>2441</v>
      </c>
    </row>
    <row r="64" spans="1:6" ht="25.5">
      <c r="A64" s="205" t="s">
        <v>2441</v>
      </c>
      <c r="B64" s="237" t="s">
        <v>420</v>
      </c>
      <c r="C64" s="237" t="s">
        <v>2483</v>
      </c>
      <c r="D64" s="238">
        <v>8</v>
      </c>
      <c r="E64" s="264">
        <v>4</v>
      </c>
      <c r="F64" s="215" t="s">
        <v>2441</v>
      </c>
    </row>
    <row r="65" spans="1:6" ht="25.5">
      <c r="A65" s="205" t="s">
        <v>2441</v>
      </c>
      <c r="B65" s="237" t="s">
        <v>420</v>
      </c>
      <c r="C65" s="237" t="s">
        <v>2484</v>
      </c>
      <c r="D65" s="238">
        <v>8</v>
      </c>
      <c r="E65" s="264">
        <v>4</v>
      </c>
      <c r="F65" s="215" t="s">
        <v>2441</v>
      </c>
    </row>
    <row r="66" spans="1:6" ht="14.25">
      <c r="A66" s="205" t="s">
        <v>2441</v>
      </c>
      <c r="B66" s="237" t="s">
        <v>420</v>
      </c>
      <c r="C66" s="237" t="s">
        <v>4359</v>
      </c>
      <c r="D66" s="238">
        <v>80</v>
      </c>
      <c r="E66" s="264">
        <v>80</v>
      </c>
      <c r="F66" s="1138" t="s">
        <v>2441</v>
      </c>
    </row>
    <row r="67" spans="1:6" ht="25.5">
      <c r="A67" s="205" t="s">
        <v>449</v>
      </c>
      <c r="B67" s="237" t="s">
        <v>420</v>
      </c>
      <c r="C67" s="237" t="s">
        <v>2698</v>
      </c>
      <c r="D67" s="238">
        <v>8</v>
      </c>
      <c r="E67" s="264">
        <v>8</v>
      </c>
      <c r="F67" s="812" t="s">
        <v>2649</v>
      </c>
    </row>
    <row r="68" spans="1:6" ht="25.5">
      <c r="A68" s="205" t="s">
        <v>449</v>
      </c>
      <c r="B68" s="237" t="s">
        <v>420</v>
      </c>
      <c r="C68" s="237" t="s">
        <v>2699</v>
      </c>
      <c r="D68" s="238">
        <v>8</v>
      </c>
      <c r="E68" s="264">
        <v>8</v>
      </c>
      <c r="F68" s="812" t="s">
        <v>2649</v>
      </c>
    </row>
    <row r="69" spans="1:6" ht="14.25">
      <c r="A69" s="205" t="s">
        <v>2672</v>
      </c>
      <c r="B69" s="237" t="s">
        <v>420</v>
      </c>
      <c r="C69" s="237" t="s">
        <v>2700</v>
      </c>
      <c r="D69" s="238">
        <v>20</v>
      </c>
      <c r="E69" s="264">
        <f>D69</f>
        <v>20</v>
      </c>
      <c r="F69" s="812" t="s">
        <v>2649</v>
      </c>
    </row>
    <row r="70" spans="1:6" ht="14.25">
      <c r="A70" s="205" t="s">
        <v>2672</v>
      </c>
      <c r="B70" s="237" t="s">
        <v>420</v>
      </c>
      <c r="C70" s="205" t="s">
        <v>2701</v>
      </c>
      <c r="D70" s="238">
        <v>3</v>
      </c>
      <c r="E70" s="264">
        <v>3</v>
      </c>
      <c r="F70" s="812" t="s">
        <v>2649</v>
      </c>
    </row>
    <row r="71" spans="1:6" ht="25.5">
      <c r="A71" s="205" t="s">
        <v>2755</v>
      </c>
      <c r="B71" s="237" t="s">
        <v>420</v>
      </c>
      <c r="C71" s="237" t="s">
        <v>2698</v>
      </c>
      <c r="D71" s="238">
        <v>8</v>
      </c>
      <c r="E71" s="264">
        <v>8</v>
      </c>
      <c r="F71" s="812" t="s">
        <v>2712</v>
      </c>
    </row>
    <row r="72" spans="1:6" ht="25.5">
      <c r="A72" s="205" t="s">
        <v>2755</v>
      </c>
      <c r="B72" s="237" t="s">
        <v>420</v>
      </c>
      <c r="C72" s="237" t="s">
        <v>2699</v>
      </c>
      <c r="D72" s="238">
        <v>8</v>
      </c>
      <c r="E72" s="264">
        <v>8</v>
      </c>
      <c r="F72" s="812" t="s">
        <v>2712</v>
      </c>
    </row>
    <row r="73" spans="1:6" ht="25.5">
      <c r="A73" s="205" t="s">
        <v>2755</v>
      </c>
      <c r="B73" s="237" t="s">
        <v>420</v>
      </c>
      <c r="C73" s="237" t="s">
        <v>2757</v>
      </c>
      <c r="D73" s="238">
        <v>8</v>
      </c>
      <c r="E73" s="264">
        <v>8</v>
      </c>
      <c r="F73" s="812" t="s">
        <v>2712</v>
      </c>
    </row>
    <row r="74" spans="1:6" ht="14.25">
      <c r="A74" s="205" t="s">
        <v>2712</v>
      </c>
      <c r="B74" s="237" t="s">
        <v>420</v>
      </c>
      <c r="C74" s="237" t="s">
        <v>2758</v>
      </c>
      <c r="D74" s="238">
        <v>200</v>
      </c>
      <c r="E74" s="264">
        <v>200</v>
      </c>
      <c r="F74" s="812" t="s">
        <v>2712</v>
      </c>
    </row>
    <row r="75" spans="1:6" ht="25.5">
      <c r="A75" s="205" t="s">
        <v>2785</v>
      </c>
      <c r="B75" t="s">
        <v>420</v>
      </c>
      <c r="C75" s="237" t="s">
        <v>2789</v>
      </c>
      <c r="D75" s="238">
        <v>20</v>
      </c>
      <c r="E75" s="264">
        <v>20</v>
      </c>
      <c r="F75" s="812" t="s">
        <v>2784</v>
      </c>
    </row>
    <row r="76" spans="1:6" ht="14.25">
      <c r="A76" s="205" t="s">
        <v>2785</v>
      </c>
      <c r="B76" s="237" t="s">
        <v>420</v>
      </c>
      <c r="C76" s="237" t="s">
        <v>2790</v>
      </c>
      <c r="D76" s="239">
        <v>20</v>
      </c>
      <c r="E76" s="264">
        <v>20</v>
      </c>
      <c r="F76" s="812" t="s">
        <v>2784</v>
      </c>
    </row>
    <row r="77" spans="1:6" ht="14.25">
      <c r="A77" s="205" t="s">
        <v>2798</v>
      </c>
      <c r="B77" s="237" t="s">
        <v>420</v>
      </c>
      <c r="C77" s="237" t="s">
        <v>2809</v>
      </c>
      <c r="D77" s="238">
        <v>20</v>
      </c>
      <c r="E77" s="264">
        <v>20</v>
      </c>
      <c r="F77" s="812" t="s">
        <v>2798</v>
      </c>
    </row>
    <row r="78" spans="1:6" ht="25.5">
      <c r="A78" s="205" t="s">
        <v>2798</v>
      </c>
      <c r="B78" s="237" t="s">
        <v>420</v>
      </c>
      <c r="C78" s="237" t="s">
        <v>2810</v>
      </c>
      <c r="D78" s="239">
        <v>8</v>
      </c>
      <c r="E78" s="264">
        <v>8</v>
      </c>
      <c r="F78" s="812" t="s">
        <v>2798</v>
      </c>
    </row>
    <row r="79" spans="1:6" ht="38.25">
      <c r="A79" s="205" t="s">
        <v>2798</v>
      </c>
      <c r="B79" s="237" t="s">
        <v>420</v>
      </c>
      <c r="C79" s="237" t="s">
        <v>2811</v>
      </c>
      <c r="D79" s="238">
        <v>24</v>
      </c>
      <c r="E79" s="264">
        <v>24</v>
      </c>
      <c r="F79" s="812" t="s">
        <v>2798</v>
      </c>
    </row>
    <row r="80" spans="1:6" ht="14.25">
      <c r="A80" s="205" t="s">
        <v>2820</v>
      </c>
      <c r="B80" s="237" t="s">
        <v>420</v>
      </c>
      <c r="C80" s="237" t="s">
        <v>2925</v>
      </c>
      <c r="D80" s="238">
        <v>25</v>
      </c>
      <c r="E80" s="264">
        <v>25</v>
      </c>
      <c r="F80" s="812" t="s">
        <v>2820</v>
      </c>
    </row>
    <row r="81" spans="1:6" ht="14.25">
      <c r="A81" s="205" t="s">
        <v>2930</v>
      </c>
      <c r="B81" s="237" t="s">
        <v>420</v>
      </c>
      <c r="C81" s="237" t="s">
        <v>2944</v>
      </c>
      <c r="D81" s="238">
        <v>80</v>
      </c>
      <c r="E81" s="264">
        <v>80</v>
      </c>
      <c r="F81" s="812" t="s">
        <v>2930</v>
      </c>
    </row>
    <row r="82" spans="1:6" ht="14.25">
      <c r="A82" s="205" t="s">
        <v>2930</v>
      </c>
      <c r="B82" s="237" t="s">
        <v>420</v>
      </c>
      <c r="C82" s="237" t="s">
        <v>2945</v>
      </c>
      <c r="D82" s="239">
        <v>20</v>
      </c>
      <c r="E82" s="264">
        <v>20</v>
      </c>
      <c r="F82" s="812" t="s">
        <v>2930</v>
      </c>
    </row>
    <row r="83" spans="1:6" ht="14.25">
      <c r="A83" s="205" t="s">
        <v>2930</v>
      </c>
      <c r="B83" s="237" t="s">
        <v>420</v>
      </c>
      <c r="C83" s="237" t="s">
        <v>2946</v>
      </c>
      <c r="D83" s="238">
        <v>40</v>
      </c>
      <c r="E83" s="264">
        <v>40</v>
      </c>
      <c r="F83" s="812" t="s">
        <v>2930</v>
      </c>
    </row>
    <row r="84" spans="1:6" ht="25.5">
      <c r="A84" s="205" t="s">
        <v>2930</v>
      </c>
      <c r="B84" s="237" t="s">
        <v>420</v>
      </c>
      <c r="C84" s="237" t="s">
        <v>2947</v>
      </c>
      <c r="D84" s="239">
        <v>80</v>
      </c>
      <c r="E84" s="264">
        <v>80</v>
      </c>
      <c r="F84" s="812" t="s">
        <v>2930</v>
      </c>
    </row>
    <row r="85" spans="1:6" ht="14.25">
      <c r="A85" s="205" t="s">
        <v>2930</v>
      </c>
      <c r="B85" s="237" t="s">
        <v>420</v>
      </c>
      <c r="C85" s="237" t="s">
        <v>2948</v>
      </c>
      <c r="D85" s="239">
        <v>30</v>
      </c>
      <c r="E85" s="264">
        <v>30</v>
      </c>
      <c r="F85" s="812" t="s">
        <v>2930</v>
      </c>
    </row>
    <row r="86" spans="1:6" ht="14.25">
      <c r="A86" s="205" t="s">
        <v>2930</v>
      </c>
      <c r="B86" s="237" t="s">
        <v>420</v>
      </c>
      <c r="C86" s="237" t="s">
        <v>2949</v>
      </c>
      <c r="D86" s="239">
        <v>30</v>
      </c>
      <c r="E86" s="264">
        <v>30</v>
      </c>
      <c r="F86" s="812" t="s">
        <v>2930</v>
      </c>
    </row>
    <row r="87" spans="1:6" ht="89.25">
      <c r="A87" s="395" t="s">
        <v>2959</v>
      </c>
      <c r="B87" s="237" t="s">
        <v>420</v>
      </c>
      <c r="C87" s="915" t="s">
        <v>3002</v>
      </c>
      <c r="D87" s="826">
        <v>20</v>
      </c>
      <c r="E87" s="499">
        <v>20</v>
      </c>
      <c r="F87" s="812" t="s">
        <v>2957</v>
      </c>
    </row>
    <row r="88" spans="1:6" ht="51">
      <c r="A88" s="205" t="s">
        <v>3010</v>
      </c>
      <c r="B88" s="237"/>
      <c r="C88" s="237" t="s">
        <v>3135</v>
      </c>
      <c r="D88" s="238">
        <v>8</v>
      </c>
      <c r="E88" s="264">
        <f>D88</f>
        <v>8</v>
      </c>
      <c r="F88" s="812" t="s">
        <v>3010</v>
      </c>
    </row>
    <row r="89" spans="1:6" ht="25.5">
      <c r="A89" s="205" t="s">
        <v>3010</v>
      </c>
      <c r="B89" s="237"/>
      <c r="C89" s="237" t="s">
        <v>3136</v>
      </c>
      <c r="D89" s="238">
        <v>8</v>
      </c>
      <c r="E89" s="264">
        <f t="shared" ref="E89:E90" si="0">D89</f>
        <v>8</v>
      </c>
      <c r="F89" s="812" t="s">
        <v>3010</v>
      </c>
    </row>
    <row r="90" spans="1:6" ht="14.25">
      <c r="A90" s="205" t="s">
        <v>3010</v>
      </c>
      <c r="B90" s="237"/>
      <c r="C90" s="237" t="s">
        <v>3137</v>
      </c>
      <c r="D90" s="238">
        <v>8</v>
      </c>
      <c r="E90" s="264">
        <f t="shared" si="0"/>
        <v>8</v>
      </c>
      <c r="F90" s="812" t="s">
        <v>3010</v>
      </c>
    </row>
    <row r="91" spans="1:6" ht="25.5">
      <c r="A91" s="205" t="s">
        <v>3010</v>
      </c>
      <c r="B91" s="237"/>
      <c r="C91" s="237" t="s">
        <v>3138</v>
      </c>
      <c r="D91" s="379">
        <v>20</v>
      </c>
      <c r="E91" s="380">
        <v>20</v>
      </c>
      <c r="F91" s="812" t="s">
        <v>3010</v>
      </c>
    </row>
    <row r="92" spans="1:6" ht="14.25">
      <c r="A92" s="205" t="s">
        <v>3167</v>
      </c>
      <c r="B92" s="237" t="s">
        <v>420</v>
      </c>
      <c r="C92" s="237" t="s">
        <v>2215</v>
      </c>
      <c r="D92" s="238">
        <v>40</v>
      </c>
      <c r="E92" s="264">
        <v>40</v>
      </c>
      <c r="F92" s="812" t="s">
        <v>3167</v>
      </c>
    </row>
    <row r="93" spans="1:6" ht="14.25">
      <c r="A93" s="205" t="s">
        <v>3167</v>
      </c>
      <c r="B93" s="237" t="s">
        <v>420</v>
      </c>
      <c r="C93" s="237" t="s">
        <v>4360</v>
      </c>
      <c r="D93" s="238">
        <v>90</v>
      </c>
      <c r="E93" s="264">
        <v>90</v>
      </c>
      <c r="F93" s="812" t="s">
        <v>3167</v>
      </c>
    </row>
    <row r="94" spans="1:6" ht="14.25">
      <c r="A94" s="205" t="s">
        <v>3598</v>
      </c>
      <c r="B94" s="237" t="s">
        <v>420</v>
      </c>
      <c r="C94" s="237" t="s">
        <v>2215</v>
      </c>
      <c r="D94" s="238">
        <v>20</v>
      </c>
      <c r="E94" s="264">
        <f t="shared" ref="E94:E99" si="1">D94</f>
        <v>20</v>
      </c>
      <c r="F94" s="812" t="s">
        <v>3598</v>
      </c>
    </row>
    <row r="95" spans="1:6" ht="38.25">
      <c r="A95" s="205" t="s">
        <v>3598</v>
      </c>
      <c r="B95" s="237" t="s">
        <v>420</v>
      </c>
      <c r="C95" s="237" t="s">
        <v>3665</v>
      </c>
      <c r="D95" s="239">
        <v>8</v>
      </c>
      <c r="E95" s="264">
        <f t="shared" si="1"/>
        <v>8</v>
      </c>
      <c r="F95" s="812" t="s">
        <v>3598</v>
      </c>
    </row>
    <row r="96" spans="1:6" ht="38.25">
      <c r="A96" s="205" t="s">
        <v>3598</v>
      </c>
      <c r="B96" s="237" t="s">
        <v>420</v>
      </c>
      <c r="C96" s="237" t="s">
        <v>3666</v>
      </c>
      <c r="D96" s="238">
        <v>8</v>
      </c>
      <c r="E96" s="264">
        <f t="shared" si="1"/>
        <v>8</v>
      </c>
      <c r="F96" s="812" t="s">
        <v>3598</v>
      </c>
    </row>
    <row r="97" spans="1:6" ht="14.25">
      <c r="A97" s="205" t="s">
        <v>3620</v>
      </c>
      <c r="B97" s="237" t="s">
        <v>420</v>
      </c>
      <c r="C97" s="237" t="s">
        <v>2215</v>
      </c>
      <c r="D97" s="238">
        <v>20</v>
      </c>
      <c r="E97" s="264">
        <f t="shared" si="1"/>
        <v>20</v>
      </c>
      <c r="F97" s="1025" t="s">
        <v>3620</v>
      </c>
    </row>
    <row r="98" spans="1:6" ht="38.25">
      <c r="A98" s="205" t="s">
        <v>3620</v>
      </c>
      <c r="B98" s="237" t="s">
        <v>420</v>
      </c>
      <c r="C98" s="237" t="s">
        <v>3665</v>
      </c>
      <c r="D98" s="239">
        <v>8</v>
      </c>
      <c r="E98" s="264">
        <f t="shared" si="1"/>
        <v>8</v>
      </c>
      <c r="F98" s="1025" t="s">
        <v>3620</v>
      </c>
    </row>
    <row r="99" spans="1:6" ht="38.25">
      <c r="A99" s="205" t="s">
        <v>3620</v>
      </c>
      <c r="B99" s="237" t="s">
        <v>420</v>
      </c>
      <c r="C99" s="237" t="s">
        <v>3666</v>
      </c>
      <c r="D99" s="238">
        <v>8</v>
      </c>
      <c r="E99" s="264">
        <f t="shared" si="1"/>
        <v>8</v>
      </c>
      <c r="F99" s="1025" t="s">
        <v>3620</v>
      </c>
    </row>
    <row r="100" spans="1:6" ht="25.5">
      <c r="A100" s="205" t="s">
        <v>451</v>
      </c>
      <c r="B100" s="237" t="s">
        <v>420</v>
      </c>
      <c r="C100" s="237" t="s">
        <v>3850</v>
      </c>
      <c r="D100" s="239">
        <v>20</v>
      </c>
      <c r="E100" s="264">
        <v>20</v>
      </c>
      <c r="F100" s="1025" t="s">
        <v>3801</v>
      </c>
    </row>
    <row r="101" spans="1:6" ht="25.5">
      <c r="A101" s="205" t="s">
        <v>451</v>
      </c>
      <c r="B101" s="237" t="s">
        <v>420</v>
      </c>
      <c r="C101" s="237" t="s">
        <v>3851</v>
      </c>
      <c r="D101" s="239">
        <v>20</v>
      </c>
      <c r="E101" s="264">
        <v>20</v>
      </c>
      <c r="F101" s="1025" t="s">
        <v>3801</v>
      </c>
    </row>
    <row r="102" spans="1:6" ht="25.5">
      <c r="A102" s="205" t="s">
        <v>3852</v>
      </c>
      <c r="B102" s="237" t="s">
        <v>420</v>
      </c>
      <c r="C102" s="237" t="s">
        <v>3861</v>
      </c>
      <c r="D102" s="239">
        <v>30</v>
      </c>
      <c r="E102" s="382">
        <v>30</v>
      </c>
      <c r="F102" s="1057" t="s">
        <v>3852</v>
      </c>
    </row>
    <row r="103" spans="1:6" ht="14.25">
      <c r="A103" s="205" t="s">
        <v>3862</v>
      </c>
      <c r="B103" s="237" t="s">
        <v>420</v>
      </c>
      <c r="C103" s="237" t="s">
        <v>3872</v>
      </c>
      <c r="D103" s="239">
        <v>80</v>
      </c>
      <c r="E103" s="264">
        <v>80</v>
      </c>
      <c r="F103" s="1057" t="s">
        <v>3862</v>
      </c>
    </row>
    <row r="104" spans="1:6" ht="14.25">
      <c r="A104" s="205" t="s">
        <v>3862</v>
      </c>
      <c r="B104" s="237" t="s">
        <v>420</v>
      </c>
      <c r="C104" s="237" t="s">
        <v>3873</v>
      </c>
      <c r="D104" s="239">
        <v>24</v>
      </c>
      <c r="E104" s="264">
        <v>24</v>
      </c>
      <c r="F104" s="1057" t="s">
        <v>3862</v>
      </c>
    </row>
    <row r="105" spans="1:6" ht="14.25">
      <c r="A105" s="205" t="s">
        <v>4295</v>
      </c>
      <c r="B105" s="918" t="s">
        <v>420</v>
      </c>
      <c r="C105" s="237" t="s">
        <v>4353</v>
      </c>
      <c r="D105" s="238">
        <v>80</v>
      </c>
      <c r="E105" s="264">
        <v>80</v>
      </c>
      <c r="F105" s="1057" t="s">
        <v>4051</v>
      </c>
    </row>
    <row r="106" spans="1:6" ht="14.25">
      <c r="A106" s="205" t="s">
        <v>4295</v>
      </c>
      <c r="B106" s="918" t="s">
        <v>420</v>
      </c>
      <c r="C106" s="237" t="s">
        <v>4354</v>
      </c>
      <c r="D106" s="239">
        <v>80</v>
      </c>
      <c r="E106" s="264">
        <v>80</v>
      </c>
      <c r="F106" s="1057" t="s">
        <v>4051</v>
      </c>
    </row>
    <row r="107" spans="1:6" ht="25.5">
      <c r="A107" s="205" t="s">
        <v>4295</v>
      </c>
      <c r="B107" s="918" t="s">
        <v>420</v>
      </c>
      <c r="C107" s="237" t="s">
        <v>4355</v>
      </c>
      <c r="D107" s="238">
        <v>30</v>
      </c>
      <c r="E107" s="380">
        <v>30</v>
      </c>
      <c r="F107" s="1057" t="s">
        <v>4051</v>
      </c>
    </row>
    <row r="108" spans="1:6" ht="25.5">
      <c r="A108" s="205" t="s">
        <v>4295</v>
      </c>
      <c r="B108" s="918" t="s">
        <v>420</v>
      </c>
      <c r="C108" s="237" t="s">
        <v>4356</v>
      </c>
      <c r="D108" s="239">
        <v>30</v>
      </c>
      <c r="E108" s="380">
        <v>30</v>
      </c>
      <c r="F108" s="1057" t="s">
        <v>4051</v>
      </c>
    </row>
    <row r="109" spans="1:6" ht="14.25">
      <c r="A109" s="1139" t="s">
        <v>4366</v>
      </c>
      <c r="B109" s="1145" t="s">
        <v>420</v>
      </c>
      <c r="C109" s="1146" t="s">
        <v>4367</v>
      </c>
      <c r="D109" s="1147">
        <v>8</v>
      </c>
      <c r="E109" s="1148">
        <v>4</v>
      </c>
      <c r="F109" s="1138" t="s">
        <v>1132</v>
      </c>
    </row>
    <row r="110" spans="1:6" ht="14.25">
      <c r="A110" s="1139" t="s">
        <v>4366</v>
      </c>
      <c r="B110" s="1145" t="s">
        <v>420</v>
      </c>
      <c r="C110" s="1146" t="s">
        <v>4368</v>
      </c>
      <c r="D110" s="1149">
        <v>8</v>
      </c>
      <c r="E110" s="1148">
        <v>4</v>
      </c>
      <c r="F110" s="1138" t="s">
        <v>1132</v>
      </c>
    </row>
    <row r="111" spans="1:6" ht="14.25">
      <c r="A111" s="1139" t="s">
        <v>4366</v>
      </c>
      <c r="B111" s="1145" t="s">
        <v>420</v>
      </c>
      <c r="C111" s="1146" t="s">
        <v>4369</v>
      </c>
      <c r="D111" s="1147">
        <v>20</v>
      </c>
      <c r="E111" s="1148">
        <v>10</v>
      </c>
      <c r="F111" s="1138" t="s">
        <v>1132</v>
      </c>
    </row>
    <row r="112" spans="1:6" ht="14.25">
      <c r="A112" s="1146" t="s">
        <v>4370</v>
      </c>
      <c r="B112" s="1145" t="s">
        <v>420</v>
      </c>
      <c r="C112" s="1146" t="s">
        <v>4371</v>
      </c>
      <c r="D112" s="1149">
        <v>20</v>
      </c>
      <c r="E112" s="1148">
        <v>10</v>
      </c>
      <c r="F112" s="1138" t="s">
        <v>1132</v>
      </c>
    </row>
    <row r="113" spans="1:6" ht="14.25">
      <c r="A113" s="1139" t="s">
        <v>4366</v>
      </c>
      <c r="B113" s="1145" t="s">
        <v>420</v>
      </c>
      <c r="C113" s="1146" t="s">
        <v>4372</v>
      </c>
      <c r="D113" s="1149">
        <v>20</v>
      </c>
      <c r="E113" s="1148">
        <v>10</v>
      </c>
      <c r="F113" s="1138" t="s">
        <v>1132</v>
      </c>
    </row>
    <row r="114" spans="1:6" ht="38.25">
      <c r="A114" s="1139" t="s">
        <v>4366</v>
      </c>
      <c r="B114" s="1150" t="s">
        <v>420</v>
      </c>
      <c r="C114" s="1151" t="s">
        <v>4373</v>
      </c>
      <c r="D114" s="1149">
        <v>100</v>
      </c>
      <c r="E114" s="1148">
        <v>100</v>
      </c>
      <c r="F114" s="1138" t="s">
        <v>1132</v>
      </c>
    </row>
    <row r="115" spans="1:6" ht="38.25">
      <c r="A115" s="205" t="s">
        <v>3010</v>
      </c>
      <c r="B115" s="237" t="s">
        <v>420</v>
      </c>
      <c r="C115" s="237" t="s">
        <v>4392</v>
      </c>
      <c r="D115" s="239">
        <v>100</v>
      </c>
      <c r="E115" s="264">
        <v>100</v>
      </c>
      <c r="F115" s="1138" t="s">
        <v>3010</v>
      </c>
    </row>
    <row r="116" spans="1:6" ht="14.25">
      <c r="A116" s="1139" t="s">
        <v>1132</v>
      </c>
      <c r="B116" s="1145" t="s">
        <v>420</v>
      </c>
      <c r="C116" s="1152" t="s">
        <v>4374</v>
      </c>
      <c r="D116" s="1149">
        <v>96</v>
      </c>
      <c r="E116" s="1148">
        <v>96</v>
      </c>
      <c r="F116" s="1138" t="s">
        <v>1132</v>
      </c>
    </row>
    <row r="117" spans="1:6" ht="14.25">
      <c r="A117" s="1139" t="s">
        <v>1132</v>
      </c>
      <c r="B117" s="1145" t="s">
        <v>420</v>
      </c>
      <c r="C117" s="1153" t="s">
        <v>4375</v>
      </c>
      <c r="D117" s="1149">
        <v>96</v>
      </c>
      <c r="E117" s="1148">
        <v>96</v>
      </c>
      <c r="F117" s="1138" t="s">
        <v>1132</v>
      </c>
    </row>
    <row r="118" spans="1:6" ht="14.25">
      <c r="A118" s="1139" t="s">
        <v>1132</v>
      </c>
      <c r="B118" s="1145" t="s">
        <v>420</v>
      </c>
      <c r="C118" s="1153" t="s">
        <v>4376</v>
      </c>
      <c r="D118" s="1149">
        <v>96</v>
      </c>
      <c r="E118" s="1148">
        <v>96</v>
      </c>
      <c r="F118" s="1138" t="s">
        <v>1132</v>
      </c>
    </row>
    <row r="119" spans="1:6" ht="51">
      <c r="A119" s="1139" t="s">
        <v>1132</v>
      </c>
      <c r="B119" s="1145" t="s">
        <v>420</v>
      </c>
      <c r="C119" s="1150" t="s">
        <v>4377</v>
      </c>
      <c r="D119" s="1149">
        <v>30</v>
      </c>
      <c r="E119" s="1148">
        <v>30</v>
      </c>
      <c r="F119" s="1138" t="s">
        <v>1132</v>
      </c>
    </row>
    <row r="120" spans="1:6" ht="76.5">
      <c r="A120" s="1139" t="s">
        <v>2583</v>
      </c>
      <c r="B120" s="1150" t="s">
        <v>420</v>
      </c>
      <c r="C120" s="1150" t="s">
        <v>4382</v>
      </c>
      <c r="D120" s="1147">
        <v>96</v>
      </c>
      <c r="E120" s="1148">
        <v>96</v>
      </c>
      <c r="F120" s="1138" t="s">
        <v>2583</v>
      </c>
    </row>
    <row r="121" spans="1:6" ht="76.5">
      <c r="A121" s="1139" t="s">
        <v>2583</v>
      </c>
      <c r="B121" s="1150" t="s">
        <v>420</v>
      </c>
      <c r="C121" s="1150" t="s">
        <v>4383</v>
      </c>
      <c r="D121" s="1149">
        <v>96</v>
      </c>
      <c r="E121" s="1148">
        <v>96</v>
      </c>
      <c r="F121" s="1138" t="s">
        <v>2583</v>
      </c>
    </row>
    <row r="122" spans="1:6" ht="76.5">
      <c r="A122" s="1139" t="s">
        <v>2583</v>
      </c>
      <c r="B122" s="1150" t="s">
        <v>420</v>
      </c>
      <c r="C122" s="1150" t="s">
        <v>4384</v>
      </c>
      <c r="D122" s="1149">
        <v>96</v>
      </c>
      <c r="E122" s="1148">
        <v>96</v>
      </c>
      <c r="F122" s="1138" t="s">
        <v>2583</v>
      </c>
    </row>
    <row r="123" spans="1:6" ht="14.25">
      <c r="A123" s="1139" t="s">
        <v>4385</v>
      </c>
      <c r="B123" s="1150" t="s">
        <v>420</v>
      </c>
      <c r="C123" s="1150" t="s">
        <v>4386</v>
      </c>
      <c r="D123" s="1149">
        <v>8</v>
      </c>
      <c r="E123" s="1148">
        <v>4</v>
      </c>
      <c r="F123" s="1138" t="s">
        <v>2583</v>
      </c>
    </row>
    <row r="124" spans="1:6" ht="14.25">
      <c r="A124" s="1139" t="s">
        <v>4385</v>
      </c>
      <c r="B124" s="1150" t="s">
        <v>420</v>
      </c>
      <c r="C124" s="1150" t="s">
        <v>4387</v>
      </c>
      <c r="D124" s="1149">
        <v>8</v>
      </c>
      <c r="E124" s="1148">
        <v>4</v>
      </c>
      <c r="F124" s="1138" t="s">
        <v>2583</v>
      </c>
    </row>
    <row r="125" spans="1:6" ht="25.5">
      <c r="A125" s="1139" t="s">
        <v>4385</v>
      </c>
      <c r="B125" s="1150" t="s">
        <v>420</v>
      </c>
      <c r="C125" s="1150" t="s">
        <v>4388</v>
      </c>
      <c r="D125" s="1149">
        <v>8</v>
      </c>
      <c r="E125" s="1148">
        <v>4</v>
      </c>
      <c r="F125" s="1138" t="s">
        <v>2583</v>
      </c>
    </row>
    <row r="126" spans="1:6" ht="14.25">
      <c r="A126" s="1139" t="s">
        <v>4385</v>
      </c>
      <c r="B126" s="1150" t="s">
        <v>420</v>
      </c>
      <c r="C126" s="1150" t="s">
        <v>4389</v>
      </c>
      <c r="D126" s="1149">
        <v>8</v>
      </c>
      <c r="E126" s="1148">
        <v>4</v>
      </c>
      <c r="F126" s="1138" t="s">
        <v>2583</v>
      </c>
    </row>
    <row r="127" spans="1:6" ht="25.5">
      <c r="A127" s="1139" t="s">
        <v>2583</v>
      </c>
      <c r="B127" s="1150" t="s">
        <v>420</v>
      </c>
      <c r="C127" s="1150" t="s">
        <v>4390</v>
      </c>
      <c r="D127" s="1149">
        <v>30</v>
      </c>
      <c r="E127" s="1148">
        <v>30</v>
      </c>
      <c r="F127" s="1138" t="s">
        <v>2583</v>
      </c>
    </row>
    <row r="128" spans="1:6" ht="38.25">
      <c r="A128" s="1139" t="s">
        <v>2583</v>
      </c>
      <c r="B128" s="1150" t="s">
        <v>420</v>
      </c>
      <c r="C128" s="1160" t="s">
        <v>4391</v>
      </c>
      <c r="D128" s="1161">
        <v>30</v>
      </c>
      <c r="E128" s="1161">
        <v>30</v>
      </c>
      <c r="F128" s="1138" t="s">
        <v>2583</v>
      </c>
    </row>
    <row r="129" spans="1:25" ht="14.25">
      <c r="A129" s="12"/>
      <c r="B129" s="13"/>
      <c r="C129" s="13"/>
      <c r="D129" s="16"/>
      <c r="E129" s="15"/>
    </row>
    <row r="130" spans="1:25" ht="14.25">
      <c r="A130" s="8"/>
      <c r="B130" s="17"/>
      <c r="C130" s="17"/>
      <c r="D130" s="18"/>
      <c r="E130" s="18">
        <f>SUM(E12:E129)</f>
        <v>3965</v>
      </c>
    </row>
    <row r="131" spans="1:25" ht="14.25">
      <c r="A131" s="1"/>
      <c r="B131" s="1"/>
      <c r="C131" s="2"/>
      <c r="D131" s="2"/>
      <c r="E131" s="2"/>
      <c r="F131" s="3"/>
      <c r="G131" s="3"/>
      <c r="H131" s="3"/>
    </row>
    <row r="132" spans="1:25" ht="14.25">
      <c r="A132" s="1164" t="s">
        <v>59</v>
      </c>
      <c r="B132" s="1165"/>
      <c r="C132" s="1165"/>
      <c r="D132" s="1165"/>
      <c r="E132" s="1165"/>
      <c r="F132" s="1165"/>
      <c r="G132" s="1165"/>
      <c r="H132" s="1165"/>
      <c r="I132" s="1"/>
      <c r="J132" s="1"/>
      <c r="K132" s="1"/>
      <c r="L132" s="1"/>
      <c r="M132" s="1"/>
      <c r="N132" s="1"/>
      <c r="O132" s="1"/>
      <c r="P132" s="1"/>
      <c r="Q132" s="1"/>
      <c r="R132" s="1"/>
      <c r="S132" s="1"/>
      <c r="T132" s="1"/>
      <c r="U132" s="1"/>
      <c r="V132" s="1"/>
      <c r="W132" s="1"/>
      <c r="X132" s="1"/>
      <c r="Y132" s="1"/>
    </row>
    <row r="133" spans="1:25" ht="14.25">
      <c r="A133" s="1"/>
      <c r="B133" s="1"/>
      <c r="C133" s="2"/>
      <c r="D133" s="2"/>
      <c r="E133" s="3"/>
      <c r="F133" s="3"/>
      <c r="G133" s="3"/>
      <c r="H133" s="3"/>
    </row>
    <row r="134" spans="1:25" ht="14.25">
      <c r="A134" s="1"/>
      <c r="B134" s="1"/>
      <c r="C134" s="2"/>
      <c r="D134" s="2"/>
      <c r="E134" s="2"/>
      <c r="F134" s="3"/>
      <c r="G134" s="3"/>
      <c r="H134" s="3"/>
    </row>
    <row r="135" spans="1:25" ht="15.75" customHeight="1">
      <c r="A135" s="1"/>
      <c r="B135" s="1"/>
      <c r="C135" s="2"/>
      <c r="D135" s="2"/>
      <c r="E135" s="3"/>
      <c r="F135" s="3"/>
      <c r="G135" s="3"/>
      <c r="H135" s="3"/>
    </row>
    <row r="136" spans="1:25" ht="15.75" customHeight="1">
      <c r="A136" s="1"/>
      <c r="B136" s="1"/>
      <c r="C136" s="2"/>
      <c r="D136" s="2"/>
      <c r="E136" s="2"/>
      <c r="F136" s="3"/>
      <c r="G136" s="3"/>
      <c r="H136" s="3"/>
    </row>
    <row r="137" spans="1:25" ht="15.75" customHeight="1">
      <c r="A137" s="1"/>
      <c r="B137" s="1"/>
      <c r="C137" s="2"/>
      <c r="D137" s="2"/>
      <c r="E137" s="2"/>
      <c r="F137" s="3"/>
      <c r="G137" s="3"/>
      <c r="H137" s="3"/>
    </row>
    <row r="138" spans="1:25" ht="15.75" customHeight="1">
      <c r="A138" s="1"/>
      <c r="B138" s="1"/>
      <c r="C138" s="2"/>
      <c r="D138" s="2"/>
      <c r="E138" s="2"/>
      <c r="F138" s="3"/>
      <c r="G138" s="3"/>
      <c r="H138" s="3"/>
    </row>
    <row r="139" spans="1:25" ht="15.75" customHeight="1">
      <c r="A139" s="1"/>
      <c r="B139" s="1"/>
      <c r="C139" s="2"/>
      <c r="D139" s="2"/>
      <c r="E139" s="2"/>
      <c r="F139" s="3"/>
      <c r="G139" s="3"/>
      <c r="H139" s="3"/>
    </row>
    <row r="140" spans="1:25" ht="15.75" customHeight="1">
      <c r="A140" s="1"/>
      <c r="B140" s="1"/>
      <c r="C140" s="2"/>
      <c r="D140" s="2"/>
      <c r="E140" s="2"/>
      <c r="F140" s="3"/>
      <c r="G140" s="3"/>
      <c r="H140" s="3"/>
    </row>
    <row r="141" spans="1:25" ht="15.75" customHeight="1">
      <c r="A141" s="1"/>
      <c r="B141" s="1"/>
      <c r="C141" s="2"/>
      <c r="D141" s="2"/>
      <c r="E141" s="2"/>
      <c r="F141" s="3"/>
      <c r="G141" s="3"/>
      <c r="H141" s="3"/>
    </row>
    <row r="142" spans="1:25" ht="15.75" customHeight="1">
      <c r="A142" s="1"/>
      <c r="B142" s="1"/>
      <c r="C142" s="2"/>
      <c r="D142" s="2"/>
      <c r="E142" s="2"/>
      <c r="F142" s="3"/>
      <c r="G142" s="3"/>
      <c r="H142" s="3"/>
    </row>
    <row r="143" spans="1:25" ht="15.75" customHeight="1">
      <c r="A143" s="1"/>
      <c r="B143" s="1"/>
      <c r="C143" s="2"/>
      <c r="D143" s="2"/>
      <c r="E143" s="2"/>
      <c r="F143" s="3"/>
      <c r="G143" s="3"/>
      <c r="H143" s="3"/>
    </row>
    <row r="144" spans="1:25"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c r="A292" s="1"/>
      <c r="B292" s="1"/>
      <c r="C292" s="2"/>
      <c r="D292" s="2"/>
      <c r="E292" s="2"/>
      <c r="F292" s="3"/>
      <c r="G292" s="3"/>
      <c r="H292" s="3"/>
    </row>
    <row r="293" spans="1:8" ht="15.75" customHeight="1">
      <c r="A293" s="1"/>
      <c r="B293" s="1"/>
      <c r="C293" s="2"/>
      <c r="D293" s="2"/>
      <c r="E293" s="2"/>
      <c r="F293" s="3"/>
      <c r="G293" s="3"/>
      <c r="H293" s="3"/>
    </row>
    <row r="294" spans="1:8" ht="15.75" customHeight="1">
      <c r="A294" s="1"/>
      <c r="B294" s="1"/>
      <c r="C294" s="2"/>
      <c r="D294" s="2"/>
      <c r="E294" s="2"/>
      <c r="F294" s="3"/>
      <c r="G294" s="3"/>
      <c r="H294" s="3"/>
    </row>
    <row r="295" spans="1:8" ht="15.75" customHeight="1">
      <c r="A295" s="1"/>
      <c r="B295" s="1"/>
      <c r="C295" s="2"/>
      <c r="D295" s="2"/>
      <c r="E295" s="2"/>
      <c r="F295" s="3"/>
      <c r="G295" s="3"/>
      <c r="H295" s="3"/>
    </row>
    <row r="296" spans="1:8" ht="15.75" customHeight="1">
      <c r="A296" s="1"/>
      <c r="B296" s="1"/>
      <c r="C296" s="2"/>
      <c r="D296" s="2"/>
      <c r="E296" s="2"/>
      <c r="F296" s="3"/>
      <c r="G296" s="3"/>
      <c r="H296" s="3"/>
    </row>
    <row r="297" spans="1:8" ht="15.75" customHeight="1">
      <c r="A297" s="1"/>
      <c r="B297" s="1"/>
      <c r="C297" s="2"/>
      <c r="D297" s="2"/>
      <c r="E297" s="2"/>
      <c r="F297" s="3"/>
      <c r="G297" s="3"/>
      <c r="H297" s="3"/>
    </row>
    <row r="298" spans="1:8" ht="15.75" customHeight="1">
      <c r="A298" s="1"/>
      <c r="B298" s="1"/>
      <c r="C298" s="2"/>
      <c r="D298" s="2"/>
      <c r="E298" s="2"/>
      <c r="F298" s="3"/>
      <c r="G298" s="3"/>
      <c r="H298" s="3"/>
    </row>
    <row r="299" spans="1:8" ht="15.75" customHeight="1">
      <c r="A299" s="1"/>
      <c r="B299" s="1"/>
      <c r="C299" s="2"/>
      <c r="D299" s="2"/>
      <c r="E299" s="2"/>
      <c r="F299" s="3"/>
      <c r="G299" s="3"/>
      <c r="H299" s="3"/>
    </row>
    <row r="300" spans="1:8" ht="15.75" customHeight="1">
      <c r="A300" s="1"/>
      <c r="B300" s="1"/>
      <c r="C300" s="2"/>
      <c r="D300" s="2"/>
      <c r="E300" s="2"/>
      <c r="F300" s="3"/>
      <c r="G300" s="3"/>
      <c r="H300" s="3"/>
    </row>
    <row r="301" spans="1:8" ht="15.75" customHeight="1">
      <c r="A301" s="1"/>
      <c r="B301" s="1"/>
      <c r="C301" s="2"/>
      <c r="D301" s="2"/>
      <c r="E301" s="2"/>
      <c r="F301" s="3"/>
      <c r="G301" s="3"/>
      <c r="H301" s="3"/>
    </row>
    <row r="302" spans="1:8" ht="15.75" customHeight="1">
      <c r="A302" s="1"/>
      <c r="B302" s="1"/>
      <c r="C302" s="2"/>
      <c r="D302" s="2"/>
      <c r="E302" s="2"/>
      <c r="F302" s="3"/>
      <c r="G302" s="3"/>
      <c r="H302" s="3"/>
    </row>
    <row r="303" spans="1:8" ht="15.75" customHeight="1">
      <c r="A303" s="1"/>
      <c r="B303" s="1"/>
      <c r="C303" s="2"/>
      <c r="D303" s="2"/>
      <c r="E303" s="2"/>
      <c r="F303" s="3"/>
      <c r="G303" s="3"/>
      <c r="H303" s="3"/>
    </row>
    <row r="304" spans="1:8" ht="15.75" customHeight="1">
      <c r="A304" s="1"/>
      <c r="B304" s="1"/>
      <c r="C304" s="2"/>
      <c r="D304" s="2"/>
      <c r="E304" s="2"/>
      <c r="F304" s="3"/>
      <c r="G304" s="3"/>
      <c r="H304" s="3"/>
    </row>
    <row r="305" spans="1:8" ht="15.75" customHeight="1">
      <c r="A305" s="1"/>
      <c r="B305" s="1"/>
      <c r="C305" s="2"/>
      <c r="D305" s="2"/>
      <c r="E305" s="2"/>
      <c r="F305" s="3"/>
      <c r="G305" s="3"/>
      <c r="H305" s="3"/>
    </row>
    <row r="306" spans="1:8" ht="15.75" customHeight="1">
      <c r="A306" s="1"/>
      <c r="B306" s="1"/>
      <c r="C306" s="2"/>
      <c r="D306" s="2"/>
      <c r="E306" s="2"/>
      <c r="F306" s="3"/>
      <c r="G306" s="3"/>
      <c r="H306" s="3"/>
    </row>
    <row r="307" spans="1:8" ht="15.75" customHeight="1">
      <c r="A307" s="1"/>
      <c r="B307" s="1"/>
      <c r="C307" s="2"/>
      <c r="D307" s="2"/>
      <c r="E307" s="2"/>
      <c r="F307" s="3"/>
      <c r="G307" s="3"/>
      <c r="H307" s="3"/>
    </row>
    <row r="308" spans="1:8" ht="15.75" customHeight="1">
      <c r="A308" s="1"/>
      <c r="B308" s="1"/>
      <c r="C308" s="2"/>
      <c r="D308" s="2"/>
      <c r="E308" s="2"/>
      <c r="F308" s="3"/>
      <c r="G308" s="3"/>
      <c r="H308" s="3"/>
    </row>
    <row r="309" spans="1:8" ht="15.75" customHeight="1">
      <c r="A309" s="1"/>
      <c r="B309" s="1"/>
      <c r="C309" s="2"/>
      <c r="D309" s="2"/>
      <c r="E309" s="2"/>
      <c r="F309" s="3"/>
      <c r="G309" s="3"/>
      <c r="H309" s="3"/>
    </row>
    <row r="310" spans="1:8" ht="15.75" customHeight="1">
      <c r="A310" s="1"/>
      <c r="B310" s="1"/>
      <c r="C310" s="2"/>
      <c r="D310" s="2"/>
      <c r="E310" s="2"/>
      <c r="F310" s="3"/>
      <c r="G310" s="3"/>
      <c r="H310" s="3"/>
    </row>
    <row r="311" spans="1:8" ht="15.75" customHeight="1">
      <c r="A311" s="1"/>
      <c r="B311" s="1"/>
      <c r="C311" s="2"/>
      <c r="D311" s="2"/>
      <c r="E311" s="2"/>
      <c r="F311" s="3"/>
      <c r="G311" s="3"/>
      <c r="H311" s="3"/>
    </row>
    <row r="312" spans="1:8" ht="15.75" customHeight="1">
      <c r="A312" s="1"/>
      <c r="B312" s="1"/>
      <c r="C312" s="2"/>
      <c r="D312" s="2"/>
      <c r="E312" s="2"/>
      <c r="F312" s="3"/>
      <c r="G312" s="3"/>
      <c r="H312" s="3"/>
    </row>
    <row r="313" spans="1:8" ht="15.75" customHeight="1">
      <c r="A313" s="1"/>
      <c r="B313" s="1"/>
      <c r="C313" s="2"/>
      <c r="D313" s="2"/>
      <c r="E313" s="2"/>
      <c r="F313" s="3"/>
      <c r="G313" s="3"/>
      <c r="H313" s="3"/>
    </row>
    <row r="314" spans="1:8" ht="15.75" customHeight="1">
      <c r="A314" s="1"/>
      <c r="B314" s="1"/>
      <c r="C314" s="2"/>
      <c r="D314" s="2"/>
      <c r="E314" s="2"/>
      <c r="F314" s="3"/>
      <c r="G314" s="3"/>
      <c r="H314" s="3"/>
    </row>
    <row r="315" spans="1:8" ht="15.75" customHeight="1">
      <c r="A315" s="1"/>
      <c r="B315" s="1"/>
      <c r="C315" s="2"/>
      <c r="D315" s="2"/>
      <c r="E315" s="2"/>
      <c r="F315" s="3"/>
      <c r="G315" s="3"/>
      <c r="H315" s="3"/>
    </row>
    <row r="316" spans="1:8" ht="15.75" customHeight="1">
      <c r="A316" s="1"/>
      <c r="B316" s="1"/>
      <c r="C316" s="2"/>
      <c r="D316" s="2"/>
      <c r="E316" s="2"/>
      <c r="F316" s="3"/>
      <c r="G316" s="3"/>
      <c r="H316" s="3"/>
    </row>
    <row r="317" spans="1:8" ht="15.75" customHeight="1">
      <c r="A317" s="1"/>
      <c r="B317" s="1"/>
      <c r="C317" s="2"/>
      <c r="D317" s="2"/>
      <c r="E317" s="2"/>
      <c r="F317" s="3"/>
      <c r="G317" s="3"/>
      <c r="H317" s="3"/>
    </row>
    <row r="318" spans="1:8" ht="15.75" customHeight="1">
      <c r="A318" s="1"/>
      <c r="B318" s="1"/>
      <c r="C318" s="2"/>
      <c r="D318" s="2"/>
      <c r="E318" s="2"/>
      <c r="F318" s="3"/>
      <c r="G318" s="3"/>
      <c r="H318" s="3"/>
    </row>
    <row r="319" spans="1:8" ht="15.75" customHeight="1">
      <c r="A319" s="1"/>
      <c r="B319" s="1"/>
      <c r="C319" s="2"/>
      <c r="D319" s="2"/>
      <c r="E319" s="2"/>
      <c r="F319" s="3"/>
      <c r="G319" s="3"/>
      <c r="H319" s="3"/>
    </row>
    <row r="320" spans="1:8" ht="15.75" customHeight="1">
      <c r="A320" s="1"/>
      <c r="B320" s="1"/>
      <c r="C320" s="2"/>
      <c r="D320" s="2"/>
      <c r="E320" s="2"/>
      <c r="F320" s="3"/>
      <c r="G320" s="3"/>
      <c r="H320" s="3"/>
    </row>
    <row r="321" spans="1:8" ht="15.75" customHeight="1">
      <c r="A321" s="1"/>
      <c r="B321" s="1"/>
      <c r="C321" s="2"/>
      <c r="D321" s="2"/>
      <c r="E321" s="2"/>
      <c r="F321" s="3"/>
      <c r="G321" s="3"/>
      <c r="H321" s="3"/>
    </row>
    <row r="322" spans="1:8" ht="15.75" customHeight="1">
      <c r="A322" s="1"/>
      <c r="B322" s="1"/>
      <c r="C322" s="2"/>
      <c r="D322" s="2"/>
      <c r="E322" s="2"/>
      <c r="F322" s="3"/>
      <c r="G322" s="3"/>
      <c r="H322" s="3"/>
    </row>
    <row r="323" spans="1:8" ht="15.75" customHeight="1">
      <c r="A323" s="1"/>
      <c r="B323" s="1"/>
      <c r="C323" s="2"/>
      <c r="D323" s="2"/>
      <c r="E323" s="2"/>
      <c r="F323" s="3"/>
      <c r="G323" s="3"/>
      <c r="H323" s="3"/>
    </row>
    <row r="324" spans="1:8" ht="15.75" customHeight="1">
      <c r="A324" s="1"/>
      <c r="B324" s="1"/>
      <c r="C324" s="2"/>
      <c r="D324" s="2"/>
      <c r="E324" s="2"/>
      <c r="F324" s="3"/>
      <c r="G324" s="3"/>
      <c r="H324" s="3"/>
    </row>
    <row r="325" spans="1:8" ht="15.75" customHeight="1">
      <c r="A325" s="1"/>
      <c r="B325" s="1"/>
      <c r="C325" s="2"/>
      <c r="D325" s="2"/>
      <c r="E325" s="2"/>
      <c r="F325" s="3"/>
      <c r="G325" s="3"/>
      <c r="H325" s="3"/>
    </row>
    <row r="326" spans="1:8" ht="15.75" customHeight="1">
      <c r="A326" s="1"/>
      <c r="B326" s="1"/>
      <c r="C326" s="2"/>
      <c r="D326" s="2"/>
      <c r="E326" s="2"/>
      <c r="F326" s="3"/>
      <c r="G326" s="3"/>
      <c r="H326" s="3"/>
    </row>
    <row r="327" spans="1:8" ht="15.75" customHeight="1">
      <c r="A327" s="1"/>
      <c r="B327" s="1"/>
      <c r="C327" s="2"/>
      <c r="D327" s="2"/>
      <c r="E327" s="2"/>
      <c r="F327" s="3"/>
      <c r="G327" s="3"/>
      <c r="H327" s="3"/>
    </row>
    <row r="328" spans="1:8" ht="15.75" customHeight="1">
      <c r="A328" s="1"/>
      <c r="B328" s="1"/>
      <c r="C328" s="2"/>
      <c r="D328" s="2"/>
      <c r="E328" s="2"/>
      <c r="F328" s="3"/>
      <c r="G328" s="3"/>
      <c r="H328" s="3"/>
    </row>
    <row r="329" spans="1:8" ht="15.75" customHeight="1">
      <c r="A329" s="1"/>
      <c r="B329" s="1"/>
      <c r="C329" s="2"/>
      <c r="D329" s="2"/>
      <c r="E329" s="2"/>
      <c r="F329" s="3"/>
      <c r="G329" s="3"/>
      <c r="H329" s="3"/>
    </row>
    <row r="330" spans="1:8" ht="15.75" customHeight="1">
      <c r="A330" s="1"/>
      <c r="B330" s="1"/>
      <c r="C330" s="2"/>
      <c r="D330" s="2"/>
      <c r="E330" s="2"/>
      <c r="F330" s="3"/>
      <c r="G330" s="3"/>
      <c r="H330" s="3"/>
    </row>
    <row r="331" spans="1:8" ht="15.75" customHeight="1">
      <c r="A331" s="1"/>
      <c r="B331" s="1"/>
      <c r="C331" s="2"/>
      <c r="D331" s="2"/>
      <c r="E331" s="2"/>
      <c r="F331" s="3"/>
      <c r="G331" s="3"/>
      <c r="H331" s="3"/>
    </row>
    <row r="332" spans="1:8" ht="15.75" customHeight="1">
      <c r="A332" s="1"/>
      <c r="B332" s="1"/>
      <c r="C332" s="2"/>
      <c r="D332" s="2"/>
      <c r="E332" s="2"/>
      <c r="F332" s="3"/>
      <c r="G332" s="3"/>
      <c r="H332" s="3"/>
    </row>
    <row r="333" spans="1:8" ht="15.75" customHeight="1">
      <c r="A333" s="1"/>
      <c r="B333" s="1"/>
      <c r="C333" s="2"/>
      <c r="D333" s="2"/>
      <c r="E333" s="2"/>
      <c r="F333" s="3"/>
      <c r="G333" s="3"/>
      <c r="H333" s="3"/>
    </row>
    <row r="334" spans="1:8" ht="15.75" customHeight="1">
      <c r="A334" s="1"/>
      <c r="B334" s="1"/>
      <c r="C334" s="2"/>
      <c r="D334" s="2"/>
      <c r="E334" s="2"/>
      <c r="F334" s="3"/>
      <c r="G334" s="3"/>
      <c r="H334" s="3"/>
    </row>
    <row r="335" spans="1:8" ht="15.75" customHeight="1">
      <c r="A335" s="1"/>
      <c r="B335" s="1"/>
      <c r="C335" s="2"/>
      <c r="D335" s="2"/>
      <c r="E335" s="2"/>
      <c r="F335" s="3"/>
      <c r="G335" s="3"/>
      <c r="H335" s="3"/>
    </row>
    <row r="336" spans="1:8"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sheetData>
  <mergeCells count="8">
    <mergeCell ref="A7:E7"/>
    <mergeCell ref="A8:E8"/>
    <mergeCell ref="A9:E9"/>
    <mergeCell ref="A132:H132"/>
    <mergeCell ref="A2:E2"/>
    <mergeCell ref="A4:E4"/>
    <mergeCell ref="A5:E5"/>
    <mergeCell ref="A6:E6"/>
  </mergeCells>
  <hyperlinks>
    <hyperlink ref="C114" r:id="rId1" xr:uid="{5AC7F069-24C1-41AF-A09F-DD038ADAFDF5}"/>
  </hyperlinks>
  <pageMargins left="0.7" right="0.7" top="0.75" bottom="0.75" header="0" footer="0"/>
  <pageSetup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B1010"/>
  <sheetViews>
    <sheetView topLeftCell="A19" workbookViewId="0">
      <selection activeCell="M21" sqref="M21"/>
    </sheetView>
  </sheetViews>
  <sheetFormatPr defaultColWidth="14.3984375" defaultRowHeight="15" customHeight="1"/>
  <cols>
    <col min="1" max="1" width="23.73046875" customWidth="1"/>
    <col min="2" max="2" width="16" customWidth="1"/>
    <col min="3" max="3" width="15" customWidth="1"/>
    <col min="4" max="4" width="18.73046875" customWidth="1"/>
    <col min="5" max="5" width="9" customWidth="1"/>
    <col min="6" max="6" width="11.73046875" customWidth="1"/>
    <col min="7" max="7" width="18.265625" customWidth="1"/>
    <col min="8" max="10" width="15.265625" customWidth="1"/>
    <col min="11" max="13" width="9.1328125" customWidth="1"/>
    <col min="14" max="14" width="8.1328125" customWidth="1"/>
    <col min="15" max="15" width="10.1328125" customWidth="1"/>
    <col min="16" max="20" width="8.86328125" customWidth="1"/>
    <col min="21" max="28" width="8" customWidth="1"/>
  </cols>
  <sheetData>
    <row r="1" spans="1:28" ht="14.25">
      <c r="A1" s="1"/>
      <c r="B1" s="2"/>
      <c r="C1" s="3"/>
      <c r="D1" s="3"/>
      <c r="E1" s="3"/>
      <c r="F1" s="3"/>
      <c r="G1" s="3"/>
      <c r="H1" s="3"/>
      <c r="I1" s="3"/>
      <c r="J1" s="3"/>
      <c r="K1" s="3"/>
      <c r="L1" s="3"/>
      <c r="M1" s="3"/>
      <c r="N1" s="3"/>
    </row>
    <row r="2" spans="1:28" ht="21.75" customHeight="1">
      <c r="A2" s="1172" t="s">
        <v>72</v>
      </c>
      <c r="B2" s="1179"/>
      <c r="C2" s="1179"/>
      <c r="D2" s="1179"/>
      <c r="E2" s="1179"/>
      <c r="F2" s="1179"/>
      <c r="G2" s="1179"/>
      <c r="H2" s="1179"/>
      <c r="I2" s="1179"/>
      <c r="J2" s="1179"/>
      <c r="K2" s="1179"/>
      <c r="L2" s="1179"/>
      <c r="M2" s="125"/>
      <c r="N2" s="125"/>
      <c r="O2" s="125"/>
      <c r="P2" s="126"/>
      <c r="Q2" s="43"/>
      <c r="R2" s="43"/>
      <c r="S2" s="43"/>
      <c r="T2" s="43"/>
      <c r="U2" s="43"/>
      <c r="V2" s="43"/>
      <c r="W2" s="43"/>
      <c r="X2" s="43"/>
      <c r="Y2" s="43"/>
      <c r="Z2" s="43"/>
      <c r="AA2" s="43"/>
      <c r="AB2" s="43"/>
    </row>
    <row r="3" spans="1:28" ht="18" customHeight="1">
      <c r="A3" s="22"/>
      <c r="B3" s="22"/>
      <c r="C3" s="22"/>
      <c r="D3" s="22"/>
      <c r="E3" s="22"/>
      <c r="F3" s="22"/>
      <c r="G3" s="22"/>
      <c r="H3" s="31"/>
      <c r="I3" s="31"/>
      <c r="J3" s="31"/>
      <c r="K3" s="31"/>
      <c r="L3" s="31"/>
      <c r="M3" s="31"/>
      <c r="N3" s="31"/>
      <c r="O3" s="19"/>
      <c r="P3" s="19"/>
      <c r="Q3" s="19"/>
      <c r="R3" s="19"/>
      <c r="S3" s="19"/>
      <c r="T3" s="19"/>
      <c r="U3" s="19"/>
      <c r="V3" s="19"/>
      <c r="W3" s="19"/>
      <c r="X3" s="19"/>
      <c r="Y3" s="19"/>
      <c r="Z3" s="19"/>
      <c r="AA3" s="19"/>
      <c r="AB3" s="19"/>
    </row>
    <row r="4" spans="1:28" ht="41.25" customHeight="1">
      <c r="A4" s="1173" t="s">
        <v>334</v>
      </c>
      <c r="B4" s="1174"/>
      <c r="C4" s="1174"/>
      <c r="D4" s="1174"/>
      <c r="E4" s="1174"/>
      <c r="F4" s="1174"/>
      <c r="G4" s="1174"/>
      <c r="H4" s="1174"/>
      <c r="I4" s="1174"/>
      <c r="J4" s="1174"/>
      <c r="K4" s="1174"/>
      <c r="L4" s="1174"/>
      <c r="M4" s="125"/>
      <c r="N4" s="125"/>
      <c r="O4" s="125"/>
      <c r="P4" s="126"/>
      <c r="Q4" s="19"/>
      <c r="R4" s="19"/>
      <c r="S4" s="19"/>
      <c r="T4" s="19"/>
      <c r="U4" s="19"/>
      <c r="V4" s="19"/>
      <c r="W4" s="19"/>
      <c r="X4" s="19"/>
      <c r="Y4" s="19"/>
      <c r="Z4" s="19"/>
      <c r="AA4" s="19"/>
      <c r="AB4" s="19"/>
    </row>
    <row r="5" spans="1:28" ht="13.5" customHeight="1">
      <c r="A5" s="1175" t="s">
        <v>73</v>
      </c>
      <c r="B5" s="1176"/>
      <c r="C5" s="1176"/>
      <c r="D5" s="1176"/>
      <c r="E5" s="1176"/>
      <c r="F5" s="1176"/>
      <c r="G5" s="1176"/>
      <c r="H5" s="1176"/>
      <c r="I5" s="1176"/>
      <c r="J5" s="1176"/>
      <c r="K5" s="1176"/>
      <c r="L5" s="1176"/>
      <c r="M5" s="125"/>
      <c r="N5" s="125"/>
      <c r="O5" s="125"/>
      <c r="P5" s="126"/>
      <c r="Q5" s="19"/>
      <c r="R5" s="19"/>
      <c r="S5" s="19"/>
      <c r="T5" s="19"/>
      <c r="U5" s="19"/>
      <c r="V5" s="19"/>
      <c r="W5" s="19"/>
      <c r="X5" s="19"/>
      <c r="Y5" s="19"/>
      <c r="Z5" s="19"/>
      <c r="AA5" s="19"/>
      <c r="AB5" s="19"/>
    </row>
    <row r="6" spans="1:28" ht="14.25" customHeight="1">
      <c r="A6" s="1177" t="s">
        <v>74</v>
      </c>
      <c r="B6" s="1174"/>
      <c r="C6" s="1174"/>
      <c r="D6" s="1174"/>
      <c r="E6" s="1174"/>
      <c r="F6" s="1174"/>
      <c r="G6" s="1174"/>
      <c r="H6" s="1174"/>
      <c r="I6" s="1174"/>
      <c r="J6" s="1174"/>
      <c r="K6" s="1174"/>
      <c r="L6" s="1174"/>
      <c r="M6" s="125"/>
      <c r="N6" s="125"/>
      <c r="O6" s="125"/>
      <c r="P6" s="126"/>
      <c r="Q6" s="19"/>
      <c r="R6" s="19"/>
      <c r="S6" s="19"/>
      <c r="T6" s="19"/>
      <c r="U6" s="19"/>
      <c r="V6" s="19"/>
      <c r="W6" s="19"/>
      <c r="X6" s="19"/>
      <c r="Y6" s="19"/>
      <c r="Z6" s="19"/>
      <c r="AA6" s="19"/>
      <c r="AB6" s="19"/>
    </row>
    <row r="7" spans="1:28" ht="14.25" customHeight="1">
      <c r="A7" s="1168" t="s">
        <v>75</v>
      </c>
      <c r="B7" s="1178"/>
      <c r="C7" s="1178"/>
      <c r="D7" s="1178"/>
      <c r="E7" s="1178"/>
      <c r="F7" s="1178"/>
      <c r="G7" s="1178"/>
      <c r="H7" s="1178"/>
      <c r="I7" s="1178"/>
      <c r="J7" s="1178"/>
      <c r="K7" s="1178"/>
      <c r="L7" s="1178"/>
      <c r="M7" s="125"/>
      <c r="N7" s="125"/>
      <c r="O7" s="125"/>
      <c r="P7" s="126"/>
      <c r="Q7" s="31"/>
      <c r="R7" s="31"/>
      <c r="S7" s="31"/>
      <c r="T7" s="31"/>
      <c r="U7" s="19"/>
      <c r="V7" s="19"/>
      <c r="W7" s="19"/>
      <c r="X7" s="19"/>
      <c r="Y7" s="19"/>
      <c r="Z7" s="19"/>
      <c r="AA7" s="19"/>
      <c r="AB7" s="19"/>
    </row>
    <row r="8" spans="1:28" ht="15" customHeight="1">
      <c r="A8" s="1175" t="s">
        <v>76</v>
      </c>
      <c r="B8" s="1176"/>
      <c r="C8" s="1176"/>
      <c r="D8" s="1176"/>
      <c r="E8" s="1176"/>
      <c r="F8" s="1176"/>
      <c r="G8" s="1176"/>
      <c r="H8" s="1176"/>
      <c r="I8" s="1176"/>
      <c r="J8" s="1176"/>
      <c r="K8" s="1176"/>
      <c r="L8" s="1176"/>
      <c r="M8" s="125"/>
      <c r="N8" s="125"/>
      <c r="O8" s="125"/>
      <c r="P8" s="126"/>
      <c r="Q8" s="31"/>
      <c r="R8" s="31"/>
      <c r="S8" s="31"/>
      <c r="T8" s="31"/>
      <c r="U8" s="19"/>
      <c r="V8" s="19"/>
      <c r="W8" s="19"/>
      <c r="X8" s="19"/>
      <c r="Y8" s="19"/>
      <c r="Z8" s="19"/>
      <c r="AA8" s="19"/>
      <c r="AB8" s="19"/>
    </row>
    <row r="9" spans="1:28" ht="14.25" customHeight="1">
      <c r="A9" s="1168" t="s">
        <v>77</v>
      </c>
      <c r="B9" s="1178"/>
      <c r="C9" s="1178"/>
      <c r="D9" s="1178"/>
      <c r="E9" s="1178"/>
      <c r="F9" s="1178"/>
      <c r="G9" s="1178"/>
      <c r="H9" s="1178"/>
      <c r="I9" s="1178"/>
      <c r="J9" s="1178"/>
      <c r="K9" s="1178"/>
      <c r="L9" s="1178"/>
      <c r="M9" s="125"/>
      <c r="N9" s="125"/>
      <c r="O9" s="125"/>
      <c r="P9" s="126"/>
      <c r="Q9" s="31"/>
      <c r="R9" s="31"/>
      <c r="S9" s="31"/>
      <c r="T9" s="31"/>
      <c r="U9" s="19"/>
      <c r="V9" s="19"/>
      <c r="W9" s="19"/>
      <c r="X9" s="19"/>
      <c r="Y9" s="19"/>
      <c r="Z9" s="19"/>
      <c r="AA9" s="19"/>
      <c r="AB9" s="19"/>
    </row>
    <row r="10" spans="1:28" ht="14.25" customHeight="1">
      <c r="A10" s="1168" t="s">
        <v>78</v>
      </c>
      <c r="B10" s="1178"/>
      <c r="C10" s="1178"/>
      <c r="D10" s="1178"/>
      <c r="E10" s="1178"/>
      <c r="F10" s="1178"/>
      <c r="G10" s="1178"/>
      <c r="H10" s="1178"/>
      <c r="I10" s="1178"/>
      <c r="J10" s="1178"/>
      <c r="K10" s="1178"/>
      <c r="L10" s="1178"/>
      <c r="M10" s="125"/>
      <c r="N10" s="125"/>
      <c r="O10" s="125"/>
      <c r="P10" s="126"/>
      <c r="Q10" s="31"/>
      <c r="R10" s="31"/>
      <c r="S10" s="31"/>
      <c r="T10" s="31"/>
      <c r="U10" s="19"/>
      <c r="V10" s="19"/>
      <c r="W10" s="19"/>
      <c r="X10" s="19"/>
      <c r="Y10" s="19"/>
      <c r="Z10" s="19"/>
      <c r="AA10" s="19"/>
      <c r="AB10" s="19"/>
    </row>
    <row r="11" spans="1:28" ht="66.75" customHeight="1">
      <c r="A11" s="1171" t="s">
        <v>79</v>
      </c>
      <c r="B11" s="1180"/>
      <c r="C11" s="1180"/>
      <c r="D11" s="1180"/>
      <c r="E11" s="1180"/>
      <c r="F11" s="1180"/>
      <c r="G11" s="1180"/>
      <c r="H11" s="1180"/>
      <c r="I11" s="1180"/>
      <c r="J11" s="1180"/>
      <c r="K11" s="1180"/>
      <c r="L11" s="1180"/>
      <c r="M11" s="125"/>
      <c r="N11" s="125"/>
      <c r="O11" s="125"/>
      <c r="P11" s="126"/>
      <c r="Q11" s="19"/>
      <c r="R11" s="19"/>
      <c r="S11" s="19"/>
      <c r="T11" s="19"/>
      <c r="U11" s="19"/>
      <c r="V11" s="19"/>
      <c r="W11" s="19"/>
      <c r="X11" s="19"/>
      <c r="Y11" s="19"/>
      <c r="Z11" s="19"/>
      <c r="AA11" s="19"/>
      <c r="AB11" s="19"/>
    </row>
    <row r="12" spans="1:28" ht="14.25">
      <c r="A12" s="109"/>
      <c r="B12" s="109"/>
      <c r="C12" s="109"/>
      <c r="D12" s="109"/>
      <c r="E12" s="109"/>
      <c r="F12" s="109"/>
      <c r="G12" s="109"/>
      <c r="H12" s="109"/>
      <c r="I12" s="109"/>
      <c r="J12" s="109"/>
      <c r="K12" s="109"/>
      <c r="L12" s="109"/>
      <c r="M12" s="109"/>
      <c r="N12" s="109"/>
      <c r="O12" s="19"/>
      <c r="P12" s="19"/>
      <c r="Q12" s="19"/>
      <c r="R12" s="19"/>
      <c r="S12" s="19"/>
      <c r="T12" s="19"/>
      <c r="U12" s="19"/>
      <c r="V12" s="19"/>
      <c r="W12" s="19"/>
      <c r="X12" s="19"/>
      <c r="Y12" s="19"/>
      <c r="Z12" s="19"/>
      <c r="AA12" s="19"/>
      <c r="AB12" s="19"/>
    </row>
    <row r="13" spans="1:28" ht="38.25">
      <c r="A13" s="11" t="s">
        <v>80</v>
      </c>
      <c r="B13" s="11" t="s">
        <v>81</v>
      </c>
      <c r="C13" s="11" t="s">
        <v>82</v>
      </c>
      <c r="D13" s="11" t="s">
        <v>83</v>
      </c>
      <c r="E13" s="11" t="s">
        <v>84</v>
      </c>
      <c r="F13" s="10" t="s">
        <v>85</v>
      </c>
      <c r="G13" s="11" t="s">
        <v>86</v>
      </c>
      <c r="H13" s="11" t="s">
        <v>87</v>
      </c>
      <c r="I13" s="11" t="s">
        <v>88</v>
      </c>
      <c r="J13" s="11" t="s">
        <v>89</v>
      </c>
      <c r="K13" s="11" t="s">
        <v>90</v>
      </c>
      <c r="L13" s="114" t="s">
        <v>57</v>
      </c>
      <c r="M13" s="140" t="s">
        <v>393</v>
      </c>
      <c r="N13" s="109"/>
      <c r="O13" s="19"/>
      <c r="P13" s="19"/>
    </row>
    <row r="14" spans="1:28" ht="102">
      <c r="A14" s="312" t="s">
        <v>858</v>
      </c>
      <c r="B14" s="312" t="s">
        <v>859</v>
      </c>
      <c r="C14" s="312" t="s">
        <v>860</v>
      </c>
      <c r="D14" s="312" t="s">
        <v>861</v>
      </c>
      <c r="E14" s="312" t="s">
        <v>862</v>
      </c>
      <c r="F14" s="313" t="s">
        <v>420</v>
      </c>
      <c r="G14" s="312" t="s">
        <v>863</v>
      </c>
      <c r="H14" s="312">
        <v>2022</v>
      </c>
      <c r="I14" s="312" t="s">
        <v>864</v>
      </c>
      <c r="J14" s="314">
        <v>1303750</v>
      </c>
      <c r="K14" s="312">
        <v>200</v>
      </c>
      <c r="L14" s="315">
        <v>100</v>
      </c>
      <c r="M14" s="109" t="s">
        <v>858</v>
      </c>
      <c r="N14" s="109"/>
      <c r="O14" s="19"/>
      <c r="P14" s="19"/>
    </row>
    <row r="15" spans="1:28" ht="114.75">
      <c r="A15" s="312" t="s">
        <v>1001</v>
      </c>
      <c r="B15" s="312" t="s">
        <v>1002</v>
      </c>
      <c r="C15" s="312" t="s">
        <v>1003</v>
      </c>
      <c r="D15" s="312" t="s">
        <v>861</v>
      </c>
      <c r="E15" s="312" t="s">
        <v>1004</v>
      </c>
      <c r="F15" s="313" t="s">
        <v>420</v>
      </c>
      <c r="G15" s="391" t="s">
        <v>863</v>
      </c>
      <c r="H15" s="110">
        <v>2022</v>
      </c>
      <c r="I15" s="312" t="s">
        <v>1005</v>
      </c>
      <c r="J15" s="392">
        <v>260000</v>
      </c>
      <c r="K15" s="110">
        <v>200</v>
      </c>
      <c r="L15" s="115">
        <v>100</v>
      </c>
      <c r="M15" s="109" t="s">
        <v>1014</v>
      </c>
      <c r="N15" s="109"/>
      <c r="O15" s="19"/>
      <c r="P15" s="19"/>
    </row>
    <row r="16" spans="1:28" ht="71.25">
      <c r="A16" s="312" t="s">
        <v>1001</v>
      </c>
      <c r="B16" s="110" t="s">
        <v>1006</v>
      </c>
      <c r="C16" s="110" t="s">
        <v>1007</v>
      </c>
      <c r="D16" s="312" t="s">
        <v>861</v>
      </c>
      <c r="E16" s="312" t="s">
        <v>1008</v>
      </c>
      <c r="F16" s="313" t="s">
        <v>420</v>
      </c>
      <c r="G16" s="391" t="s">
        <v>863</v>
      </c>
      <c r="H16" s="110">
        <v>2022</v>
      </c>
      <c r="I16" s="312" t="s">
        <v>1009</v>
      </c>
      <c r="J16" s="392">
        <v>170625</v>
      </c>
      <c r="K16" s="110">
        <v>200</v>
      </c>
      <c r="L16" s="115">
        <v>100</v>
      </c>
      <c r="M16" s="109" t="s">
        <v>1014</v>
      </c>
      <c r="N16" s="109"/>
      <c r="O16" s="19"/>
      <c r="P16" s="19"/>
    </row>
    <row r="17" spans="1:16" ht="127.5">
      <c r="A17" s="312" t="s">
        <v>1001</v>
      </c>
      <c r="B17" s="312" t="s">
        <v>1010</v>
      </c>
      <c r="C17" s="110" t="s">
        <v>1011</v>
      </c>
      <c r="D17" s="312" t="s">
        <v>861</v>
      </c>
      <c r="E17" s="312" t="s">
        <v>1012</v>
      </c>
      <c r="F17" s="313" t="s">
        <v>420</v>
      </c>
      <c r="G17" s="312" t="s">
        <v>863</v>
      </c>
      <c r="H17" s="110">
        <v>2022</v>
      </c>
      <c r="I17" s="312" t="s">
        <v>1013</v>
      </c>
      <c r="J17" s="392">
        <v>271875</v>
      </c>
      <c r="K17" s="110">
        <v>200</v>
      </c>
      <c r="L17" s="115">
        <v>100</v>
      </c>
      <c r="M17" s="109" t="s">
        <v>1014</v>
      </c>
      <c r="N17" s="109"/>
      <c r="O17" s="19"/>
      <c r="P17" s="19"/>
    </row>
    <row r="18" spans="1:16" ht="102">
      <c r="A18" s="312" t="s">
        <v>1001</v>
      </c>
      <c r="B18" s="312" t="s">
        <v>859</v>
      </c>
      <c r="C18" s="312" t="s">
        <v>860</v>
      </c>
      <c r="D18" s="312" t="s">
        <v>861</v>
      </c>
      <c r="E18" s="312" t="s">
        <v>862</v>
      </c>
      <c r="F18" s="313" t="s">
        <v>420</v>
      </c>
      <c r="G18" s="312" t="s">
        <v>863</v>
      </c>
      <c r="H18" s="110">
        <v>2022</v>
      </c>
      <c r="I18" s="312" t="s">
        <v>864</v>
      </c>
      <c r="J18" s="392">
        <v>1303750</v>
      </c>
      <c r="K18" s="110">
        <v>200</v>
      </c>
      <c r="L18" s="115">
        <v>100</v>
      </c>
      <c r="M18" s="109" t="s">
        <v>1014</v>
      </c>
      <c r="N18" s="109"/>
      <c r="O18" s="19"/>
      <c r="P18" s="19"/>
    </row>
    <row r="19" spans="1:16" ht="102">
      <c r="A19" s="312" t="s">
        <v>1708</v>
      </c>
      <c r="B19" s="312" t="s">
        <v>1709</v>
      </c>
      <c r="C19" s="312" t="s">
        <v>1710</v>
      </c>
      <c r="D19" s="312" t="s">
        <v>1711</v>
      </c>
      <c r="E19" s="312" t="s">
        <v>1712</v>
      </c>
      <c r="F19" s="313" t="s">
        <v>420</v>
      </c>
      <c r="G19" s="391" t="s">
        <v>1713</v>
      </c>
      <c r="H19" s="110">
        <v>2021</v>
      </c>
      <c r="I19" s="110">
        <v>2022</v>
      </c>
      <c r="J19" s="312" t="s">
        <v>1714</v>
      </c>
      <c r="K19" s="110">
        <f>200*5</f>
        <v>1000</v>
      </c>
      <c r="L19" s="115">
        <f>(1000-100)*70/100</f>
        <v>630</v>
      </c>
      <c r="M19" s="109" t="s">
        <v>1707</v>
      </c>
      <c r="N19" s="109"/>
      <c r="O19" s="19"/>
      <c r="P19" s="19"/>
    </row>
    <row r="20" spans="1:16" ht="236.25">
      <c r="A20" s="855" t="s">
        <v>2583</v>
      </c>
      <c r="B20" s="856" t="s">
        <v>2595</v>
      </c>
      <c r="C20" s="855" t="s">
        <v>2596</v>
      </c>
      <c r="D20" s="855" t="s">
        <v>2342</v>
      </c>
      <c r="E20" s="855" t="s">
        <v>2583</v>
      </c>
      <c r="F20" s="838" t="s">
        <v>420</v>
      </c>
      <c r="G20" s="855"/>
      <c r="H20" s="855">
        <v>2022</v>
      </c>
      <c r="I20" s="855">
        <v>2022</v>
      </c>
      <c r="J20" s="855" t="s">
        <v>2597</v>
      </c>
      <c r="K20" s="855">
        <v>400</v>
      </c>
      <c r="L20" s="857">
        <v>400</v>
      </c>
      <c r="M20" s="109" t="s">
        <v>2583</v>
      </c>
      <c r="N20" s="109"/>
      <c r="O20" s="19"/>
      <c r="P20" s="19"/>
    </row>
    <row r="21" spans="1:16" ht="14.25">
      <c r="A21" s="110"/>
      <c r="B21" s="110"/>
      <c r="C21" s="110"/>
      <c r="D21" s="110"/>
      <c r="E21" s="110"/>
      <c r="F21" s="111"/>
      <c r="G21" s="110"/>
      <c r="H21" s="110"/>
      <c r="I21" s="110"/>
      <c r="J21" s="110"/>
      <c r="K21" s="110"/>
      <c r="L21" s="115"/>
      <c r="M21" s="109"/>
      <c r="N21" s="109"/>
      <c r="O21" s="19"/>
      <c r="P21" s="19"/>
    </row>
    <row r="22" spans="1:16" ht="14.25">
      <c r="A22" s="110"/>
      <c r="B22" s="110"/>
      <c r="C22" s="110"/>
      <c r="D22" s="110"/>
      <c r="E22" s="110"/>
      <c r="F22" s="111"/>
      <c r="G22" s="110"/>
      <c r="H22" s="110"/>
      <c r="I22" s="110"/>
      <c r="J22" s="110"/>
      <c r="K22" s="110"/>
      <c r="L22" s="115"/>
      <c r="M22" s="109"/>
      <c r="N22" s="109"/>
      <c r="O22" s="19"/>
      <c r="P22" s="19"/>
    </row>
    <row r="23" spans="1:16" ht="14.25">
      <c r="A23" s="110"/>
      <c r="B23" s="110"/>
      <c r="C23" s="110"/>
      <c r="D23" s="110"/>
      <c r="E23" s="110"/>
      <c r="F23" s="111"/>
      <c r="G23" s="110"/>
      <c r="H23" s="110"/>
      <c r="I23" s="110"/>
      <c r="J23" s="110"/>
      <c r="K23" s="110"/>
      <c r="L23" s="115"/>
      <c r="M23" s="109"/>
      <c r="N23" s="109"/>
      <c r="O23" s="19"/>
      <c r="P23" s="19"/>
    </row>
    <row r="24" spans="1:16" ht="14.25">
      <c r="A24" s="110"/>
      <c r="B24" s="110"/>
      <c r="C24" s="110"/>
      <c r="D24" s="110"/>
      <c r="E24" s="110"/>
      <c r="F24" s="111"/>
      <c r="G24" s="110"/>
      <c r="H24" s="110"/>
      <c r="I24" s="110"/>
      <c r="J24" s="110"/>
      <c r="K24" s="110"/>
      <c r="L24" s="115"/>
      <c r="M24" s="109"/>
      <c r="N24" s="109"/>
      <c r="O24" s="19"/>
      <c r="P24" s="19"/>
    </row>
    <row r="25" spans="1:16" ht="14.25">
      <c r="A25" s="110"/>
      <c r="B25" s="110"/>
      <c r="C25" s="110"/>
      <c r="D25" s="110"/>
      <c r="E25" s="110"/>
      <c r="F25" s="111"/>
      <c r="G25" s="110"/>
      <c r="H25" s="110"/>
      <c r="I25" s="110"/>
      <c r="J25" s="110"/>
      <c r="K25" s="110"/>
      <c r="L25" s="115"/>
      <c r="M25" s="109"/>
      <c r="N25" s="109"/>
      <c r="O25" s="19"/>
      <c r="P25" s="19"/>
    </row>
    <row r="26" spans="1:16" ht="14.25">
      <c r="A26" s="112"/>
      <c r="B26" s="112"/>
      <c r="C26" s="112"/>
      <c r="D26" s="112"/>
      <c r="E26" s="112"/>
      <c r="F26" s="112"/>
      <c r="G26" s="112"/>
      <c r="H26" s="112"/>
      <c r="I26" s="112"/>
      <c r="J26" s="112"/>
      <c r="K26" s="112"/>
      <c r="L26" s="116"/>
      <c r="M26" s="109"/>
      <c r="N26" s="109"/>
      <c r="O26" s="19"/>
      <c r="P26" s="19"/>
    </row>
    <row r="27" spans="1:16" ht="14.25">
      <c r="A27" s="113" t="s">
        <v>35</v>
      </c>
      <c r="B27" s="113"/>
      <c r="C27" s="113"/>
      <c r="D27" s="113"/>
      <c r="E27" s="113"/>
      <c r="F27" s="113"/>
      <c r="G27" s="113"/>
      <c r="H27" s="113"/>
      <c r="I27" s="113"/>
      <c r="J27" s="113"/>
      <c r="K27" s="113"/>
      <c r="L27" s="117">
        <f>SUM(L14:L26)</f>
        <v>1530</v>
      </c>
      <c r="M27" s="109"/>
      <c r="N27" s="109"/>
      <c r="O27" s="19"/>
      <c r="P27" s="19"/>
    </row>
    <row r="28" spans="1:16" ht="14.25" customHeight="1">
      <c r="A28" s="1164" t="s">
        <v>59</v>
      </c>
      <c r="B28" s="1164"/>
      <c r="C28" s="1164"/>
      <c r="D28" s="1164"/>
      <c r="E28" s="1164"/>
      <c r="F28" s="1164"/>
      <c r="G28" s="1164"/>
      <c r="H28" s="1164"/>
      <c r="I28" s="1164"/>
      <c r="J28" s="1164"/>
      <c r="K28" s="1164"/>
      <c r="L28" s="1164"/>
      <c r="M28" s="124"/>
      <c r="N28" s="124"/>
      <c r="O28" s="124"/>
      <c r="P28" s="124"/>
    </row>
    <row r="29" spans="1:16" ht="14.25">
      <c r="A29" s="1"/>
      <c r="B29" s="2"/>
      <c r="C29" s="3"/>
      <c r="D29" s="3"/>
      <c r="E29" s="3"/>
      <c r="F29" s="3"/>
      <c r="G29" s="3"/>
      <c r="H29" s="3"/>
      <c r="I29" s="3"/>
      <c r="J29" s="3"/>
      <c r="K29" s="3"/>
      <c r="L29" s="3"/>
      <c r="M29" s="3"/>
      <c r="N29" s="3"/>
    </row>
    <row r="30" spans="1:16" ht="14.25">
      <c r="A30" s="1"/>
      <c r="B30" s="2"/>
      <c r="C30" s="3"/>
      <c r="D30" s="3"/>
      <c r="E30" s="3"/>
      <c r="F30" s="3"/>
      <c r="G30" s="3"/>
      <c r="H30" s="3"/>
      <c r="I30" s="3"/>
      <c r="J30" s="3"/>
      <c r="K30" s="3"/>
      <c r="L30" s="3"/>
      <c r="M30" s="3"/>
      <c r="N30" s="3"/>
    </row>
    <row r="31" spans="1:16" ht="15.75" customHeight="1">
      <c r="A31" s="1"/>
      <c r="B31" s="2"/>
      <c r="C31" s="3"/>
      <c r="D31" s="3"/>
      <c r="E31" s="3"/>
      <c r="F31" s="3"/>
      <c r="G31" s="3"/>
      <c r="H31" s="3"/>
      <c r="I31" s="3"/>
      <c r="J31" s="3"/>
      <c r="K31" s="3"/>
      <c r="L31" s="3"/>
      <c r="M31" s="3"/>
      <c r="N31" s="3"/>
    </row>
    <row r="32" spans="1:16" ht="15.75" customHeight="1">
      <c r="A32" s="1"/>
      <c r="B32" s="2"/>
      <c r="C32" s="3"/>
      <c r="D32" s="3"/>
      <c r="E32" s="3"/>
      <c r="F32" s="3"/>
      <c r="G32" s="3"/>
      <c r="H32" s="3"/>
      <c r="I32" s="3"/>
      <c r="J32" s="3"/>
      <c r="K32" s="3"/>
      <c r="L32" s="3"/>
      <c r="M32" s="3"/>
      <c r="N32" s="3"/>
    </row>
    <row r="33" spans="1:14" ht="15.75" customHeight="1">
      <c r="A33" s="1"/>
      <c r="B33" s="2"/>
      <c r="C33" s="3"/>
      <c r="D33" s="3"/>
      <c r="E33" s="3"/>
      <c r="F33" s="3"/>
      <c r="G33" s="3"/>
      <c r="H33" s="3"/>
      <c r="I33" s="3"/>
      <c r="J33" s="3"/>
      <c r="K33" s="3"/>
      <c r="L33" s="3"/>
      <c r="M33" s="3"/>
      <c r="N33" s="3"/>
    </row>
    <row r="34" spans="1:14" ht="15.75" customHeight="1">
      <c r="A34" s="1"/>
      <c r="B34" s="2"/>
      <c r="C34" s="3"/>
      <c r="D34" s="3"/>
      <c r="E34" s="3"/>
      <c r="F34" s="3"/>
      <c r="G34" s="3"/>
      <c r="H34" s="3"/>
      <c r="I34" s="3"/>
      <c r="J34" s="3"/>
      <c r="K34" s="3"/>
      <c r="L34" s="3"/>
      <c r="M34" s="3"/>
      <c r="N34" s="3"/>
    </row>
    <row r="35" spans="1:14" ht="15.75" customHeight="1">
      <c r="A35" s="1"/>
      <c r="B35" s="2"/>
      <c r="C35" s="3"/>
      <c r="D35" s="3"/>
      <c r="E35" s="3"/>
      <c r="F35" s="3"/>
      <c r="G35" s="3"/>
      <c r="H35" s="3"/>
      <c r="I35" s="3"/>
      <c r="J35" s="3"/>
      <c r="K35" s="3"/>
      <c r="L35" s="3"/>
      <c r="M35" s="3"/>
      <c r="N35" s="3"/>
    </row>
    <row r="36" spans="1:14" ht="15.75" customHeight="1">
      <c r="A36" s="1"/>
      <c r="B36" s="2"/>
      <c r="C36" s="3"/>
      <c r="D36" s="3"/>
      <c r="E36" s="3"/>
      <c r="F36" s="3"/>
      <c r="G36" s="3"/>
      <c r="H36" s="3"/>
      <c r="I36" s="3"/>
      <c r="J36" s="3"/>
      <c r="K36" s="3"/>
      <c r="L36" s="3"/>
      <c r="M36" s="3"/>
      <c r="N36" s="3"/>
    </row>
    <row r="37" spans="1:14" ht="15.75" customHeight="1">
      <c r="A37" s="1"/>
      <c r="B37" s="2"/>
      <c r="C37" s="3"/>
      <c r="D37" s="3"/>
      <c r="E37" s="3"/>
      <c r="F37" s="3"/>
      <c r="G37" s="3"/>
      <c r="H37" s="3"/>
      <c r="I37" s="3"/>
      <c r="J37" s="3"/>
      <c r="K37" s="3"/>
      <c r="L37" s="3"/>
      <c r="M37" s="3"/>
      <c r="N37" s="3"/>
    </row>
    <row r="38" spans="1:14" ht="15.75" customHeight="1">
      <c r="A38" s="1"/>
      <c r="B38" s="2"/>
      <c r="C38" s="3"/>
      <c r="D38" s="3"/>
      <c r="E38" s="3"/>
      <c r="F38" s="3"/>
      <c r="G38" s="3"/>
      <c r="H38" s="3"/>
      <c r="I38" s="3"/>
      <c r="J38" s="3"/>
      <c r="K38" s="3"/>
      <c r="L38" s="3"/>
      <c r="M38" s="3"/>
      <c r="N38" s="3"/>
    </row>
    <row r="39" spans="1:14" ht="15.75" customHeight="1">
      <c r="A39" s="1"/>
      <c r="B39" s="2"/>
      <c r="C39" s="3"/>
      <c r="D39" s="3"/>
      <c r="E39" s="3"/>
      <c r="F39" s="3"/>
      <c r="G39" s="3"/>
      <c r="H39" s="3"/>
      <c r="I39" s="3"/>
      <c r="J39" s="3"/>
      <c r="K39" s="3"/>
      <c r="L39" s="3"/>
      <c r="M39" s="3"/>
      <c r="N39" s="3"/>
    </row>
    <row r="40" spans="1:14" ht="15.75" customHeight="1">
      <c r="A40" s="1"/>
      <c r="B40" s="2"/>
      <c r="C40" s="3"/>
      <c r="D40" s="3"/>
      <c r="E40" s="3"/>
      <c r="F40" s="3"/>
      <c r="G40" s="3"/>
      <c r="H40" s="3"/>
      <c r="I40" s="3"/>
      <c r="J40" s="3"/>
      <c r="K40" s="3"/>
      <c r="L40" s="3"/>
      <c r="M40" s="3"/>
      <c r="N40" s="3"/>
    </row>
    <row r="41" spans="1:14" ht="15.75" customHeight="1">
      <c r="A41" s="1"/>
      <c r="B41" s="2"/>
      <c r="C41" s="3"/>
      <c r="D41" s="3"/>
      <c r="E41" s="3"/>
      <c r="F41" s="3"/>
      <c r="G41" s="3"/>
      <c r="H41" s="3"/>
      <c r="I41" s="3"/>
      <c r="J41" s="3"/>
      <c r="K41" s="3"/>
      <c r="L41" s="3"/>
      <c r="M41" s="3"/>
      <c r="N41" s="3"/>
    </row>
    <row r="42" spans="1:14" ht="15.75" customHeight="1">
      <c r="A42" s="1"/>
      <c r="B42" s="2"/>
      <c r="C42" s="3"/>
      <c r="D42" s="3"/>
      <c r="E42" s="3"/>
      <c r="F42" s="3"/>
      <c r="G42" s="3"/>
      <c r="H42" s="3"/>
      <c r="I42" s="3"/>
      <c r="J42" s="3"/>
      <c r="K42" s="3"/>
      <c r="L42" s="3"/>
      <c r="M42" s="3"/>
      <c r="N42" s="3"/>
    </row>
    <row r="43" spans="1:14" ht="15.75" customHeight="1">
      <c r="A43" s="1"/>
      <c r="B43" s="2"/>
      <c r="C43" s="3"/>
      <c r="D43" s="3"/>
      <c r="E43" s="3"/>
      <c r="F43" s="3"/>
      <c r="G43" s="3"/>
      <c r="H43" s="3"/>
      <c r="I43" s="3"/>
      <c r="J43" s="3"/>
      <c r="K43" s="3"/>
      <c r="L43" s="3"/>
      <c r="M43" s="3"/>
      <c r="N43" s="3"/>
    </row>
    <row r="44" spans="1:14" ht="15.75" customHeight="1">
      <c r="A44" s="1"/>
      <c r="B44" s="2"/>
      <c r="C44" s="3"/>
      <c r="D44" s="3"/>
      <c r="E44" s="3"/>
      <c r="F44" s="3"/>
      <c r="G44" s="3"/>
      <c r="H44" s="3"/>
      <c r="I44" s="3"/>
      <c r="J44" s="3"/>
      <c r="K44" s="3"/>
      <c r="L44" s="3"/>
      <c r="M44" s="3"/>
      <c r="N44" s="3"/>
    </row>
    <row r="45" spans="1:14" ht="15.75" customHeight="1">
      <c r="A45" s="1"/>
      <c r="B45" s="2"/>
      <c r="C45" s="3"/>
      <c r="D45" s="3"/>
      <c r="E45" s="3"/>
      <c r="F45" s="3"/>
      <c r="G45" s="3"/>
      <c r="H45" s="3"/>
      <c r="I45" s="3"/>
      <c r="J45" s="3"/>
      <c r="K45" s="3"/>
      <c r="L45" s="3"/>
      <c r="M45" s="3"/>
      <c r="N45" s="3"/>
    </row>
    <row r="46" spans="1:14" ht="15.75" customHeight="1">
      <c r="A46" s="1"/>
      <c r="B46" s="2"/>
      <c r="C46" s="3"/>
      <c r="D46" s="3"/>
      <c r="E46" s="3"/>
      <c r="F46" s="3"/>
      <c r="G46" s="3"/>
      <c r="H46" s="3"/>
      <c r="I46" s="3"/>
      <c r="J46" s="3"/>
      <c r="K46" s="3"/>
      <c r="L46" s="3"/>
      <c r="M46" s="3"/>
      <c r="N46" s="3"/>
    </row>
    <row r="47" spans="1:14" ht="15.75" customHeight="1">
      <c r="A47" s="1"/>
      <c r="B47" s="2"/>
      <c r="C47" s="3"/>
      <c r="D47" s="3"/>
      <c r="E47" s="3"/>
      <c r="F47" s="3"/>
      <c r="G47" s="3"/>
      <c r="H47" s="3"/>
      <c r="I47" s="3"/>
      <c r="J47" s="3"/>
      <c r="K47" s="3"/>
      <c r="L47" s="3"/>
      <c r="M47" s="3"/>
      <c r="N47" s="3"/>
    </row>
    <row r="48" spans="1:14" ht="15.75" customHeight="1">
      <c r="A48" s="1"/>
      <c r="B48" s="2"/>
      <c r="C48" s="3"/>
      <c r="D48" s="3"/>
      <c r="E48" s="3"/>
      <c r="F48" s="3"/>
      <c r="G48" s="3"/>
      <c r="H48" s="3"/>
      <c r="I48" s="3"/>
      <c r="J48" s="3"/>
      <c r="K48" s="3"/>
      <c r="L48" s="3"/>
      <c r="M48" s="3"/>
      <c r="N48" s="3"/>
    </row>
    <row r="49" spans="1:14" ht="15.75" customHeight="1">
      <c r="A49" s="1"/>
      <c r="B49" s="2"/>
      <c r="C49" s="3"/>
      <c r="D49" s="3"/>
      <c r="E49" s="3"/>
      <c r="F49" s="3"/>
      <c r="G49" s="3"/>
      <c r="H49" s="3"/>
      <c r="I49" s="3"/>
      <c r="J49" s="3"/>
      <c r="K49" s="3"/>
      <c r="L49" s="3"/>
      <c r="M49" s="3"/>
      <c r="N49" s="3"/>
    </row>
    <row r="50" spans="1:14" ht="15.75" customHeight="1">
      <c r="A50" s="1"/>
      <c r="B50" s="2"/>
      <c r="C50" s="3"/>
      <c r="D50" s="3"/>
      <c r="E50" s="3"/>
      <c r="F50" s="3"/>
      <c r="G50" s="3"/>
      <c r="H50" s="3"/>
      <c r="I50" s="3"/>
      <c r="J50" s="3"/>
      <c r="K50" s="3"/>
      <c r="L50" s="3"/>
      <c r="M50" s="3"/>
      <c r="N50" s="3"/>
    </row>
    <row r="51" spans="1:14" ht="15.75" customHeight="1">
      <c r="A51" s="1"/>
      <c r="B51" s="2"/>
      <c r="C51" s="3"/>
      <c r="D51" s="3"/>
      <c r="E51" s="3"/>
      <c r="F51" s="3"/>
      <c r="G51" s="3"/>
      <c r="H51" s="3"/>
      <c r="I51" s="3"/>
      <c r="J51" s="3"/>
      <c r="K51" s="3"/>
      <c r="L51" s="3"/>
      <c r="M51" s="3"/>
      <c r="N51" s="3"/>
    </row>
    <row r="52" spans="1:14" ht="15.75" customHeight="1">
      <c r="A52" s="1"/>
      <c r="B52" s="2"/>
      <c r="C52" s="3"/>
      <c r="D52" s="3"/>
      <c r="E52" s="3"/>
      <c r="F52" s="3"/>
      <c r="G52" s="3"/>
      <c r="H52" s="3"/>
      <c r="I52" s="3"/>
      <c r="J52" s="3"/>
      <c r="K52" s="3"/>
      <c r="L52" s="3"/>
      <c r="M52" s="3"/>
      <c r="N52" s="3"/>
    </row>
    <row r="53" spans="1:14" ht="15.75" customHeight="1">
      <c r="A53" s="1"/>
      <c r="B53" s="2"/>
      <c r="C53" s="3"/>
      <c r="D53" s="3"/>
      <c r="E53" s="3"/>
      <c r="F53" s="3"/>
      <c r="G53" s="3"/>
      <c r="H53" s="3"/>
      <c r="I53" s="3"/>
      <c r="J53" s="3"/>
      <c r="K53" s="3"/>
      <c r="L53" s="3"/>
      <c r="M53" s="3"/>
      <c r="N53" s="3"/>
    </row>
    <row r="54" spans="1:14" ht="15.75" customHeight="1">
      <c r="A54" s="1"/>
      <c r="B54" s="2"/>
      <c r="C54" s="3"/>
      <c r="D54" s="3"/>
      <c r="E54" s="3"/>
      <c r="F54" s="3"/>
      <c r="G54" s="3"/>
      <c r="H54" s="3"/>
      <c r="I54" s="3"/>
      <c r="J54" s="3"/>
      <c r="K54" s="3"/>
      <c r="L54" s="3"/>
      <c r="M54" s="3"/>
      <c r="N54" s="3"/>
    </row>
    <row r="55" spans="1:14" ht="15.75" customHeight="1">
      <c r="A55" s="1"/>
      <c r="B55" s="2"/>
      <c r="C55" s="3"/>
      <c r="D55" s="3"/>
      <c r="E55" s="3"/>
      <c r="F55" s="3"/>
      <c r="G55" s="3"/>
      <c r="H55" s="3"/>
      <c r="I55" s="3"/>
      <c r="J55" s="3"/>
      <c r="K55" s="3"/>
      <c r="L55" s="3"/>
      <c r="M55" s="3"/>
      <c r="N55" s="3"/>
    </row>
    <row r="56" spans="1:14" ht="15.75" customHeight="1">
      <c r="A56" s="1"/>
      <c r="B56" s="2"/>
      <c r="C56" s="3"/>
      <c r="D56" s="3"/>
      <c r="E56" s="3"/>
      <c r="F56" s="3"/>
      <c r="G56" s="3"/>
      <c r="H56" s="3"/>
      <c r="I56" s="3"/>
      <c r="J56" s="3"/>
      <c r="K56" s="3"/>
      <c r="L56" s="3"/>
      <c r="M56" s="3"/>
      <c r="N56" s="3"/>
    </row>
    <row r="57" spans="1:14" ht="15.75" customHeight="1">
      <c r="A57" s="1"/>
      <c r="B57" s="2"/>
      <c r="C57" s="3"/>
      <c r="D57" s="3"/>
      <c r="E57" s="3"/>
      <c r="F57" s="3"/>
      <c r="G57" s="3"/>
      <c r="H57" s="3"/>
      <c r="I57" s="3"/>
      <c r="J57" s="3"/>
      <c r="K57" s="3"/>
      <c r="L57" s="3"/>
      <c r="M57" s="3"/>
      <c r="N57" s="3"/>
    </row>
    <row r="58" spans="1:14" ht="15.75" customHeight="1">
      <c r="A58" s="1"/>
      <c r="B58" s="2"/>
      <c r="C58" s="3"/>
      <c r="D58" s="3"/>
      <c r="E58" s="3"/>
      <c r="F58" s="3"/>
      <c r="G58" s="3"/>
      <c r="H58" s="3"/>
      <c r="I58" s="3"/>
      <c r="J58" s="3"/>
      <c r="K58" s="3"/>
      <c r="L58" s="3"/>
      <c r="M58" s="3"/>
      <c r="N58" s="3"/>
    </row>
    <row r="59" spans="1:14" ht="15.75" customHeight="1">
      <c r="A59" s="1"/>
      <c r="B59" s="2"/>
      <c r="C59" s="3"/>
      <c r="D59" s="3"/>
      <c r="E59" s="3"/>
      <c r="F59" s="3"/>
      <c r="G59" s="3"/>
      <c r="H59" s="3"/>
      <c r="I59" s="3"/>
      <c r="J59" s="3"/>
      <c r="K59" s="3"/>
      <c r="L59" s="3"/>
      <c r="M59" s="3"/>
      <c r="N59" s="3"/>
    </row>
    <row r="60" spans="1:14" ht="15.75" customHeight="1">
      <c r="A60" s="1"/>
      <c r="B60" s="2"/>
      <c r="C60" s="3"/>
      <c r="D60" s="3"/>
      <c r="E60" s="3"/>
      <c r="F60" s="3"/>
      <c r="G60" s="3"/>
      <c r="H60" s="3"/>
      <c r="I60" s="3"/>
      <c r="J60" s="3"/>
      <c r="K60" s="3"/>
      <c r="L60" s="3"/>
      <c r="M60" s="3"/>
      <c r="N60" s="3"/>
    </row>
    <row r="61" spans="1:14" ht="15.75" customHeight="1">
      <c r="A61" s="1"/>
      <c r="B61" s="2"/>
      <c r="C61" s="3"/>
      <c r="D61" s="3"/>
      <c r="E61" s="3"/>
      <c r="F61" s="3"/>
      <c r="G61" s="3"/>
      <c r="H61" s="3"/>
      <c r="I61" s="3"/>
      <c r="J61" s="3"/>
      <c r="K61" s="3"/>
      <c r="L61" s="3"/>
      <c r="M61" s="3"/>
      <c r="N61" s="3"/>
    </row>
    <row r="62" spans="1:14" ht="15.75" customHeight="1">
      <c r="A62" s="1"/>
      <c r="B62" s="2"/>
      <c r="C62" s="3"/>
      <c r="D62" s="3"/>
      <c r="E62" s="3"/>
      <c r="F62" s="3"/>
      <c r="G62" s="3"/>
      <c r="H62" s="3"/>
      <c r="I62" s="3"/>
      <c r="J62" s="3"/>
      <c r="K62" s="3"/>
      <c r="L62" s="3"/>
      <c r="M62" s="3"/>
      <c r="N62" s="3"/>
    </row>
    <row r="63" spans="1:14" ht="15.75" customHeight="1">
      <c r="A63" s="1"/>
      <c r="B63" s="2"/>
      <c r="C63" s="3"/>
      <c r="D63" s="3"/>
      <c r="E63" s="3"/>
      <c r="F63" s="3"/>
      <c r="G63" s="3"/>
      <c r="H63" s="3"/>
      <c r="I63" s="3"/>
      <c r="J63" s="3"/>
      <c r="K63" s="3"/>
      <c r="L63" s="3"/>
      <c r="M63" s="3"/>
      <c r="N63" s="3"/>
    </row>
    <row r="64" spans="1:14" ht="15.75" customHeight="1">
      <c r="A64" s="1"/>
      <c r="B64" s="2"/>
      <c r="C64" s="3"/>
      <c r="D64" s="3"/>
      <c r="E64" s="3"/>
      <c r="F64" s="3"/>
      <c r="G64" s="3"/>
      <c r="H64" s="3"/>
      <c r="I64" s="3"/>
      <c r="J64" s="3"/>
      <c r="K64" s="3"/>
      <c r="L64" s="3"/>
      <c r="M64" s="3"/>
      <c r="N64" s="3"/>
    </row>
    <row r="65" spans="1:14" ht="15.75" customHeight="1">
      <c r="A65" s="1"/>
      <c r="B65" s="2"/>
      <c r="C65" s="3"/>
      <c r="D65" s="3"/>
      <c r="E65" s="3"/>
      <c r="F65" s="3"/>
      <c r="G65" s="3"/>
      <c r="H65" s="3"/>
      <c r="I65" s="3"/>
      <c r="J65" s="3"/>
      <c r="K65" s="3"/>
      <c r="L65" s="3"/>
      <c r="M65" s="3"/>
      <c r="N65" s="3"/>
    </row>
    <row r="66" spans="1:14" ht="15.75" customHeight="1">
      <c r="A66" s="1"/>
      <c r="B66" s="2"/>
      <c r="C66" s="3"/>
      <c r="D66" s="3"/>
      <c r="E66" s="3"/>
      <c r="F66" s="3"/>
      <c r="G66" s="3"/>
      <c r="H66" s="3"/>
      <c r="I66" s="3"/>
      <c r="J66" s="3"/>
      <c r="K66" s="3"/>
      <c r="L66" s="3"/>
      <c r="M66" s="3"/>
      <c r="N66" s="3"/>
    </row>
    <row r="67" spans="1:14" ht="15.75" customHeight="1">
      <c r="A67" s="1"/>
      <c r="B67" s="2"/>
      <c r="C67" s="3"/>
      <c r="D67" s="3"/>
      <c r="E67" s="3"/>
      <c r="F67" s="3"/>
      <c r="G67" s="3"/>
      <c r="H67" s="3"/>
      <c r="I67" s="3"/>
      <c r="J67" s="3"/>
      <c r="K67" s="3"/>
      <c r="L67" s="3"/>
      <c r="M67" s="3"/>
      <c r="N67" s="3"/>
    </row>
    <row r="68" spans="1:14" ht="15.75" customHeight="1">
      <c r="A68" s="1"/>
      <c r="B68" s="2"/>
      <c r="C68" s="3"/>
      <c r="D68" s="3"/>
      <c r="E68" s="3"/>
      <c r="F68" s="3"/>
      <c r="G68" s="3"/>
      <c r="H68" s="3"/>
      <c r="I68" s="3"/>
      <c r="J68" s="3"/>
      <c r="K68" s="3"/>
      <c r="L68" s="3"/>
      <c r="M68" s="3"/>
      <c r="N68" s="3"/>
    </row>
    <row r="69" spans="1:14" ht="15.75" customHeight="1">
      <c r="A69" s="1"/>
      <c r="B69" s="2"/>
      <c r="C69" s="3"/>
      <c r="D69" s="3"/>
      <c r="E69" s="3"/>
      <c r="F69" s="3"/>
      <c r="G69" s="3"/>
      <c r="H69" s="3"/>
      <c r="I69" s="3"/>
      <c r="J69" s="3"/>
      <c r="K69" s="3"/>
      <c r="L69" s="3"/>
      <c r="M69" s="3"/>
      <c r="N69" s="3"/>
    </row>
    <row r="70" spans="1:14" ht="15.75" customHeight="1">
      <c r="A70" s="1"/>
      <c r="B70" s="2"/>
      <c r="C70" s="3"/>
      <c r="D70" s="3"/>
      <c r="E70" s="3"/>
      <c r="F70" s="3"/>
      <c r="G70" s="3"/>
      <c r="H70" s="3"/>
      <c r="I70" s="3"/>
      <c r="J70" s="3"/>
      <c r="K70" s="3"/>
      <c r="L70" s="3"/>
      <c r="M70" s="3"/>
      <c r="N70" s="3"/>
    </row>
    <row r="71" spans="1:14" ht="15.75" customHeight="1">
      <c r="A71" s="1"/>
      <c r="B71" s="2"/>
      <c r="C71" s="3"/>
      <c r="D71" s="3"/>
      <c r="E71" s="3"/>
      <c r="F71" s="3"/>
      <c r="G71" s="3"/>
      <c r="H71" s="3"/>
      <c r="I71" s="3"/>
      <c r="J71" s="3"/>
      <c r="K71" s="3"/>
      <c r="L71" s="3"/>
      <c r="M71" s="3"/>
      <c r="N71" s="3"/>
    </row>
    <row r="72" spans="1:14" ht="15.75" customHeight="1">
      <c r="A72" s="1"/>
      <c r="B72" s="2"/>
      <c r="C72" s="3"/>
      <c r="D72" s="3"/>
      <c r="E72" s="3"/>
      <c r="F72" s="3"/>
      <c r="G72" s="3"/>
      <c r="H72" s="3"/>
      <c r="I72" s="3"/>
      <c r="J72" s="3"/>
      <c r="K72" s="3"/>
      <c r="L72" s="3"/>
      <c r="M72" s="3"/>
      <c r="N72" s="3"/>
    </row>
    <row r="73" spans="1:14" ht="15.75" customHeight="1">
      <c r="A73" s="1"/>
      <c r="B73" s="2"/>
      <c r="C73" s="3"/>
      <c r="D73" s="3"/>
      <c r="E73" s="3"/>
      <c r="F73" s="3"/>
      <c r="G73" s="3"/>
      <c r="H73" s="3"/>
      <c r="I73" s="3"/>
      <c r="J73" s="3"/>
      <c r="K73" s="3"/>
      <c r="L73" s="3"/>
      <c r="M73" s="3"/>
      <c r="N73" s="3"/>
    </row>
    <row r="74" spans="1:14" ht="15.75" customHeight="1">
      <c r="A74" s="1"/>
      <c r="B74" s="2"/>
      <c r="C74" s="3"/>
      <c r="D74" s="3"/>
      <c r="E74" s="3"/>
      <c r="F74" s="3"/>
      <c r="G74" s="3"/>
      <c r="H74" s="3"/>
      <c r="I74" s="3"/>
      <c r="J74" s="3"/>
      <c r="K74" s="3"/>
      <c r="L74" s="3"/>
      <c r="M74" s="3"/>
      <c r="N74" s="3"/>
    </row>
    <row r="75" spans="1:14" ht="15.75" customHeight="1">
      <c r="A75" s="1"/>
      <c r="B75" s="2"/>
      <c r="C75" s="3"/>
      <c r="D75" s="3"/>
      <c r="E75" s="3"/>
      <c r="F75" s="3"/>
      <c r="G75" s="3"/>
      <c r="H75" s="3"/>
      <c r="I75" s="3"/>
      <c r="J75" s="3"/>
      <c r="K75" s="3"/>
      <c r="L75" s="3"/>
      <c r="M75" s="3"/>
      <c r="N75" s="3"/>
    </row>
    <row r="76" spans="1:14" ht="15.75" customHeight="1">
      <c r="A76" s="1"/>
      <c r="B76" s="2"/>
      <c r="C76" s="3"/>
      <c r="D76" s="3"/>
      <c r="E76" s="3"/>
      <c r="F76" s="3"/>
      <c r="G76" s="3"/>
      <c r="H76" s="3"/>
      <c r="I76" s="3"/>
      <c r="J76" s="3"/>
      <c r="K76" s="3"/>
      <c r="L76" s="3"/>
      <c r="M76" s="3"/>
      <c r="N76" s="3"/>
    </row>
    <row r="77" spans="1:14" ht="15.75" customHeight="1">
      <c r="A77" s="1"/>
      <c r="B77" s="2"/>
      <c r="C77" s="3"/>
      <c r="D77" s="3"/>
      <c r="E77" s="3"/>
      <c r="F77" s="3"/>
      <c r="G77" s="3"/>
      <c r="H77" s="3"/>
      <c r="I77" s="3"/>
      <c r="J77" s="3"/>
      <c r="K77" s="3"/>
      <c r="L77" s="3"/>
      <c r="M77" s="3"/>
      <c r="N77" s="3"/>
    </row>
    <row r="78" spans="1:14" ht="15.75" customHeight="1">
      <c r="A78" s="1"/>
      <c r="B78" s="2"/>
      <c r="C78" s="3"/>
      <c r="D78" s="3"/>
      <c r="E78" s="3"/>
      <c r="F78" s="3"/>
      <c r="G78" s="3"/>
      <c r="H78" s="3"/>
      <c r="I78" s="3"/>
      <c r="J78" s="3"/>
      <c r="K78" s="3"/>
      <c r="L78" s="3"/>
      <c r="M78" s="3"/>
      <c r="N78" s="3"/>
    </row>
    <row r="79" spans="1:14" ht="15.75" customHeight="1">
      <c r="A79" s="1"/>
      <c r="B79" s="2"/>
      <c r="C79" s="3"/>
      <c r="D79" s="3"/>
      <c r="E79" s="3"/>
      <c r="F79" s="3"/>
      <c r="G79" s="3"/>
      <c r="H79" s="3"/>
      <c r="I79" s="3"/>
      <c r="J79" s="3"/>
      <c r="K79" s="3"/>
      <c r="L79" s="3"/>
      <c r="M79" s="3"/>
      <c r="N79" s="3"/>
    </row>
    <row r="80" spans="1:14" ht="15.75" customHeight="1">
      <c r="A80" s="1"/>
      <c r="B80" s="2"/>
      <c r="C80" s="3"/>
      <c r="D80" s="3"/>
      <c r="E80" s="3"/>
      <c r="F80" s="3"/>
      <c r="G80" s="3"/>
      <c r="H80" s="3"/>
      <c r="I80" s="3"/>
      <c r="J80" s="3"/>
      <c r="K80" s="3"/>
      <c r="L80" s="3"/>
      <c r="M80" s="3"/>
      <c r="N80" s="3"/>
    </row>
    <row r="81" spans="1:14" ht="15.75" customHeight="1">
      <c r="A81" s="1"/>
      <c r="B81" s="2"/>
      <c r="C81" s="3"/>
      <c r="D81" s="3"/>
      <c r="E81" s="3"/>
      <c r="F81" s="3"/>
      <c r="G81" s="3"/>
      <c r="H81" s="3"/>
      <c r="I81" s="3"/>
      <c r="J81" s="3"/>
      <c r="K81" s="3"/>
      <c r="L81" s="3"/>
      <c r="M81" s="3"/>
      <c r="N81" s="3"/>
    </row>
    <row r="82" spans="1:14" ht="15.75" customHeight="1">
      <c r="A82" s="1"/>
      <c r="B82" s="2"/>
      <c r="C82" s="3"/>
      <c r="D82" s="3"/>
      <c r="E82" s="3"/>
      <c r="F82" s="3"/>
      <c r="G82" s="3"/>
      <c r="H82" s="3"/>
      <c r="I82" s="3"/>
      <c r="J82" s="3"/>
      <c r="K82" s="3"/>
      <c r="L82" s="3"/>
      <c r="M82" s="3"/>
      <c r="N82" s="3"/>
    </row>
    <row r="83" spans="1:14" ht="15.75" customHeight="1">
      <c r="A83" s="1"/>
      <c r="B83" s="2"/>
      <c r="C83" s="3"/>
      <c r="D83" s="3"/>
      <c r="E83" s="3"/>
      <c r="F83" s="3"/>
      <c r="G83" s="3"/>
      <c r="H83" s="3"/>
      <c r="I83" s="3"/>
      <c r="J83" s="3"/>
      <c r="K83" s="3"/>
      <c r="L83" s="3"/>
      <c r="M83" s="3"/>
      <c r="N83" s="3"/>
    </row>
    <row r="84" spans="1:14" ht="15.75" customHeight="1">
      <c r="A84" s="1"/>
      <c r="B84" s="2"/>
      <c r="C84" s="3"/>
      <c r="D84" s="3"/>
      <c r="E84" s="3"/>
      <c r="F84" s="3"/>
      <c r="G84" s="3"/>
      <c r="H84" s="3"/>
      <c r="I84" s="3"/>
      <c r="J84" s="3"/>
      <c r="K84" s="3"/>
      <c r="L84" s="3"/>
      <c r="M84" s="3"/>
      <c r="N84" s="3"/>
    </row>
    <row r="85" spans="1:14" ht="15.75" customHeight="1">
      <c r="A85" s="1"/>
      <c r="B85" s="2"/>
      <c r="C85" s="3"/>
      <c r="D85" s="3"/>
      <c r="E85" s="3"/>
      <c r="F85" s="3"/>
      <c r="G85" s="3"/>
      <c r="H85" s="3"/>
      <c r="I85" s="3"/>
      <c r="J85" s="3"/>
      <c r="K85" s="3"/>
      <c r="L85" s="3"/>
      <c r="M85" s="3"/>
      <c r="N85" s="3"/>
    </row>
    <row r="86" spans="1:14" ht="15.75" customHeight="1">
      <c r="A86" s="1"/>
      <c r="B86" s="2"/>
      <c r="C86" s="3"/>
      <c r="D86" s="3"/>
      <c r="E86" s="3"/>
      <c r="F86" s="3"/>
      <c r="G86" s="3"/>
      <c r="H86" s="3"/>
      <c r="I86" s="3"/>
      <c r="J86" s="3"/>
      <c r="K86" s="3"/>
      <c r="L86" s="3"/>
      <c r="M86" s="3"/>
      <c r="N86" s="3"/>
    </row>
    <row r="87" spans="1:14" ht="15.75" customHeight="1">
      <c r="A87" s="1"/>
      <c r="B87" s="2"/>
      <c r="C87" s="3"/>
      <c r="D87" s="3"/>
      <c r="E87" s="3"/>
      <c r="F87" s="3"/>
      <c r="G87" s="3"/>
      <c r="H87" s="3"/>
      <c r="I87" s="3"/>
      <c r="J87" s="3"/>
      <c r="K87" s="3"/>
      <c r="L87" s="3"/>
      <c r="M87" s="3"/>
      <c r="N87" s="3"/>
    </row>
    <row r="88" spans="1:14" ht="15.75" customHeight="1">
      <c r="A88" s="1"/>
      <c r="B88" s="2"/>
      <c r="C88" s="3"/>
      <c r="D88" s="3"/>
      <c r="E88" s="3"/>
      <c r="F88" s="3"/>
      <c r="G88" s="3"/>
      <c r="H88" s="3"/>
      <c r="I88" s="3"/>
      <c r="J88" s="3"/>
      <c r="K88" s="3"/>
      <c r="L88" s="3"/>
      <c r="M88" s="3"/>
      <c r="N88" s="3"/>
    </row>
    <row r="89" spans="1:14" ht="15.75" customHeight="1">
      <c r="A89" s="1"/>
      <c r="B89" s="2"/>
      <c r="C89" s="3"/>
      <c r="D89" s="3"/>
      <c r="E89" s="3"/>
      <c r="F89" s="3"/>
      <c r="G89" s="3"/>
      <c r="H89" s="3"/>
      <c r="I89" s="3"/>
      <c r="J89" s="3"/>
      <c r="K89" s="3"/>
      <c r="L89" s="3"/>
      <c r="M89" s="3"/>
      <c r="N89" s="3"/>
    </row>
    <row r="90" spans="1:14" ht="15.75" customHeight="1">
      <c r="A90" s="1"/>
      <c r="B90" s="2"/>
      <c r="C90" s="3"/>
      <c r="D90" s="3"/>
      <c r="E90" s="3"/>
      <c r="F90" s="3"/>
      <c r="G90" s="3"/>
      <c r="H90" s="3"/>
      <c r="I90" s="3"/>
      <c r="J90" s="3"/>
      <c r="K90" s="3"/>
      <c r="L90" s="3"/>
      <c r="M90" s="3"/>
      <c r="N90" s="3"/>
    </row>
    <row r="91" spans="1:14" ht="15.75" customHeight="1">
      <c r="A91" s="1"/>
      <c r="B91" s="2"/>
      <c r="C91" s="3"/>
      <c r="D91" s="3"/>
      <c r="E91" s="3"/>
      <c r="F91" s="3"/>
      <c r="G91" s="3"/>
      <c r="H91" s="3"/>
      <c r="I91" s="3"/>
      <c r="J91" s="3"/>
      <c r="K91" s="3"/>
      <c r="L91" s="3"/>
      <c r="M91" s="3"/>
      <c r="N91" s="3"/>
    </row>
    <row r="92" spans="1:14" ht="15.75" customHeight="1">
      <c r="A92" s="1"/>
      <c r="B92" s="2"/>
      <c r="C92" s="3"/>
      <c r="D92" s="3"/>
      <c r="E92" s="3"/>
      <c r="F92" s="3"/>
      <c r="G92" s="3"/>
      <c r="H92" s="3"/>
      <c r="I92" s="3"/>
      <c r="J92" s="3"/>
      <c r="K92" s="3"/>
      <c r="L92" s="3"/>
      <c r="M92" s="3"/>
      <c r="N92" s="3"/>
    </row>
    <row r="93" spans="1:14" ht="15.75" customHeight="1">
      <c r="A93" s="1"/>
      <c r="B93" s="2"/>
      <c r="C93" s="3"/>
      <c r="D93" s="3"/>
      <c r="E93" s="3"/>
      <c r="F93" s="3"/>
      <c r="G93" s="3"/>
      <c r="H93" s="3"/>
      <c r="I93" s="3"/>
      <c r="J93" s="3"/>
      <c r="K93" s="3"/>
      <c r="L93" s="3"/>
      <c r="M93" s="3"/>
      <c r="N93" s="3"/>
    </row>
    <row r="94" spans="1:14" ht="15.75" customHeight="1">
      <c r="A94" s="1"/>
      <c r="B94" s="2"/>
      <c r="C94" s="3"/>
      <c r="D94" s="3"/>
      <c r="E94" s="3"/>
      <c r="F94" s="3"/>
      <c r="G94" s="3"/>
      <c r="H94" s="3"/>
      <c r="I94" s="3"/>
      <c r="J94" s="3"/>
      <c r="K94" s="3"/>
      <c r="L94" s="3"/>
      <c r="M94" s="3"/>
      <c r="N94" s="3"/>
    </row>
    <row r="95" spans="1:14" ht="15.75" customHeight="1">
      <c r="A95" s="1"/>
      <c r="B95" s="2"/>
      <c r="C95" s="3"/>
      <c r="D95" s="3"/>
      <c r="E95" s="3"/>
      <c r="F95" s="3"/>
      <c r="G95" s="3"/>
      <c r="H95" s="3"/>
      <c r="I95" s="3"/>
      <c r="J95" s="3"/>
      <c r="K95" s="3"/>
      <c r="L95" s="3"/>
      <c r="M95" s="3"/>
      <c r="N95" s="3"/>
    </row>
    <row r="96" spans="1:14" ht="15.75" customHeight="1">
      <c r="A96" s="1"/>
      <c r="B96" s="2"/>
      <c r="C96" s="3"/>
      <c r="D96" s="3"/>
      <c r="E96" s="3"/>
      <c r="F96" s="3"/>
      <c r="G96" s="3"/>
      <c r="H96" s="3"/>
      <c r="I96" s="3"/>
      <c r="J96" s="3"/>
      <c r="K96" s="3"/>
      <c r="L96" s="3"/>
      <c r="M96" s="3"/>
      <c r="N96" s="3"/>
    </row>
    <row r="97" spans="1:14" ht="15.75" customHeight="1">
      <c r="A97" s="1"/>
      <c r="B97" s="2"/>
      <c r="C97" s="3"/>
      <c r="D97" s="3"/>
      <c r="E97" s="3"/>
      <c r="F97" s="3"/>
      <c r="G97" s="3"/>
      <c r="H97" s="3"/>
      <c r="I97" s="3"/>
      <c r="J97" s="3"/>
      <c r="K97" s="3"/>
      <c r="L97" s="3"/>
      <c r="M97" s="3"/>
      <c r="N97" s="3"/>
    </row>
    <row r="98" spans="1:14" ht="15.75" customHeight="1">
      <c r="A98" s="1"/>
      <c r="B98" s="2"/>
      <c r="C98" s="3"/>
      <c r="D98" s="3"/>
      <c r="E98" s="3"/>
      <c r="F98" s="3"/>
      <c r="G98" s="3"/>
      <c r="H98" s="3"/>
      <c r="I98" s="3"/>
      <c r="J98" s="3"/>
      <c r="K98" s="3"/>
      <c r="L98" s="3"/>
      <c r="M98" s="3"/>
      <c r="N98" s="3"/>
    </row>
    <row r="99" spans="1:14" ht="15.75" customHeight="1">
      <c r="A99" s="1"/>
      <c r="B99" s="2"/>
      <c r="C99" s="3"/>
      <c r="D99" s="3"/>
      <c r="E99" s="3"/>
      <c r="F99" s="3"/>
      <c r="G99" s="3"/>
      <c r="H99" s="3"/>
      <c r="I99" s="3"/>
      <c r="J99" s="3"/>
      <c r="K99" s="3"/>
      <c r="L99" s="3"/>
      <c r="M99" s="3"/>
      <c r="N99" s="3"/>
    </row>
    <row r="100" spans="1:14" ht="15.75" customHeight="1">
      <c r="A100" s="1"/>
      <c r="B100" s="2"/>
      <c r="C100" s="3"/>
      <c r="D100" s="3"/>
      <c r="E100" s="3"/>
      <c r="F100" s="3"/>
      <c r="G100" s="3"/>
      <c r="H100" s="3"/>
      <c r="I100" s="3"/>
      <c r="J100" s="3"/>
      <c r="K100" s="3"/>
      <c r="L100" s="3"/>
      <c r="M100" s="3"/>
      <c r="N100" s="3"/>
    </row>
    <row r="101" spans="1:14" ht="15.75" customHeight="1">
      <c r="A101" s="1"/>
      <c r="B101" s="2"/>
      <c r="C101" s="3"/>
      <c r="D101" s="3"/>
      <c r="E101" s="3"/>
      <c r="F101" s="3"/>
      <c r="G101" s="3"/>
      <c r="H101" s="3"/>
      <c r="I101" s="3"/>
      <c r="J101" s="3"/>
      <c r="K101" s="3"/>
      <c r="L101" s="3"/>
      <c r="M101" s="3"/>
      <c r="N101" s="3"/>
    </row>
    <row r="102" spans="1:14" ht="15.75" customHeight="1">
      <c r="A102" s="1"/>
      <c r="B102" s="2"/>
      <c r="C102" s="3"/>
      <c r="D102" s="3"/>
      <c r="E102" s="3"/>
      <c r="F102" s="3"/>
      <c r="G102" s="3"/>
      <c r="H102" s="3"/>
      <c r="I102" s="3"/>
      <c r="J102" s="3"/>
      <c r="K102" s="3"/>
      <c r="L102" s="3"/>
      <c r="M102" s="3"/>
      <c r="N102" s="3"/>
    </row>
    <row r="103" spans="1:14" ht="15.75" customHeight="1">
      <c r="A103" s="1"/>
      <c r="B103" s="2"/>
      <c r="C103" s="3"/>
      <c r="D103" s="3"/>
      <c r="E103" s="3"/>
      <c r="F103" s="3"/>
      <c r="G103" s="3"/>
      <c r="H103" s="3"/>
      <c r="I103" s="3"/>
      <c r="J103" s="3"/>
      <c r="K103" s="3"/>
      <c r="L103" s="3"/>
      <c r="M103" s="3"/>
      <c r="N103" s="3"/>
    </row>
    <row r="104" spans="1:14" ht="15.75" customHeight="1">
      <c r="A104" s="1"/>
      <c r="B104" s="2"/>
      <c r="C104" s="3"/>
      <c r="D104" s="3"/>
      <c r="E104" s="3"/>
      <c r="F104" s="3"/>
      <c r="G104" s="3"/>
      <c r="H104" s="3"/>
      <c r="I104" s="3"/>
      <c r="J104" s="3"/>
      <c r="K104" s="3"/>
      <c r="L104" s="3"/>
      <c r="M104" s="3"/>
      <c r="N104" s="3"/>
    </row>
    <row r="105" spans="1:14" ht="15.75" customHeight="1">
      <c r="A105" s="1"/>
      <c r="B105" s="2"/>
      <c r="C105" s="3"/>
      <c r="D105" s="3"/>
      <c r="E105" s="3"/>
      <c r="F105" s="3"/>
      <c r="G105" s="3"/>
      <c r="H105" s="3"/>
      <c r="I105" s="3"/>
      <c r="J105" s="3"/>
      <c r="K105" s="3"/>
      <c r="L105" s="3"/>
      <c r="M105" s="3"/>
      <c r="N105" s="3"/>
    </row>
    <row r="106" spans="1:14" ht="15.75" customHeight="1">
      <c r="A106" s="1"/>
      <c r="B106" s="2"/>
      <c r="C106" s="3"/>
      <c r="D106" s="3"/>
      <c r="E106" s="3"/>
      <c r="F106" s="3"/>
      <c r="G106" s="3"/>
      <c r="H106" s="3"/>
      <c r="I106" s="3"/>
      <c r="J106" s="3"/>
      <c r="K106" s="3"/>
      <c r="L106" s="3"/>
      <c r="M106" s="3"/>
      <c r="N106" s="3"/>
    </row>
    <row r="107" spans="1:14" ht="15.75" customHeight="1">
      <c r="A107" s="1"/>
      <c r="B107" s="2"/>
      <c r="C107" s="3"/>
      <c r="D107" s="3"/>
      <c r="E107" s="3"/>
      <c r="F107" s="3"/>
      <c r="G107" s="3"/>
      <c r="H107" s="3"/>
      <c r="I107" s="3"/>
      <c r="J107" s="3"/>
      <c r="K107" s="3"/>
      <c r="L107" s="3"/>
      <c r="M107" s="3"/>
      <c r="N107" s="3"/>
    </row>
    <row r="108" spans="1:14" ht="15.75" customHeight="1">
      <c r="A108" s="1"/>
      <c r="B108" s="2"/>
      <c r="C108" s="3"/>
      <c r="D108" s="3"/>
      <c r="E108" s="3"/>
      <c r="F108" s="3"/>
      <c r="G108" s="3"/>
      <c r="H108" s="3"/>
      <c r="I108" s="3"/>
      <c r="J108" s="3"/>
      <c r="K108" s="3"/>
      <c r="L108" s="3"/>
      <c r="M108" s="3"/>
      <c r="N108" s="3"/>
    </row>
    <row r="109" spans="1:14" ht="15.75" customHeight="1">
      <c r="A109" s="1"/>
      <c r="B109" s="2"/>
      <c r="C109" s="3"/>
      <c r="D109" s="3"/>
      <c r="E109" s="3"/>
      <c r="F109" s="3"/>
      <c r="G109" s="3"/>
      <c r="H109" s="3"/>
      <c r="I109" s="3"/>
      <c r="J109" s="3"/>
      <c r="K109" s="3"/>
      <c r="L109" s="3"/>
      <c r="M109" s="3"/>
      <c r="N109" s="3"/>
    </row>
    <row r="110" spans="1:14" ht="15.75" customHeight="1">
      <c r="A110" s="1"/>
      <c r="B110" s="2"/>
      <c r="C110" s="3"/>
      <c r="D110" s="3"/>
      <c r="E110" s="3"/>
      <c r="F110" s="3"/>
      <c r="G110" s="3"/>
      <c r="H110" s="3"/>
      <c r="I110" s="3"/>
      <c r="J110" s="3"/>
      <c r="K110" s="3"/>
      <c r="L110" s="3"/>
      <c r="M110" s="3"/>
      <c r="N110" s="3"/>
    </row>
    <row r="111" spans="1:14" ht="15.75" customHeight="1">
      <c r="A111" s="1"/>
      <c r="B111" s="2"/>
      <c r="C111" s="3"/>
      <c r="D111" s="3"/>
      <c r="E111" s="3"/>
      <c r="F111" s="3"/>
      <c r="G111" s="3"/>
      <c r="H111" s="3"/>
      <c r="I111" s="3"/>
      <c r="J111" s="3"/>
      <c r="K111" s="3"/>
      <c r="L111" s="3"/>
      <c r="M111" s="3"/>
      <c r="N111" s="3"/>
    </row>
    <row r="112" spans="1:14" ht="15.75" customHeight="1">
      <c r="A112" s="1"/>
      <c r="B112" s="2"/>
      <c r="C112" s="3"/>
      <c r="D112" s="3"/>
      <c r="E112" s="3"/>
      <c r="F112" s="3"/>
      <c r="G112" s="3"/>
      <c r="H112" s="3"/>
      <c r="I112" s="3"/>
      <c r="J112" s="3"/>
      <c r="K112" s="3"/>
      <c r="L112" s="3"/>
      <c r="M112" s="3"/>
      <c r="N112" s="3"/>
    </row>
    <row r="113" spans="1:14" ht="15.75" customHeight="1">
      <c r="A113" s="1"/>
      <c r="B113" s="2"/>
      <c r="C113" s="3"/>
      <c r="D113" s="3"/>
      <c r="E113" s="3"/>
      <c r="F113" s="3"/>
      <c r="G113" s="3"/>
      <c r="H113" s="3"/>
      <c r="I113" s="3"/>
      <c r="J113" s="3"/>
      <c r="K113" s="3"/>
      <c r="L113" s="3"/>
      <c r="M113" s="3"/>
      <c r="N113" s="3"/>
    </row>
    <row r="114" spans="1:14" ht="15.75" customHeight="1">
      <c r="A114" s="1"/>
      <c r="B114" s="2"/>
      <c r="C114" s="3"/>
      <c r="D114" s="3"/>
      <c r="E114" s="3"/>
      <c r="F114" s="3"/>
      <c r="G114" s="3"/>
      <c r="H114" s="3"/>
      <c r="I114" s="3"/>
      <c r="J114" s="3"/>
      <c r="K114" s="3"/>
      <c r="L114" s="3"/>
      <c r="M114" s="3"/>
      <c r="N114" s="3"/>
    </row>
    <row r="115" spans="1:14" ht="15.75" customHeight="1">
      <c r="A115" s="1"/>
      <c r="B115" s="2"/>
      <c r="C115" s="3"/>
      <c r="D115" s="3"/>
      <c r="E115" s="3"/>
      <c r="F115" s="3"/>
      <c r="G115" s="3"/>
      <c r="H115" s="3"/>
      <c r="I115" s="3"/>
      <c r="J115" s="3"/>
      <c r="K115" s="3"/>
      <c r="L115" s="3"/>
      <c r="M115" s="3"/>
      <c r="N115" s="3"/>
    </row>
    <row r="116" spans="1:14" ht="15.75" customHeight="1">
      <c r="A116" s="1"/>
      <c r="B116" s="2"/>
      <c r="C116" s="3"/>
      <c r="D116" s="3"/>
      <c r="E116" s="3"/>
      <c r="F116" s="3"/>
      <c r="G116" s="3"/>
      <c r="H116" s="3"/>
      <c r="I116" s="3"/>
      <c r="J116" s="3"/>
      <c r="K116" s="3"/>
      <c r="L116" s="3"/>
      <c r="M116" s="3"/>
      <c r="N116" s="3"/>
    </row>
    <row r="117" spans="1:14" ht="15.75" customHeight="1">
      <c r="A117" s="1"/>
      <c r="B117" s="2"/>
      <c r="C117" s="3"/>
      <c r="D117" s="3"/>
      <c r="E117" s="3"/>
      <c r="F117" s="3"/>
      <c r="G117" s="3"/>
      <c r="H117" s="3"/>
      <c r="I117" s="3"/>
      <c r="J117" s="3"/>
      <c r="K117" s="3"/>
      <c r="L117" s="3"/>
      <c r="M117" s="3"/>
      <c r="N117" s="3"/>
    </row>
    <row r="118" spans="1:14" ht="15.75" customHeight="1">
      <c r="A118" s="1"/>
      <c r="B118" s="2"/>
      <c r="C118" s="3"/>
      <c r="D118" s="3"/>
      <c r="E118" s="3"/>
      <c r="F118" s="3"/>
      <c r="G118" s="3"/>
      <c r="H118" s="3"/>
      <c r="I118" s="3"/>
      <c r="J118" s="3"/>
      <c r="K118" s="3"/>
      <c r="L118" s="3"/>
      <c r="M118" s="3"/>
      <c r="N118" s="3"/>
    </row>
    <row r="119" spans="1:14" ht="15.75" customHeight="1">
      <c r="A119" s="1"/>
      <c r="B119" s="2"/>
      <c r="C119" s="3"/>
      <c r="D119" s="3"/>
      <c r="E119" s="3"/>
      <c r="F119" s="3"/>
      <c r="G119" s="3"/>
      <c r="H119" s="3"/>
      <c r="I119" s="3"/>
      <c r="J119" s="3"/>
      <c r="K119" s="3"/>
      <c r="L119" s="3"/>
      <c r="M119" s="3"/>
      <c r="N119" s="3"/>
    </row>
    <row r="120" spans="1:14" ht="15.75" customHeight="1">
      <c r="A120" s="1"/>
      <c r="B120" s="2"/>
      <c r="C120" s="3"/>
      <c r="D120" s="3"/>
      <c r="E120" s="3"/>
      <c r="F120" s="3"/>
      <c r="G120" s="3"/>
      <c r="H120" s="3"/>
      <c r="I120" s="3"/>
      <c r="J120" s="3"/>
      <c r="K120" s="3"/>
      <c r="L120" s="3"/>
      <c r="M120" s="3"/>
      <c r="N120" s="3"/>
    </row>
    <row r="121" spans="1:14" ht="15.75" customHeight="1">
      <c r="A121" s="1"/>
      <c r="B121" s="2"/>
      <c r="C121" s="3"/>
      <c r="D121" s="3"/>
      <c r="E121" s="3"/>
      <c r="F121" s="3"/>
      <c r="G121" s="3"/>
      <c r="H121" s="3"/>
      <c r="I121" s="3"/>
      <c r="J121" s="3"/>
      <c r="K121" s="3"/>
      <c r="L121" s="3"/>
      <c r="M121" s="3"/>
      <c r="N121" s="3"/>
    </row>
    <row r="122" spans="1:14" ht="15.75" customHeight="1">
      <c r="A122" s="1"/>
      <c r="B122" s="2"/>
      <c r="C122" s="3"/>
      <c r="D122" s="3"/>
      <c r="E122" s="3"/>
      <c r="F122" s="3"/>
      <c r="G122" s="3"/>
      <c r="H122" s="3"/>
      <c r="I122" s="3"/>
      <c r="J122" s="3"/>
      <c r="K122" s="3"/>
      <c r="L122" s="3"/>
      <c r="M122" s="3"/>
      <c r="N122" s="3"/>
    </row>
    <row r="123" spans="1:14" ht="15.75" customHeight="1">
      <c r="A123" s="1"/>
      <c r="B123" s="2"/>
      <c r="C123" s="3"/>
      <c r="D123" s="3"/>
      <c r="E123" s="3"/>
      <c r="F123" s="3"/>
      <c r="G123" s="3"/>
      <c r="H123" s="3"/>
      <c r="I123" s="3"/>
      <c r="J123" s="3"/>
      <c r="K123" s="3"/>
      <c r="L123" s="3"/>
      <c r="M123" s="3"/>
      <c r="N123" s="3"/>
    </row>
    <row r="124" spans="1:14" ht="15.75" customHeight="1">
      <c r="A124" s="1"/>
      <c r="B124" s="2"/>
      <c r="C124" s="3"/>
      <c r="D124" s="3"/>
      <c r="E124" s="3"/>
      <c r="F124" s="3"/>
      <c r="G124" s="3"/>
      <c r="H124" s="3"/>
      <c r="I124" s="3"/>
      <c r="J124" s="3"/>
      <c r="K124" s="3"/>
      <c r="L124" s="3"/>
      <c r="M124" s="3"/>
      <c r="N124" s="3"/>
    </row>
    <row r="125" spans="1:14" ht="15.75" customHeight="1">
      <c r="A125" s="1"/>
      <c r="B125" s="2"/>
      <c r="C125" s="3"/>
      <c r="D125" s="3"/>
      <c r="E125" s="3"/>
      <c r="F125" s="3"/>
      <c r="G125" s="3"/>
      <c r="H125" s="3"/>
      <c r="I125" s="3"/>
      <c r="J125" s="3"/>
      <c r="K125" s="3"/>
      <c r="L125" s="3"/>
      <c r="M125" s="3"/>
      <c r="N125" s="3"/>
    </row>
    <row r="126" spans="1:14" ht="15.75" customHeight="1">
      <c r="A126" s="1"/>
      <c r="B126" s="2"/>
      <c r="C126" s="3"/>
      <c r="D126" s="3"/>
      <c r="E126" s="3"/>
      <c r="F126" s="3"/>
      <c r="G126" s="3"/>
      <c r="H126" s="3"/>
      <c r="I126" s="3"/>
      <c r="J126" s="3"/>
      <c r="K126" s="3"/>
      <c r="L126" s="3"/>
      <c r="M126" s="3"/>
      <c r="N126" s="3"/>
    </row>
    <row r="127" spans="1:14" ht="15.75" customHeight="1">
      <c r="A127" s="1"/>
      <c r="B127" s="2"/>
      <c r="C127" s="3"/>
      <c r="D127" s="3"/>
      <c r="E127" s="3"/>
      <c r="F127" s="3"/>
      <c r="G127" s="3"/>
      <c r="H127" s="3"/>
      <c r="I127" s="3"/>
      <c r="J127" s="3"/>
      <c r="K127" s="3"/>
      <c r="L127" s="3"/>
      <c r="M127" s="3"/>
      <c r="N127" s="3"/>
    </row>
    <row r="128" spans="1:14" ht="15.75" customHeight="1">
      <c r="A128" s="1"/>
      <c r="B128" s="2"/>
      <c r="C128" s="3"/>
      <c r="D128" s="3"/>
      <c r="E128" s="3"/>
      <c r="F128" s="3"/>
      <c r="G128" s="3"/>
      <c r="H128" s="3"/>
      <c r="I128" s="3"/>
      <c r="J128" s="3"/>
      <c r="K128" s="3"/>
      <c r="L128" s="3"/>
      <c r="M128" s="3"/>
      <c r="N128" s="3"/>
    </row>
    <row r="129" spans="1:14" ht="15.75" customHeight="1">
      <c r="A129" s="1"/>
      <c r="B129" s="2"/>
      <c r="C129" s="3"/>
      <c r="D129" s="3"/>
      <c r="E129" s="3"/>
      <c r="F129" s="3"/>
      <c r="G129" s="3"/>
      <c r="H129" s="3"/>
      <c r="I129" s="3"/>
      <c r="J129" s="3"/>
      <c r="K129" s="3"/>
      <c r="L129" s="3"/>
      <c r="M129" s="3"/>
      <c r="N129" s="3"/>
    </row>
    <row r="130" spans="1:14" ht="15.75" customHeight="1">
      <c r="A130" s="1"/>
      <c r="B130" s="2"/>
      <c r="C130" s="3"/>
      <c r="D130" s="3"/>
      <c r="E130" s="3"/>
      <c r="F130" s="3"/>
      <c r="G130" s="3"/>
      <c r="H130" s="3"/>
      <c r="I130" s="3"/>
      <c r="J130" s="3"/>
      <c r="K130" s="3"/>
      <c r="L130" s="3"/>
      <c r="M130" s="3"/>
      <c r="N130" s="3"/>
    </row>
    <row r="131" spans="1:14" ht="15.75" customHeight="1">
      <c r="A131" s="1"/>
      <c r="B131" s="2"/>
      <c r="C131" s="3"/>
      <c r="D131" s="3"/>
      <c r="E131" s="3"/>
      <c r="F131" s="3"/>
      <c r="G131" s="3"/>
      <c r="H131" s="3"/>
      <c r="I131" s="3"/>
      <c r="J131" s="3"/>
      <c r="K131" s="3"/>
      <c r="L131" s="3"/>
      <c r="M131" s="3"/>
      <c r="N131" s="3"/>
    </row>
    <row r="132" spans="1:14" ht="15.75" customHeight="1">
      <c r="A132" s="1"/>
      <c r="B132" s="2"/>
      <c r="C132" s="3"/>
      <c r="D132" s="3"/>
      <c r="E132" s="3"/>
      <c r="F132" s="3"/>
      <c r="G132" s="3"/>
      <c r="H132" s="3"/>
      <c r="I132" s="3"/>
      <c r="J132" s="3"/>
      <c r="K132" s="3"/>
      <c r="L132" s="3"/>
      <c r="M132" s="3"/>
      <c r="N132" s="3"/>
    </row>
    <row r="133" spans="1:14" ht="15.75" customHeight="1">
      <c r="A133" s="1"/>
      <c r="B133" s="2"/>
      <c r="C133" s="3"/>
      <c r="D133" s="3"/>
      <c r="E133" s="3"/>
      <c r="F133" s="3"/>
      <c r="G133" s="3"/>
      <c r="H133" s="3"/>
      <c r="I133" s="3"/>
      <c r="J133" s="3"/>
      <c r="K133" s="3"/>
      <c r="L133" s="3"/>
      <c r="M133" s="3"/>
      <c r="N133" s="3"/>
    </row>
    <row r="134" spans="1:14" ht="15.75" customHeight="1">
      <c r="A134" s="1"/>
      <c r="B134" s="2"/>
      <c r="C134" s="3"/>
      <c r="D134" s="3"/>
      <c r="E134" s="3"/>
      <c r="F134" s="3"/>
      <c r="G134" s="3"/>
      <c r="H134" s="3"/>
      <c r="I134" s="3"/>
      <c r="J134" s="3"/>
      <c r="K134" s="3"/>
      <c r="L134" s="3"/>
      <c r="M134" s="3"/>
      <c r="N134" s="3"/>
    </row>
    <row r="135" spans="1:14" ht="15.75" customHeight="1">
      <c r="A135" s="1"/>
      <c r="B135" s="2"/>
      <c r="C135" s="3"/>
      <c r="D135" s="3"/>
      <c r="E135" s="3"/>
      <c r="F135" s="3"/>
      <c r="G135" s="3"/>
      <c r="H135" s="3"/>
      <c r="I135" s="3"/>
      <c r="J135" s="3"/>
      <c r="K135" s="3"/>
      <c r="L135" s="3"/>
      <c r="M135" s="3"/>
      <c r="N135" s="3"/>
    </row>
    <row r="136" spans="1:14" ht="15.75" customHeight="1">
      <c r="A136" s="1"/>
      <c r="B136" s="2"/>
      <c r="C136" s="3"/>
      <c r="D136" s="3"/>
      <c r="E136" s="3"/>
      <c r="F136" s="3"/>
      <c r="G136" s="3"/>
      <c r="H136" s="3"/>
      <c r="I136" s="3"/>
      <c r="J136" s="3"/>
      <c r="K136" s="3"/>
      <c r="L136" s="3"/>
      <c r="M136" s="3"/>
      <c r="N136" s="3"/>
    </row>
    <row r="137" spans="1:14" ht="15.75" customHeight="1">
      <c r="A137" s="1"/>
      <c r="B137" s="2"/>
      <c r="C137" s="3"/>
      <c r="D137" s="3"/>
      <c r="E137" s="3"/>
      <c r="F137" s="3"/>
      <c r="G137" s="3"/>
      <c r="H137" s="3"/>
      <c r="I137" s="3"/>
      <c r="J137" s="3"/>
      <c r="K137" s="3"/>
      <c r="L137" s="3"/>
      <c r="M137" s="3"/>
      <c r="N137" s="3"/>
    </row>
    <row r="138" spans="1:14" ht="15.75" customHeight="1">
      <c r="A138" s="1"/>
      <c r="B138" s="2"/>
      <c r="C138" s="3"/>
      <c r="D138" s="3"/>
      <c r="E138" s="3"/>
      <c r="F138" s="3"/>
      <c r="G138" s="3"/>
      <c r="H138" s="3"/>
      <c r="I138" s="3"/>
      <c r="J138" s="3"/>
      <c r="K138" s="3"/>
      <c r="L138" s="3"/>
      <c r="M138" s="3"/>
      <c r="N138" s="3"/>
    </row>
    <row r="139" spans="1:14" ht="15.75" customHeight="1">
      <c r="A139" s="1"/>
      <c r="B139" s="2"/>
      <c r="C139" s="3"/>
      <c r="D139" s="3"/>
      <c r="E139" s="3"/>
      <c r="F139" s="3"/>
      <c r="G139" s="3"/>
      <c r="H139" s="3"/>
      <c r="I139" s="3"/>
      <c r="J139" s="3"/>
      <c r="K139" s="3"/>
      <c r="L139" s="3"/>
      <c r="M139" s="3"/>
      <c r="N139" s="3"/>
    </row>
    <row r="140" spans="1:14" ht="15.75" customHeight="1">
      <c r="A140" s="1"/>
      <c r="B140" s="2"/>
      <c r="C140" s="3"/>
      <c r="D140" s="3"/>
      <c r="E140" s="3"/>
      <c r="F140" s="3"/>
      <c r="G140" s="3"/>
      <c r="H140" s="3"/>
      <c r="I140" s="3"/>
      <c r="J140" s="3"/>
      <c r="K140" s="3"/>
      <c r="L140" s="3"/>
      <c r="M140" s="3"/>
      <c r="N140" s="3"/>
    </row>
    <row r="141" spans="1:14" ht="15.75" customHeight="1">
      <c r="A141" s="1"/>
      <c r="B141" s="2"/>
      <c r="C141" s="3"/>
      <c r="D141" s="3"/>
      <c r="E141" s="3"/>
      <c r="F141" s="3"/>
      <c r="G141" s="3"/>
      <c r="H141" s="3"/>
      <c r="I141" s="3"/>
      <c r="J141" s="3"/>
      <c r="K141" s="3"/>
      <c r="L141" s="3"/>
      <c r="M141" s="3"/>
      <c r="N141" s="3"/>
    </row>
    <row r="142" spans="1:14" ht="15.75" customHeight="1">
      <c r="A142" s="1"/>
      <c r="B142" s="2"/>
      <c r="C142" s="3"/>
      <c r="D142" s="3"/>
      <c r="E142" s="3"/>
      <c r="F142" s="3"/>
      <c r="G142" s="3"/>
      <c r="H142" s="3"/>
      <c r="I142" s="3"/>
      <c r="J142" s="3"/>
      <c r="K142" s="3"/>
      <c r="L142" s="3"/>
      <c r="M142" s="3"/>
      <c r="N142" s="3"/>
    </row>
    <row r="143" spans="1:14" ht="15.75" customHeight="1">
      <c r="A143" s="1"/>
      <c r="B143" s="2"/>
      <c r="C143" s="3"/>
      <c r="D143" s="3"/>
      <c r="E143" s="3"/>
      <c r="F143" s="3"/>
      <c r="G143" s="3"/>
      <c r="H143" s="3"/>
      <c r="I143" s="3"/>
      <c r="J143" s="3"/>
      <c r="K143" s="3"/>
      <c r="L143" s="3"/>
      <c r="M143" s="3"/>
      <c r="N143" s="3"/>
    </row>
    <row r="144" spans="1:14" ht="15.75" customHeight="1">
      <c r="A144" s="1"/>
      <c r="B144" s="2"/>
      <c r="C144" s="3"/>
      <c r="D144" s="3"/>
      <c r="E144" s="3"/>
      <c r="F144" s="3"/>
      <c r="G144" s="3"/>
      <c r="H144" s="3"/>
      <c r="I144" s="3"/>
      <c r="J144" s="3"/>
      <c r="K144" s="3"/>
      <c r="L144" s="3"/>
      <c r="M144" s="3"/>
      <c r="N144" s="3"/>
    </row>
    <row r="145" spans="1:14" ht="15.75" customHeight="1">
      <c r="A145" s="1"/>
      <c r="B145" s="2"/>
      <c r="C145" s="3"/>
      <c r="D145" s="3"/>
      <c r="E145" s="3"/>
      <c r="F145" s="3"/>
      <c r="G145" s="3"/>
      <c r="H145" s="3"/>
      <c r="I145" s="3"/>
      <c r="J145" s="3"/>
      <c r="K145" s="3"/>
      <c r="L145" s="3"/>
      <c r="M145" s="3"/>
      <c r="N145" s="3"/>
    </row>
    <row r="146" spans="1:14" ht="15.75" customHeight="1">
      <c r="A146" s="1"/>
      <c r="B146" s="2"/>
      <c r="C146" s="3"/>
      <c r="D146" s="3"/>
      <c r="E146" s="3"/>
      <c r="F146" s="3"/>
      <c r="G146" s="3"/>
      <c r="H146" s="3"/>
      <c r="I146" s="3"/>
      <c r="J146" s="3"/>
      <c r="K146" s="3"/>
      <c r="L146" s="3"/>
      <c r="M146" s="3"/>
      <c r="N146" s="3"/>
    </row>
    <row r="147" spans="1:14" ht="15.75" customHeight="1">
      <c r="A147" s="1"/>
      <c r="B147" s="2"/>
      <c r="C147" s="3"/>
      <c r="D147" s="3"/>
      <c r="E147" s="3"/>
      <c r="F147" s="3"/>
      <c r="G147" s="3"/>
      <c r="H147" s="3"/>
      <c r="I147" s="3"/>
      <c r="J147" s="3"/>
      <c r="K147" s="3"/>
      <c r="L147" s="3"/>
      <c r="M147" s="3"/>
      <c r="N147" s="3"/>
    </row>
    <row r="148" spans="1:14" ht="15.75" customHeight="1">
      <c r="A148" s="1"/>
      <c r="B148" s="2"/>
      <c r="C148" s="3"/>
      <c r="D148" s="3"/>
      <c r="E148" s="3"/>
      <c r="F148" s="3"/>
      <c r="G148" s="3"/>
      <c r="H148" s="3"/>
      <c r="I148" s="3"/>
      <c r="J148" s="3"/>
      <c r="K148" s="3"/>
      <c r="L148" s="3"/>
      <c r="M148" s="3"/>
      <c r="N148" s="3"/>
    </row>
    <row r="149" spans="1:14" ht="15.75" customHeight="1">
      <c r="A149" s="1"/>
      <c r="B149" s="2"/>
      <c r="C149" s="3"/>
      <c r="D149" s="3"/>
      <c r="E149" s="3"/>
      <c r="F149" s="3"/>
      <c r="G149" s="3"/>
      <c r="H149" s="3"/>
      <c r="I149" s="3"/>
      <c r="J149" s="3"/>
      <c r="K149" s="3"/>
      <c r="L149" s="3"/>
      <c r="M149" s="3"/>
      <c r="N149" s="3"/>
    </row>
    <row r="150" spans="1:14" ht="15.75" customHeight="1">
      <c r="A150" s="1"/>
      <c r="B150" s="2"/>
      <c r="C150" s="3"/>
      <c r="D150" s="3"/>
      <c r="E150" s="3"/>
      <c r="F150" s="3"/>
      <c r="G150" s="3"/>
      <c r="H150" s="3"/>
      <c r="I150" s="3"/>
      <c r="J150" s="3"/>
      <c r="K150" s="3"/>
      <c r="L150" s="3"/>
      <c r="M150" s="3"/>
      <c r="N150" s="3"/>
    </row>
    <row r="151" spans="1:14" ht="15.75" customHeight="1">
      <c r="A151" s="1"/>
      <c r="B151" s="2"/>
      <c r="C151" s="3"/>
      <c r="D151" s="3"/>
      <c r="E151" s="3"/>
      <c r="F151" s="3"/>
      <c r="G151" s="3"/>
      <c r="H151" s="3"/>
      <c r="I151" s="3"/>
      <c r="J151" s="3"/>
      <c r="K151" s="3"/>
      <c r="L151" s="3"/>
      <c r="M151" s="3"/>
      <c r="N151" s="3"/>
    </row>
    <row r="152" spans="1:14" ht="15.75" customHeight="1">
      <c r="A152" s="1"/>
      <c r="B152" s="2"/>
      <c r="C152" s="3"/>
      <c r="D152" s="3"/>
      <c r="E152" s="3"/>
      <c r="F152" s="3"/>
      <c r="G152" s="3"/>
      <c r="H152" s="3"/>
      <c r="I152" s="3"/>
      <c r="J152" s="3"/>
      <c r="K152" s="3"/>
      <c r="L152" s="3"/>
      <c r="M152" s="3"/>
      <c r="N152" s="3"/>
    </row>
    <row r="153" spans="1:14" ht="15.75" customHeight="1">
      <c r="A153" s="1"/>
      <c r="B153" s="2"/>
      <c r="C153" s="3"/>
      <c r="D153" s="3"/>
      <c r="E153" s="3"/>
      <c r="F153" s="3"/>
      <c r="G153" s="3"/>
      <c r="H153" s="3"/>
      <c r="I153" s="3"/>
      <c r="J153" s="3"/>
      <c r="K153" s="3"/>
      <c r="L153" s="3"/>
      <c r="M153" s="3"/>
      <c r="N153" s="3"/>
    </row>
    <row r="154" spans="1:14" ht="15.75" customHeight="1">
      <c r="A154" s="1"/>
      <c r="B154" s="2"/>
      <c r="C154" s="3"/>
      <c r="D154" s="3"/>
      <c r="E154" s="3"/>
      <c r="F154" s="3"/>
      <c r="G154" s="3"/>
      <c r="H154" s="3"/>
      <c r="I154" s="3"/>
      <c r="J154" s="3"/>
      <c r="K154" s="3"/>
      <c r="L154" s="3"/>
      <c r="M154" s="3"/>
      <c r="N154" s="3"/>
    </row>
    <row r="155" spans="1:14" ht="15.75" customHeight="1">
      <c r="A155" s="1"/>
      <c r="B155" s="2"/>
      <c r="C155" s="3"/>
      <c r="D155" s="3"/>
      <c r="E155" s="3"/>
      <c r="F155" s="3"/>
      <c r="G155" s="3"/>
      <c r="H155" s="3"/>
      <c r="I155" s="3"/>
      <c r="J155" s="3"/>
      <c r="K155" s="3"/>
      <c r="L155" s="3"/>
      <c r="M155" s="3"/>
      <c r="N155" s="3"/>
    </row>
    <row r="156" spans="1:14" ht="15.75" customHeight="1">
      <c r="A156" s="1"/>
      <c r="B156" s="2"/>
      <c r="C156" s="3"/>
      <c r="D156" s="3"/>
      <c r="E156" s="3"/>
      <c r="F156" s="3"/>
      <c r="G156" s="3"/>
      <c r="H156" s="3"/>
      <c r="I156" s="3"/>
      <c r="J156" s="3"/>
      <c r="K156" s="3"/>
      <c r="L156" s="3"/>
      <c r="M156" s="3"/>
      <c r="N156" s="3"/>
    </row>
    <row r="157" spans="1:14" ht="15.75" customHeight="1">
      <c r="A157" s="1"/>
      <c r="B157" s="2"/>
      <c r="C157" s="3"/>
      <c r="D157" s="3"/>
      <c r="E157" s="3"/>
      <c r="F157" s="3"/>
      <c r="G157" s="3"/>
      <c r="H157" s="3"/>
      <c r="I157" s="3"/>
      <c r="J157" s="3"/>
      <c r="K157" s="3"/>
      <c r="L157" s="3"/>
      <c r="M157" s="3"/>
      <c r="N157" s="3"/>
    </row>
    <row r="158" spans="1:14" ht="15.75" customHeight="1">
      <c r="A158" s="1"/>
      <c r="B158" s="2"/>
      <c r="C158" s="3"/>
      <c r="D158" s="3"/>
      <c r="E158" s="3"/>
      <c r="F158" s="3"/>
      <c r="G158" s="3"/>
      <c r="H158" s="3"/>
      <c r="I158" s="3"/>
      <c r="J158" s="3"/>
      <c r="K158" s="3"/>
      <c r="L158" s="3"/>
      <c r="M158" s="3"/>
      <c r="N158" s="3"/>
    </row>
    <row r="159" spans="1:14" ht="15.75" customHeight="1">
      <c r="A159" s="1"/>
      <c r="B159" s="2"/>
      <c r="C159" s="3"/>
      <c r="D159" s="3"/>
      <c r="E159" s="3"/>
      <c r="F159" s="3"/>
      <c r="G159" s="3"/>
      <c r="H159" s="3"/>
      <c r="I159" s="3"/>
      <c r="J159" s="3"/>
      <c r="K159" s="3"/>
      <c r="L159" s="3"/>
      <c r="M159" s="3"/>
      <c r="N159" s="3"/>
    </row>
    <row r="160" spans="1:14" ht="15.75" customHeight="1">
      <c r="A160" s="1"/>
      <c r="B160" s="2"/>
      <c r="C160" s="3"/>
      <c r="D160" s="3"/>
      <c r="E160" s="3"/>
      <c r="F160" s="3"/>
      <c r="G160" s="3"/>
      <c r="H160" s="3"/>
      <c r="I160" s="3"/>
      <c r="J160" s="3"/>
      <c r="K160" s="3"/>
      <c r="L160" s="3"/>
      <c r="M160" s="3"/>
      <c r="N160" s="3"/>
    </row>
    <row r="161" spans="1:14" ht="15.75" customHeight="1">
      <c r="A161" s="1"/>
      <c r="B161" s="2"/>
      <c r="C161" s="3"/>
      <c r="D161" s="3"/>
      <c r="E161" s="3"/>
      <c r="F161" s="3"/>
      <c r="G161" s="3"/>
      <c r="H161" s="3"/>
      <c r="I161" s="3"/>
      <c r="J161" s="3"/>
      <c r="K161" s="3"/>
      <c r="L161" s="3"/>
      <c r="M161" s="3"/>
      <c r="N161" s="3"/>
    </row>
    <row r="162" spans="1:14" ht="15.75" customHeight="1">
      <c r="A162" s="1"/>
      <c r="B162" s="2"/>
      <c r="C162" s="3"/>
      <c r="D162" s="3"/>
      <c r="E162" s="3"/>
      <c r="F162" s="3"/>
      <c r="G162" s="3"/>
      <c r="H162" s="3"/>
      <c r="I162" s="3"/>
      <c r="J162" s="3"/>
      <c r="K162" s="3"/>
      <c r="L162" s="3"/>
      <c r="M162" s="3"/>
      <c r="N162" s="3"/>
    </row>
    <row r="163" spans="1:14" ht="15.75" customHeight="1">
      <c r="A163" s="1"/>
      <c r="B163" s="2"/>
      <c r="C163" s="3"/>
      <c r="D163" s="3"/>
      <c r="E163" s="3"/>
      <c r="F163" s="3"/>
      <c r="G163" s="3"/>
      <c r="H163" s="3"/>
      <c r="I163" s="3"/>
      <c r="J163" s="3"/>
      <c r="K163" s="3"/>
      <c r="L163" s="3"/>
      <c r="M163" s="3"/>
      <c r="N163" s="3"/>
    </row>
    <row r="164" spans="1:14" ht="15.75" customHeight="1">
      <c r="A164" s="1"/>
      <c r="B164" s="2"/>
      <c r="C164" s="3"/>
      <c r="D164" s="3"/>
      <c r="E164" s="3"/>
      <c r="F164" s="3"/>
      <c r="G164" s="3"/>
      <c r="H164" s="3"/>
      <c r="I164" s="3"/>
      <c r="J164" s="3"/>
      <c r="K164" s="3"/>
      <c r="L164" s="3"/>
      <c r="M164" s="3"/>
      <c r="N164" s="3"/>
    </row>
    <row r="165" spans="1:14" ht="15.75" customHeight="1">
      <c r="A165" s="1"/>
      <c r="B165" s="2"/>
      <c r="C165" s="3"/>
      <c r="D165" s="3"/>
      <c r="E165" s="3"/>
      <c r="F165" s="3"/>
      <c r="G165" s="3"/>
      <c r="H165" s="3"/>
      <c r="I165" s="3"/>
      <c r="J165" s="3"/>
      <c r="K165" s="3"/>
      <c r="L165" s="3"/>
      <c r="M165" s="3"/>
      <c r="N165" s="3"/>
    </row>
    <row r="166" spans="1:14" ht="15.75" customHeight="1">
      <c r="A166" s="1"/>
      <c r="B166" s="2"/>
      <c r="C166" s="3"/>
      <c r="D166" s="3"/>
      <c r="E166" s="3"/>
      <c r="F166" s="3"/>
      <c r="G166" s="3"/>
      <c r="H166" s="3"/>
      <c r="I166" s="3"/>
      <c r="J166" s="3"/>
      <c r="K166" s="3"/>
      <c r="L166" s="3"/>
      <c r="M166" s="3"/>
      <c r="N166" s="3"/>
    </row>
    <row r="167" spans="1:14" ht="15.75" customHeight="1">
      <c r="A167" s="1"/>
      <c r="B167" s="2"/>
      <c r="C167" s="3"/>
      <c r="D167" s="3"/>
      <c r="E167" s="3"/>
      <c r="F167" s="3"/>
      <c r="G167" s="3"/>
      <c r="H167" s="3"/>
      <c r="I167" s="3"/>
      <c r="J167" s="3"/>
      <c r="K167" s="3"/>
      <c r="L167" s="3"/>
      <c r="M167" s="3"/>
      <c r="N167" s="3"/>
    </row>
    <row r="168" spans="1:14" ht="15.75" customHeight="1">
      <c r="A168" s="1"/>
      <c r="B168" s="2"/>
      <c r="C168" s="3"/>
      <c r="D168" s="3"/>
      <c r="E168" s="3"/>
      <c r="F168" s="3"/>
      <c r="G168" s="3"/>
      <c r="H168" s="3"/>
      <c r="I168" s="3"/>
      <c r="J168" s="3"/>
      <c r="K168" s="3"/>
      <c r="L168" s="3"/>
      <c r="M168" s="3"/>
      <c r="N168" s="3"/>
    </row>
    <row r="169" spans="1:14" ht="15.75" customHeight="1">
      <c r="A169" s="1"/>
      <c r="B169" s="2"/>
      <c r="C169" s="3"/>
      <c r="D169" s="3"/>
      <c r="E169" s="3"/>
      <c r="F169" s="3"/>
      <c r="G169" s="3"/>
      <c r="H169" s="3"/>
      <c r="I169" s="3"/>
      <c r="J169" s="3"/>
      <c r="K169" s="3"/>
      <c r="L169" s="3"/>
      <c r="M169" s="3"/>
      <c r="N169" s="3"/>
    </row>
    <row r="170" spans="1:14" ht="15.75" customHeight="1">
      <c r="A170" s="1"/>
      <c r="B170" s="2"/>
      <c r="C170" s="3"/>
      <c r="D170" s="3"/>
      <c r="E170" s="3"/>
      <c r="F170" s="3"/>
      <c r="G170" s="3"/>
      <c r="H170" s="3"/>
      <c r="I170" s="3"/>
      <c r="J170" s="3"/>
      <c r="K170" s="3"/>
      <c r="L170" s="3"/>
      <c r="M170" s="3"/>
      <c r="N170" s="3"/>
    </row>
    <row r="171" spans="1:14" ht="15.75" customHeight="1">
      <c r="A171" s="1"/>
      <c r="B171" s="2"/>
      <c r="C171" s="3"/>
      <c r="D171" s="3"/>
      <c r="E171" s="3"/>
      <c r="F171" s="3"/>
      <c r="G171" s="3"/>
      <c r="H171" s="3"/>
      <c r="I171" s="3"/>
      <c r="J171" s="3"/>
      <c r="K171" s="3"/>
      <c r="L171" s="3"/>
      <c r="M171" s="3"/>
      <c r="N171" s="3"/>
    </row>
    <row r="172" spans="1:14" ht="15.75" customHeight="1">
      <c r="A172" s="1"/>
      <c r="B172" s="2"/>
      <c r="C172" s="3"/>
      <c r="D172" s="3"/>
      <c r="E172" s="3"/>
      <c r="F172" s="3"/>
      <c r="G172" s="3"/>
      <c r="H172" s="3"/>
      <c r="I172" s="3"/>
      <c r="J172" s="3"/>
      <c r="K172" s="3"/>
      <c r="L172" s="3"/>
      <c r="M172" s="3"/>
      <c r="N172" s="3"/>
    </row>
    <row r="173" spans="1:14" ht="15.75" customHeight="1">
      <c r="A173" s="1"/>
      <c r="B173" s="2"/>
      <c r="C173" s="3"/>
      <c r="D173" s="3"/>
      <c r="E173" s="3"/>
      <c r="F173" s="3"/>
      <c r="G173" s="3"/>
      <c r="H173" s="3"/>
      <c r="I173" s="3"/>
      <c r="J173" s="3"/>
      <c r="K173" s="3"/>
      <c r="L173" s="3"/>
      <c r="M173" s="3"/>
      <c r="N173" s="3"/>
    </row>
    <row r="174" spans="1:14" ht="15.75" customHeight="1">
      <c r="A174" s="1"/>
      <c r="B174" s="2"/>
      <c r="C174" s="3"/>
      <c r="D174" s="3"/>
      <c r="E174" s="3"/>
      <c r="F174" s="3"/>
      <c r="G174" s="3"/>
      <c r="H174" s="3"/>
      <c r="I174" s="3"/>
      <c r="J174" s="3"/>
      <c r="K174" s="3"/>
      <c r="L174" s="3"/>
      <c r="M174" s="3"/>
      <c r="N174" s="3"/>
    </row>
    <row r="175" spans="1:14" ht="15.75" customHeight="1">
      <c r="A175" s="1"/>
      <c r="B175" s="2"/>
      <c r="C175" s="3"/>
      <c r="D175" s="3"/>
      <c r="E175" s="3"/>
      <c r="F175" s="3"/>
      <c r="G175" s="3"/>
      <c r="H175" s="3"/>
      <c r="I175" s="3"/>
      <c r="J175" s="3"/>
      <c r="K175" s="3"/>
      <c r="L175" s="3"/>
      <c r="M175" s="3"/>
      <c r="N175" s="3"/>
    </row>
    <row r="176" spans="1:14" ht="15.75" customHeight="1">
      <c r="A176" s="1"/>
      <c r="B176" s="2"/>
      <c r="C176" s="3"/>
      <c r="D176" s="3"/>
      <c r="E176" s="3"/>
      <c r="F176" s="3"/>
      <c r="G176" s="3"/>
      <c r="H176" s="3"/>
      <c r="I176" s="3"/>
      <c r="J176" s="3"/>
      <c r="K176" s="3"/>
      <c r="L176" s="3"/>
      <c r="M176" s="3"/>
      <c r="N176" s="3"/>
    </row>
    <row r="177" spans="1:14" ht="15.75" customHeight="1">
      <c r="A177" s="1"/>
      <c r="B177" s="2"/>
      <c r="C177" s="3"/>
      <c r="D177" s="3"/>
      <c r="E177" s="3"/>
      <c r="F177" s="3"/>
      <c r="G177" s="3"/>
      <c r="H177" s="3"/>
      <c r="I177" s="3"/>
      <c r="J177" s="3"/>
      <c r="K177" s="3"/>
      <c r="L177" s="3"/>
      <c r="M177" s="3"/>
      <c r="N177" s="3"/>
    </row>
    <row r="178" spans="1:14" ht="15.75" customHeight="1">
      <c r="A178" s="1"/>
      <c r="B178" s="2"/>
      <c r="C178" s="3"/>
      <c r="D178" s="3"/>
      <c r="E178" s="3"/>
      <c r="F178" s="3"/>
      <c r="G178" s="3"/>
      <c r="H178" s="3"/>
      <c r="I178" s="3"/>
      <c r="J178" s="3"/>
      <c r="K178" s="3"/>
      <c r="L178" s="3"/>
      <c r="M178" s="3"/>
      <c r="N178" s="3"/>
    </row>
    <row r="179" spans="1:14" ht="15.75" customHeight="1">
      <c r="A179" s="1"/>
      <c r="B179" s="2"/>
      <c r="C179" s="3"/>
      <c r="D179" s="3"/>
      <c r="E179" s="3"/>
      <c r="F179" s="3"/>
      <c r="G179" s="3"/>
      <c r="H179" s="3"/>
      <c r="I179" s="3"/>
      <c r="J179" s="3"/>
      <c r="K179" s="3"/>
      <c r="L179" s="3"/>
      <c r="M179" s="3"/>
      <c r="N179" s="3"/>
    </row>
    <row r="180" spans="1:14" ht="15.75" customHeight="1">
      <c r="A180" s="1"/>
      <c r="B180" s="2"/>
      <c r="C180" s="3"/>
      <c r="D180" s="3"/>
      <c r="E180" s="3"/>
      <c r="F180" s="3"/>
      <c r="G180" s="3"/>
      <c r="H180" s="3"/>
      <c r="I180" s="3"/>
      <c r="J180" s="3"/>
      <c r="K180" s="3"/>
      <c r="L180" s="3"/>
      <c r="M180" s="3"/>
      <c r="N180" s="3"/>
    </row>
    <row r="181" spans="1:14" ht="15.75" customHeight="1">
      <c r="A181" s="1"/>
      <c r="B181" s="2"/>
      <c r="C181" s="3"/>
      <c r="D181" s="3"/>
      <c r="E181" s="3"/>
      <c r="F181" s="3"/>
      <c r="G181" s="3"/>
      <c r="H181" s="3"/>
      <c r="I181" s="3"/>
      <c r="J181" s="3"/>
      <c r="K181" s="3"/>
      <c r="L181" s="3"/>
      <c r="M181" s="3"/>
      <c r="N181" s="3"/>
    </row>
    <row r="182" spans="1:14" ht="15.75" customHeight="1">
      <c r="A182" s="1"/>
      <c r="B182" s="2"/>
      <c r="C182" s="3"/>
      <c r="D182" s="3"/>
      <c r="E182" s="3"/>
      <c r="F182" s="3"/>
      <c r="G182" s="3"/>
      <c r="H182" s="3"/>
      <c r="I182" s="3"/>
      <c r="J182" s="3"/>
      <c r="K182" s="3"/>
      <c r="L182" s="3"/>
      <c r="M182" s="3"/>
      <c r="N182" s="3"/>
    </row>
    <row r="183" spans="1:14" ht="15.75" customHeight="1">
      <c r="A183" s="1"/>
      <c r="B183" s="2"/>
      <c r="C183" s="3"/>
      <c r="D183" s="3"/>
      <c r="E183" s="3"/>
      <c r="F183" s="3"/>
      <c r="G183" s="3"/>
      <c r="H183" s="3"/>
      <c r="I183" s="3"/>
      <c r="J183" s="3"/>
      <c r="K183" s="3"/>
      <c r="L183" s="3"/>
      <c r="M183" s="3"/>
      <c r="N183" s="3"/>
    </row>
    <row r="184" spans="1:14" ht="15.75" customHeight="1">
      <c r="A184" s="1"/>
      <c r="B184" s="2"/>
      <c r="C184" s="3"/>
      <c r="D184" s="3"/>
      <c r="E184" s="3"/>
      <c r="F184" s="3"/>
      <c r="G184" s="3"/>
      <c r="H184" s="3"/>
      <c r="I184" s="3"/>
      <c r="J184" s="3"/>
      <c r="K184" s="3"/>
      <c r="L184" s="3"/>
      <c r="M184" s="3"/>
      <c r="N184" s="3"/>
    </row>
    <row r="185" spans="1:14" ht="15.75" customHeight="1">
      <c r="A185" s="1"/>
      <c r="B185" s="2"/>
      <c r="C185" s="3"/>
      <c r="D185" s="3"/>
      <c r="E185" s="3"/>
      <c r="F185" s="3"/>
      <c r="G185" s="3"/>
      <c r="H185" s="3"/>
      <c r="I185" s="3"/>
      <c r="J185" s="3"/>
      <c r="K185" s="3"/>
      <c r="L185" s="3"/>
      <c r="M185" s="3"/>
      <c r="N185" s="3"/>
    </row>
    <row r="186" spans="1:14" ht="15.75" customHeight="1">
      <c r="A186" s="1"/>
      <c r="B186" s="2"/>
      <c r="C186" s="3"/>
      <c r="D186" s="3"/>
      <c r="E186" s="3"/>
      <c r="F186" s="3"/>
      <c r="G186" s="3"/>
      <c r="H186" s="3"/>
      <c r="I186" s="3"/>
      <c r="J186" s="3"/>
      <c r="K186" s="3"/>
      <c r="L186" s="3"/>
      <c r="M186" s="3"/>
      <c r="N186" s="3"/>
    </row>
    <row r="187" spans="1:14" ht="15.75" customHeight="1">
      <c r="A187" s="1"/>
      <c r="B187" s="2"/>
      <c r="C187" s="3"/>
      <c r="D187" s="3"/>
      <c r="E187" s="3"/>
      <c r="F187" s="3"/>
      <c r="G187" s="3"/>
      <c r="H187" s="3"/>
      <c r="I187" s="3"/>
      <c r="J187" s="3"/>
      <c r="K187" s="3"/>
      <c r="L187" s="3"/>
      <c r="M187" s="3"/>
      <c r="N187" s="3"/>
    </row>
    <row r="188" spans="1:14" ht="15.75" customHeight="1">
      <c r="A188" s="1"/>
      <c r="B188" s="2"/>
      <c r="C188" s="3"/>
      <c r="D188" s="3"/>
      <c r="E188" s="3"/>
      <c r="F188" s="3"/>
      <c r="G188" s="3"/>
      <c r="H188" s="3"/>
      <c r="I188" s="3"/>
      <c r="J188" s="3"/>
      <c r="K188" s="3"/>
      <c r="L188" s="3"/>
      <c r="M188" s="3"/>
      <c r="N188" s="3"/>
    </row>
    <row r="189" spans="1:14" ht="15.75" customHeight="1">
      <c r="A189" s="1"/>
      <c r="B189" s="2"/>
      <c r="C189" s="3"/>
      <c r="D189" s="3"/>
      <c r="E189" s="3"/>
      <c r="F189" s="3"/>
      <c r="G189" s="3"/>
      <c r="H189" s="3"/>
      <c r="I189" s="3"/>
      <c r="J189" s="3"/>
      <c r="K189" s="3"/>
      <c r="L189" s="3"/>
      <c r="M189" s="3"/>
      <c r="N189" s="3"/>
    </row>
    <row r="190" spans="1:14" ht="15.75" customHeight="1">
      <c r="A190" s="1"/>
      <c r="B190" s="2"/>
      <c r="C190" s="3"/>
      <c r="D190" s="3"/>
      <c r="E190" s="3"/>
      <c r="F190" s="3"/>
      <c r="G190" s="3"/>
      <c r="H190" s="3"/>
      <c r="I190" s="3"/>
      <c r="J190" s="3"/>
      <c r="K190" s="3"/>
      <c r="L190" s="3"/>
      <c r="M190" s="3"/>
      <c r="N190" s="3"/>
    </row>
    <row r="191" spans="1:14" ht="15.75" customHeight="1">
      <c r="A191" s="1"/>
      <c r="B191" s="2"/>
      <c r="C191" s="3"/>
      <c r="D191" s="3"/>
      <c r="E191" s="3"/>
      <c r="F191" s="3"/>
      <c r="G191" s="3"/>
      <c r="H191" s="3"/>
      <c r="I191" s="3"/>
      <c r="J191" s="3"/>
      <c r="K191" s="3"/>
      <c r="L191" s="3"/>
      <c r="M191" s="3"/>
      <c r="N191" s="3"/>
    </row>
    <row r="192" spans="1:14" ht="15.75" customHeight="1">
      <c r="A192" s="1"/>
      <c r="B192" s="2"/>
      <c r="C192" s="3"/>
      <c r="D192" s="3"/>
      <c r="E192" s="3"/>
      <c r="F192" s="3"/>
      <c r="G192" s="3"/>
      <c r="H192" s="3"/>
      <c r="I192" s="3"/>
      <c r="J192" s="3"/>
      <c r="K192" s="3"/>
      <c r="L192" s="3"/>
      <c r="M192" s="3"/>
      <c r="N192" s="3"/>
    </row>
    <row r="193" spans="1:14" ht="15.75" customHeight="1">
      <c r="A193" s="1"/>
      <c r="B193" s="2"/>
      <c r="C193" s="3"/>
      <c r="D193" s="3"/>
      <c r="E193" s="3"/>
      <c r="F193" s="3"/>
      <c r="G193" s="3"/>
      <c r="H193" s="3"/>
      <c r="I193" s="3"/>
      <c r="J193" s="3"/>
      <c r="K193" s="3"/>
      <c r="L193" s="3"/>
      <c r="M193" s="3"/>
      <c r="N193" s="3"/>
    </row>
    <row r="194" spans="1:14" ht="15.75" customHeight="1">
      <c r="A194" s="1"/>
      <c r="B194" s="2"/>
      <c r="C194" s="3"/>
      <c r="D194" s="3"/>
      <c r="E194" s="3"/>
      <c r="F194" s="3"/>
      <c r="G194" s="3"/>
      <c r="H194" s="3"/>
      <c r="I194" s="3"/>
      <c r="J194" s="3"/>
      <c r="K194" s="3"/>
      <c r="L194" s="3"/>
      <c r="M194" s="3"/>
      <c r="N194" s="3"/>
    </row>
    <row r="195" spans="1:14" ht="15.75" customHeight="1">
      <c r="A195" s="1"/>
      <c r="B195" s="2"/>
      <c r="C195" s="3"/>
      <c r="D195" s="3"/>
      <c r="E195" s="3"/>
      <c r="F195" s="3"/>
      <c r="G195" s="3"/>
      <c r="H195" s="3"/>
      <c r="I195" s="3"/>
      <c r="J195" s="3"/>
      <c r="K195" s="3"/>
      <c r="L195" s="3"/>
      <c r="M195" s="3"/>
      <c r="N195" s="3"/>
    </row>
    <row r="196" spans="1:14" ht="15.75" customHeight="1">
      <c r="A196" s="1"/>
      <c r="B196" s="2"/>
      <c r="C196" s="3"/>
      <c r="D196" s="3"/>
      <c r="E196" s="3"/>
      <c r="F196" s="3"/>
      <c r="G196" s="3"/>
      <c r="H196" s="3"/>
      <c r="I196" s="3"/>
      <c r="J196" s="3"/>
      <c r="K196" s="3"/>
      <c r="L196" s="3"/>
      <c r="M196" s="3"/>
      <c r="N196" s="3"/>
    </row>
    <row r="197" spans="1:14" ht="15.75" customHeight="1">
      <c r="A197" s="1"/>
      <c r="B197" s="2"/>
      <c r="C197" s="3"/>
      <c r="D197" s="3"/>
      <c r="E197" s="3"/>
      <c r="F197" s="3"/>
      <c r="G197" s="3"/>
      <c r="H197" s="3"/>
      <c r="I197" s="3"/>
      <c r="J197" s="3"/>
      <c r="K197" s="3"/>
      <c r="L197" s="3"/>
      <c r="M197" s="3"/>
      <c r="N197" s="3"/>
    </row>
    <row r="198" spans="1:14" ht="15.75" customHeight="1">
      <c r="A198" s="1"/>
      <c r="B198" s="2"/>
      <c r="C198" s="3"/>
      <c r="D198" s="3"/>
      <c r="E198" s="3"/>
      <c r="F198" s="3"/>
      <c r="G198" s="3"/>
      <c r="H198" s="3"/>
      <c r="I198" s="3"/>
      <c r="J198" s="3"/>
      <c r="K198" s="3"/>
      <c r="L198" s="3"/>
      <c r="M198" s="3"/>
      <c r="N198" s="3"/>
    </row>
    <row r="199" spans="1:14" ht="15.75" customHeight="1">
      <c r="A199" s="1"/>
      <c r="B199" s="2"/>
      <c r="C199" s="3"/>
      <c r="D199" s="3"/>
      <c r="E199" s="3"/>
      <c r="F199" s="3"/>
      <c r="G199" s="3"/>
      <c r="H199" s="3"/>
      <c r="I199" s="3"/>
      <c r="J199" s="3"/>
      <c r="K199" s="3"/>
      <c r="L199" s="3"/>
      <c r="M199" s="3"/>
      <c r="N199" s="3"/>
    </row>
    <row r="200" spans="1:14" ht="15.75" customHeight="1">
      <c r="A200" s="1"/>
      <c r="B200" s="2"/>
      <c r="C200" s="3"/>
      <c r="D200" s="3"/>
      <c r="E200" s="3"/>
      <c r="F200" s="3"/>
      <c r="G200" s="3"/>
      <c r="H200" s="3"/>
      <c r="I200" s="3"/>
      <c r="J200" s="3"/>
      <c r="K200" s="3"/>
      <c r="L200" s="3"/>
      <c r="M200" s="3"/>
      <c r="N200" s="3"/>
    </row>
    <row r="201" spans="1:14" ht="15.75" customHeight="1">
      <c r="A201" s="1"/>
      <c r="B201" s="2"/>
      <c r="C201" s="3"/>
      <c r="D201" s="3"/>
      <c r="E201" s="3"/>
      <c r="F201" s="3"/>
      <c r="G201" s="3"/>
      <c r="H201" s="3"/>
      <c r="I201" s="3"/>
      <c r="J201" s="3"/>
      <c r="K201" s="3"/>
      <c r="L201" s="3"/>
      <c r="M201" s="3"/>
      <c r="N201" s="3"/>
    </row>
    <row r="202" spans="1:14" ht="15.75" customHeight="1">
      <c r="A202" s="1"/>
      <c r="B202" s="2"/>
      <c r="C202" s="3"/>
      <c r="D202" s="3"/>
      <c r="E202" s="3"/>
      <c r="F202" s="3"/>
      <c r="G202" s="3"/>
      <c r="H202" s="3"/>
      <c r="I202" s="3"/>
      <c r="J202" s="3"/>
      <c r="K202" s="3"/>
      <c r="L202" s="3"/>
      <c r="M202" s="3"/>
      <c r="N202" s="3"/>
    </row>
    <row r="203" spans="1:14" ht="15.75" customHeight="1">
      <c r="A203" s="1"/>
      <c r="B203" s="2"/>
      <c r="C203" s="3"/>
      <c r="D203" s="3"/>
      <c r="E203" s="3"/>
      <c r="F203" s="3"/>
      <c r="G203" s="3"/>
      <c r="H203" s="3"/>
      <c r="I203" s="3"/>
      <c r="J203" s="3"/>
      <c r="K203" s="3"/>
      <c r="L203" s="3"/>
      <c r="M203" s="3"/>
      <c r="N203" s="3"/>
    </row>
    <row r="204" spans="1:14" ht="15.75" customHeight="1">
      <c r="A204" s="1"/>
      <c r="B204" s="2"/>
      <c r="C204" s="3"/>
      <c r="D204" s="3"/>
      <c r="E204" s="3"/>
      <c r="F204" s="3"/>
      <c r="G204" s="3"/>
      <c r="H204" s="3"/>
      <c r="I204" s="3"/>
      <c r="J204" s="3"/>
      <c r="K204" s="3"/>
      <c r="L204" s="3"/>
      <c r="M204" s="3"/>
      <c r="N204" s="3"/>
    </row>
    <row r="205" spans="1:14" ht="15.75" customHeight="1">
      <c r="A205" s="1"/>
      <c r="B205" s="2"/>
      <c r="C205" s="3"/>
      <c r="D205" s="3"/>
      <c r="E205" s="3"/>
      <c r="F205" s="3"/>
      <c r="G205" s="3"/>
      <c r="H205" s="3"/>
      <c r="I205" s="3"/>
      <c r="J205" s="3"/>
      <c r="K205" s="3"/>
      <c r="L205" s="3"/>
      <c r="M205" s="3"/>
      <c r="N205" s="3"/>
    </row>
    <row r="206" spans="1:14" ht="15.75" customHeight="1">
      <c r="A206" s="1"/>
      <c r="B206" s="2"/>
      <c r="C206" s="3"/>
      <c r="D206" s="3"/>
      <c r="E206" s="3"/>
      <c r="F206" s="3"/>
      <c r="G206" s="3"/>
      <c r="H206" s="3"/>
      <c r="I206" s="3"/>
      <c r="J206" s="3"/>
      <c r="K206" s="3"/>
      <c r="L206" s="3"/>
      <c r="M206" s="3"/>
      <c r="N206" s="3"/>
    </row>
    <row r="207" spans="1:14" ht="15.75" customHeight="1">
      <c r="A207" s="1"/>
      <c r="B207" s="2"/>
      <c r="C207" s="3"/>
      <c r="D207" s="3"/>
      <c r="E207" s="3"/>
      <c r="F207" s="3"/>
      <c r="G207" s="3"/>
      <c r="H207" s="3"/>
      <c r="I207" s="3"/>
      <c r="J207" s="3"/>
      <c r="K207" s="3"/>
      <c r="L207" s="3"/>
      <c r="M207" s="3"/>
      <c r="N207" s="3"/>
    </row>
    <row r="208" spans="1:14" ht="15.75" customHeight="1">
      <c r="A208" s="1"/>
      <c r="B208" s="2"/>
      <c r="C208" s="3"/>
      <c r="D208" s="3"/>
      <c r="E208" s="3"/>
      <c r="F208" s="3"/>
      <c r="G208" s="3"/>
      <c r="H208" s="3"/>
      <c r="I208" s="3"/>
      <c r="J208" s="3"/>
      <c r="K208" s="3"/>
      <c r="L208" s="3"/>
      <c r="M208" s="3"/>
      <c r="N208" s="3"/>
    </row>
    <row r="209" spans="1:14" ht="15.75" customHeight="1">
      <c r="A209" s="1"/>
      <c r="B209" s="2"/>
      <c r="C209" s="3"/>
      <c r="D209" s="3"/>
      <c r="E209" s="3"/>
      <c r="F209" s="3"/>
      <c r="G209" s="3"/>
      <c r="H209" s="3"/>
      <c r="I209" s="3"/>
      <c r="J209" s="3"/>
      <c r="K209" s="3"/>
      <c r="L209" s="3"/>
      <c r="M209" s="3"/>
      <c r="N209" s="3"/>
    </row>
    <row r="210" spans="1:14" ht="15.75" customHeight="1">
      <c r="A210" s="1"/>
      <c r="B210" s="2"/>
      <c r="C210" s="3"/>
      <c r="D210" s="3"/>
      <c r="E210" s="3"/>
      <c r="F210" s="3"/>
      <c r="G210" s="3"/>
      <c r="H210" s="3"/>
      <c r="I210" s="3"/>
      <c r="J210" s="3"/>
      <c r="K210" s="3"/>
      <c r="L210" s="3"/>
      <c r="M210" s="3"/>
      <c r="N210" s="3"/>
    </row>
    <row r="211" spans="1:14" ht="15.75" customHeight="1">
      <c r="A211" s="1"/>
      <c r="B211" s="2"/>
      <c r="C211" s="3"/>
      <c r="D211" s="3"/>
      <c r="E211" s="3"/>
      <c r="F211" s="3"/>
      <c r="G211" s="3"/>
      <c r="H211" s="3"/>
      <c r="I211" s="3"/>
      <c r="J211" s="3"/>
      <c r="K211" s="3"/>
      <c r="L211" s="3"/>
      <c r="M211" s="3"/>
      <c r="N211" s="3"/>
    </row>
    <row r="212" spans="1:14" ht="15.75" customHeight="1">
      <c r="A212" s="1"/>
      <c r="B212" s="2"/>
      <c r="C212" s="3"/>
      <c r="D212" s="3"/>
      <c r="E212" s="3"/>
      <c r="F212" s="3"/>
      <c r="G212" s="3"/>
      <c r="H212" s="3"/>
      <c r="I212" s="3"/>
      <c r="J212" s="3"/>
      <c r="K212" s="3"/>
      <c r="L212" s="3"/>
      <c r="M212" s="3"/>
      <c r="N212" s="3"/>
    </row>
    <row r="213" spans="1:14" ht="15.75" customHeight="1">
      <c r="A213" s="1"/>
      <c r="B213" s="2"/>
      <c r="C213" s="3"/>
      <c r="D213" s="3"/>
      <c r="E213" s="3"/>
      <c r="F213" s="3"/>
      <c r="G213" s="3"/>
      <c r="H213" s="3"/>
      <c r="I213" s="3"/>
      <c r="J213" s="3"/>
      <c r="K213" s="3"/>
      <c r="L213" s="3"/>
      <c r="M213" s="3"/>
      <c r="N213" s="3"/>
    </row>
    <row r="214" spans="1:14" ht="15.75" customHeight="1">
      <c r="A214" s="1"/>
      <c r="B214" s="2"/>
      <c r="C214" s="3"/>
      <c r="D214" s="3"/>
      <c r="E214" s="3"/>
      <c r="F214" s="3"/>
      <c r="G214" s="3"/>
      <c r="H214" s="3"/>
      <c r="I214" s="3"/>
      <c r="J214" s="3"/>
      <c r="K214" s="3"/>
      <c r="L214" s="3"/>
      <c r="M214" s="3"/>
      <c r="N214" s="3"/>
    </row>
    <row r="215" spans="1:14" ht="15.75" customHeight="1">
      <c r="A215" s="1"/>
      <c r="B215" s="2"/>
      <c r="C215" s="3"/>
      <c r="D215" s="3"/>
      <c r="E215" s="3"/>
      <c r="F215" s="3"/>
      <c r="G215" s="3"/>
      <c r="H215" s="3"/>
      <c r="I215" s="3"/>
      <c r="J215" s="3"/>
      <c r="K215" s="3"/>
      <c r="L215" s="3"/>
      <c r="M215" s="3"/>
      <c r="N215" s="3"/>
    </row>
    <row r="216" spans="1:14" ht="15.75" customHeight="1">
      <c r="A216" s="1"/>
      <c r="B216" s="2"/>
      <c r="C216" s="3"/>
      <c r="D216" s="3"/>
      <c r="E216" s="3"/>
      <c r="F216" s="3"/>
      <c r="G216" s="3"/>
      <c r="H216" s="3"/>
      <c r="I216" s="3"/>
      <c r="J216" s="3"/>
      <c r="K216" s="3"/>
      <c r="L216" s="3"/>
      <c r="M216" s="3"/>
      <c r="N216" s="3"/>
    </row>
    <row r="217" spans="1:14" ht="15.75" customHeight="1">
      <c r="A217" s="1"/>
      <c r="B217" s="2"/>
      <c r="C217" s="3"/>
      <c r="D217" s="3"/>
      <c r="E217" s="3"/>
      <c r="F217" s="3"/>
      <c r="G217" s="3"/>
      <c r="H217" s="3"/>
      <c r="I217" s="3"/>
      <c r="J217" s="3"/>
      <c r="K217" s="3"/>
      <c r="L217" s="3"/>
      <c r="M217" s="3"/>
      <c r="N217" s="3"/>
    </row>
    <row r="218" spans="1:14" ht="15.75" customHeight="1">
      <c r="A218" s="1"/>
      <c r="B218" s="2"/>
      <c r="C218" s="3"/>
      <c r="D218" s="3"/>
      <c r="E218" s="3"/>
      <c r="F218" s="3"/>
      <c r="G218" s="3"/>
      <c r="H218" s="3"/>
      <c r="I218" s="3"/>
      <c r="J218" s="3"/>
      <c r="K218" s="3"/>
      <c r="L218" s="3"/>
      <c r="M218" s="3"/>
      <c r="N218" s="3"/>
    </row>
    <row r="219" spans="1:14" ht="15.75" customHeight="1">
      <c r="A219" s="1"/>
      <c r="B219" s="2"/>
      <c r="C219" s="3"/>
      <c r="D219" s="3"/>
      <c r="E219" s="3"/>
      <c r="F219" s="3"/>
      <c r="G219" s="3"/>
      <c r="H219" s="3"/>
      <c r="I219" s="3"/>
      <c r="J219" s="3"/>
      <c r="K219" s="3"/>
      <c r="L219" s="3"/>
      <c r="M219" s="3"/>
      <c r="N219" s="3"/>
    </row>
    <row r="220" spans="1:14" ht="15.75" customHeight="1">
      <c r="A220" s="1"/>
      <c r="B220" s="2"/>
      <c r="C220" s="3"/>
      <c r="D220" s="3"/>
      <c r="E220" s="3"/>
      <c r="F220" s="3"/>
      <c r="G220" s="3"/>
      <c r="H220" s="3"/>
      <c r="I220" s="3"/>
      <c r="J220" s="3"/>
      <c r="K220" s="3"/>
      <c r="L220" s="3"/>
      <c r="M220" s="3"/>
      <c r="N220" s="3"/>
    </row>
    <row r="221" spans="1:14" ht="15.75" customHeight="1">
      <c r="A221" s="1"/>
      <c r="B221" s="2"/>
      <c r="C221" s="3"/>
      <c r="D221" s="3"/>
      <c r="E221" s="3"/>
      <c r="F221" s="3"/>
      <c r="G221" s="3"/>
      <c r="H221" s="3"/>
      <c r="I221" s="3"/>
      <c r="J221" s="3"/>
      <c r="K221" s="3"/>
      <c r="L221" s="3"/>
      <c r="M221" s="3"/>
      <c r="N221" s="3"/>
    </row>
    <row r="222" spans="1:14" ht="15.75" customHeight="1">
      <c r="A222" s="1"/>
      <c r="B222" s="2"/>
      <c r="C222" s="3"/>
      <c r="D222" s="3"/>
      <c r="E222" s="3"/>
      <c r="F222" s="3"/>
      <c r="G222" s="3"/>
      <c r="H222" s="3"/>
      <c r="I222" s="3"/>
      <c r="J222" s="3"/>
      <c r="K222" s="3"/>
      <c r="L222" s="3"/>
      <c r="M222" s="3"/>
      <c r="N222" s="3"/>
    </row>
    <row r="223" spans="1:14" ht="15.75" customHeight="1">
      <c r="A223" s="1"/>
      <c r="B223" s="2"/>
      <c r="C223" s="3"/>
      <c r="D223" s="3"/>
      <c r="E223" s="3"/>
      <c r="F223" s="3"/>
      <c r="G223" s="3"/>
      <c r="H223" s="3"/>
      <c r="I223" s="3"/>
      <c r="J223" s="3"/>
      <c r="K223" s="3"/>
      <c r="L223" s="3"/>
      <c r="M223" s="3"/>
      <c r="N223" s="3"/>
    </row>
    <row r="224" spans="1:14" ht="15.75" customHeight="1">
      <c r="A224" s="1"/>
      <c r="B224" s="2"/>
      <c r="C224" s="3"/>
      <c r="D224" s="3"/>
      <c r="E224" s="3"/>
      <c r="F224" s="3"/>
      <c r="G224" s="3"/>
      <c r="H224" s="3"/>
      <c r="I224" s="3"/>
      <c r="J224" s="3"/>
      <c r="K224" s="3"/>
      <c r="L224" s="3"/>
      <c r="M224" s="3"/>
      <c r="N224" s="3"/>
    </row>
    <row r="225" spans="1:14" ht="15.75" customHeight="1">
      <c r="A225" s="1"/>
      <c r="B225" s="2"/>
      <c r="C225" s="3"/>
      <c r="D225" s="3"/>
      <c r="E225" s="3"/>
      <c r="F225" s="3"/>
      <c r="G225" s="3"/>
      <c r="H225" s="3"/>
      <c r="I225" s="3"/>
      <c r="J225" s="3"/>
      <c r="K225" s="3"/>
      <c r="L225" s="3"/>
      <c r="M225" s="3"/>
      <c r="N225" s="3"/>
    </row>
    <row r="226" spans="1:14" ht="15.75" customHeight="1">
      <c r="A226" s="1"/>
      <c r="B226" s="2"/>
      <c r="C226" s="3"/>
      <c r="D226" s="3"/>
      <c r="E226" s="3"/>
      <c r="F226" s="3"/>
      <c r="G226" s="3"/>
      <c r="H226" s="3"/>
      <c r="I226" s="3"/>
      <c r="J226" s="3"/>
      <c r="K226" s="3"/>
      <c r="L226" s="3"/>
      <c r="M226" s="3"/>
      <c r="N226" s="3"/>
    </row>
    <row r="227" spans="1:14" ht="15.75" customHeight="1">
      <c r="A227" s="1"/>
      <c r="B227" s="2"/>
      <c r="C227" s="3"/>
      <c r="D227" s="3"/>
      <c r="E227" s="3"/>
      <c r="F227" s="3"/>
      <c r="G227" s="3"/>
      <c r="H227" s="3"/>
      <c r="I227" s="3"/>
      <c r="J227" s="3"/>
      <c r="K227" s="3"/>
      <c r="L227" s="3"/>
      <c r="M227" s="3"/>
      <c r="N227" s="3"/>
    </row>
    <row r="228" spans="1:14" ht="15.75" customHeight="1">
      <c r="A228" s="1"/>
      <c r="B228" s="2"/>
      <c r="C228" s="3"/>
      <c r="D228" s="3"/>
      <c r="E228" s="3"/>
      <c r="F228" s="3"/>
      <c r="G228" s="3"/>
      <c r="H228" s="3"/>
      <c r="I228" s="3"/>
      <c r="J228" s="3"/>
      <c r="K228" s="3"/>
      <c r="L228" s="3"/>
      <c r="M228" s="3"/>
      <c r="N228" s="3"/>
    </row>
    <row r="229" spans="1:14" ht="15.75" customHeight="1">
      <c r="A229" s="1"/>
      <c r="B229" s="2"/>
      <c r="C229" s="3"/>
      <c r="D229" s="3"/>
      <c r="E229" s="3"/>
      <c r="F229" s="3"/>
      <c r="G229" s="3"/>
      <c r="H229" s="3"/>
      <c r="I229" s="3"/>
      <c r="J229" s="3"/>
      <c r="K229" s="3"/>
      <c r="L229" s="3"/>
      <c r="M229" s="3"/>
      <c r="N229" s="3"/>
    </row>
    <row r="230" spans="1:14" ht="15.75" customHeight="1">
      <c r="A230" s="1"/>
      <c r="B230" s="2"/>
      <c r="C230" s="3"/>
      <c r="D230" s="3"/>
      <c r="E230" s="3"/>
      <c r="F230" s="3"/>
      <c r="G230" s="3"/>
      <c r="H230" s="3"/>
      <c r="I230" s="3"/>
      <c r="J230" s="3"/>
      <c r="K230" s="3"/>
      <c r="L230" s="3"/>
      <c r="M230" s="3"/>
      <c r="N230" s="3"/>
    </row>
    <row r="231" spans="1:14" ht="15.75" customHeight="1"/>
    <row r="232" spans="1:14" ht="15.75" customHeight="1"/>
    <row r="233" spans="1:14" ht="15.75" customHeight="1"/>
    <row r="234" spans="1:14" ht="15.75" customHeight="1"/>
    <row r="235" spans="1:14" ht="15.75" customHeight="1"/>
    <row r="236" spans="1:14" ht="15.75" customHeight="1"/>
    <row r="237" spans="1:14" ht="15.75" customHeight="1"/>
    <row r="238" spans="1:14" ht="15.75" customHeight="1"/>
    <row r="239" spans="1:14" ht="15.75" customHeight="1"/>
    <row r="240" spans="1:1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10">
    <mergeCell ref="A8:L8"/>
    <mergeCell ref="A9:L9"/>
    <mergeCell ref="A10:L10"/>
    <mergeCell ref="A11:L11"/>
    <mergeCell ref="A28:L28"/>
    <mergeCell ref="A4:L4"/>
    <mergeCell ref="A5:L5"/>
    <mergeCell ref="A6:L6"/>
    <mergeCell ref="A7:L7"/>
    <mergeCell ref="A2:L2"/>
  </mergeCells>
  <hyperlinks>
    <hyperlink ref="G16" r:id="rId1" xr:uid="{3AAE45FE-33BA-4A1B-9A09-2B31FBB91EDC}"/>
    <hyperlink ref="G15" r:id="rId2" xr:uid="{11B1121A-F790-4638-87D9-0FE0D3710FAE}"/>
    <hyperlink ref="G19" r:id="rId3" xr:uid="{2CA64D2E-455A-4917-BE6F-17A0CE5A287E}"/>
  </hyperlinks>
  <pageMargins left="0.7" right="0.7" top="0.75" bottom="0.75" header="0" footer="0"/>
  <pageSetup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X1494"/>
  <sheetViews>
    <sheetView topLeftCell="A480" workbookViewId="0">
      <selection activeCell="M490" sqref="M490"/>
    </sheetView>
  </sheetViews>
  <sheetFormatPr defaultColWidth="14.3984375" defaultRowHeight="15" customHeight="1"/>
  <cols>
    <col min="1" max="1" width="24.86328125" customWidth="1"/>
    <col min="2" max="2" width="15.3984375" customWidth="1"/>
    <col min="3" max="3" width="8.265625" customWidth="1"/>
    <col min="4" max="4" width="17.3984375" customWidth="1"/>
    <col min="5" max="5" width="12" customWidth="1"/>
    <col min="6" max="6" width="20.3984375" customWidth="1"/>
    <col min="7" max="7" width="13.73046875" customWidth="1"/>
    <col min="8" max="9" width="7.86328125" customWidth="1"/>
    <col min="10" max="10" width="8.86328125" customWidth="1"/>
    <col min="11" max="11" width="9.1328125" customWidth="1"/>
    <col min="12" max="12" width="8.86328125" customWidth="1"/>
    <col min="13" max="24" width="8" customWidth="1"/>
  </cols>
  <sheetData>
    <row r="1" spans="1:24" ht="14.25">
      <c r="A1" s="1"/>
      <c r="B1" s="2"/>
      <c r="C1" s="3"/>
      <c r="D1" s="3"/>
      <c r="E1" s="3"/>
      <c r="F1" s="3"/>
      <c r="G1" s="3"/>
      <c r="H1" s="3"/>
      <c r="I1" s="3"/>
      <c r="J1" s="3"/>
      <c r="K1" s="3"/>
    </row>
    <row r="2" spans="1:24" ht="15.75" customHeight="1">
      <c r="A2" s="1172" t="s">
        <v>91</v>
      </c>
      <c r="B2" s="1169"/>
      <c r="C2" s="1169"/>
      <c r="D2" s="1169"/>
      <c r="E2" s="1169"/>
      <c r="F2" s="1169"/>
      <c r="G2" s="1169"/>
      <c r="H2" s="1169"/>
      <c r="I2" s="1169"/>
      <c r="J2" s="1169"/>
      <c r="K2" s="1170"/>
      <c r="L2" s="19"/>
      <c r="M2" s="19"/>
      <c r="N2" s="19"/>
      <c r="O2" s="19"/>
      <c r="P2" s="19"/>
      <c r="Q2" s="19"/>
      <c r="R2" s="19"/>
      <c r="S2" s="19"/>
      <c r="T2" s="19"/>
      <c r="U2" s="19"/>
      <c r="V2" s="19"/>
      <c r="W2" s="19"/>
      <c r="X2" s="19"/>
    </row>
    <row r="3" spans="1:24" ht="15.75" customHeight="1">
      <c r="A3" s="5"/>
      <c r="B3" s="5"/>
      <c r="C3" s="5"/>
      <c r="D3" s="5"/>
      <c r="E3" s="5"/>
      <c r="F3" s="5"/>
      <c r="G3" s="5"/>
      <c r="H3" s="5"/>
      <c r="I3" s="5"/>
      <c r="J3" s="5"/>
      <c r="K3" s="5"/>
      <c r="L3" s="19"/>
      <c r="M3" s="19"/>
      <c r="N3" s="19"/>
      <c r="O3" s="19"/>
      <c r="P3" s="19"/>
      <c r="Q3" s="19"/>
      <c r="R3" s="19"/>
      <c r="S3" s="19"/>
      <c r="T3" s="19"/>
      <c r="U3" s="19"/>
      <c r="V3" s="19"/>
      <c r="W3" s="19"/>
      <c r="X3" s="19"/>
    </row>
    <row r="4" spans="1:24" ht="28.5" customHeight="1">
      <c r="A4" s="1171" t="s">
        <v>92</v>
      </c>
      <c r="B4" s="1169"/>
      <c r="C4" s="1169"/>
      <c r="D4" s="1169"/>
      <c r="E4" s="1169"/>
      <c r="F4" s="1169"/>
      <c r="G4" s="1169"/>
      <c r="H4" s="1169"/>
      <c r="I4" s="1169"/>
      <c r="J4" s="1169"/>
      <c r="K4" s="1170"/>
      <c r="L4" s="19"/>
      <c r="M4" s="19"/>
      <c r="N4" s="19"/>
      <c r="O4" s="19"/>
      <c r="P4" s="19"/>
      <c r="Q4" s="19"/>
      <c r="R4" s="19"/>
      <c r="S4" s="19"/>
      <c r="T4" s="19"/>
      <c r="U4" s="19"/>
      <c r="V4" s="19"/>
      <c r="W4" s="19"/>
      <c r="X4" s="19"/>
    </row>
    <row r="5" spans="1:24" ht="23.25" customHeight="1">
      <c r="A5" s="1168" t="s">
        <v>93</v>
      </c>
      <c r="B5" s="1169"/>
      <c r="C5" s="1169"/>
      <c r="D5" s="1169"/>
      <c r="E5" s="1169"/>
      <c r="F5" s="1169"/>
      <c r="G5" s="1169"/>
      <c r="H5" s="1169"/>
      <c r="I5" s="1169"/>
      <c r="J5" s="1169"/>
      <c r="K5" s="1170"/>
      <c r="L5" s="19"/>
      <c r="M5" s="19"/>
      <c r="N5" s="19"/>
      <c r="O5" s="19"/>
      <c r="P5" s="19"/>
      <c r="Q5" s="19"/>
      <c r="R5" s="19"/>
      <c r="S5" s="19"/>
      <c r="T5" s="19"/>
      <c r="U5" s="19"/>
      <c r="V5" s="19"/>
      <c r="W5" s="19"/>
      <c r="X5" s="19"/>
    </row>
    <row r="6" spans="1:24" ht="14.25">
      <c r="A6" s="1168" t="s">
        <v>94</v>
      </c>
      <c r="B6" s="1169"/>
      <c r="C6" s="1169"/>
      <c r="D6" s="1169"/>
      <c r="E6" s="1169"/>
      <c r="F6" s="1169"/>
      <c r="G6" s="1169"/>
      <c r="H6" s="1169"/>
      <c r="I6" s="1169"/>
      <c r="J6" s="1169"/>
      <c r="K6" s="1170"/>
      <c r="L6" s="19"/>
      <c r="M6" s="19"/>
      <c r="N6" s="19"/>
      <c r="O6" s="19"/>
      <c r="P6" s="19"/>
      <c r="Q6" s="19"/>
      <c r="R6" s="19"/>
      <c r="S6" s="19"/>
      <c r="T6" s="19"/>
      <c r="U6" s="19"/>
      <c r="V6" s="19"/>
      <c r="W6" s="19"/>
      <c r="X6" s="19"/>
    </row>
    <row r="7" spans="1:24" ht="14.25">
      <c r="A7" s="1168" t="s">
        <v>95</v>
      </c>
      <c r="B7" s="1169"/>
      <c r="C7" s="1169"/>
      <c r="D7" s="1169"/>
      <c r="E7" s="1169"/>
      <c r="F7" s="1169"/>
      <c r="G7" s="1169"/>
      <c r="H7" s="1169"/>
      <c r="I7" s="1169"/>
      <c r="J7" s="1169"/>
      <c r="K7" s="1170"/>
      <c r="L7" s="19"/>
      <c r="M7" s="19"/>
      <c r="N7" s="19"/>
      <c r="O7" s="19"/>
      <c r="P7" s="19"/>
      <c r="Q7" s="19"/>
      <c r="R7" s="19"/>
      <c r="S7" s="19"/>
      <c r="T7" s="19"/>
      <c r="U7" s="19"/>
      <c r="V7" s="19"/>
      <c r="W7" s="19"/>
      <c r="X7" s="19"/>
    </row>
    <row r="8" spans="1:24" ht="14.25">
      <c r="A8" s="1181" t="s">
        <v>382</v>
      </c>
      <c r="B8" s="1169"/>
      <c r="C8" s="1169"/>
      <c r="D8" s="1169"/>
      <c r="E8" s="1169"/>
      <c r="F8" s="1169"/>
      <c r="G8" s="1169"/>
      <c r="H8" s="1169"/>
      <c r="I8" s="1169"/>
      <c r="J8" s="1169"/>
      <c r="K8" s="1170"/>
      <c r="L8" s="19"/>
      <c r="M8" s="19"/>
      <c r="N8" s="19"/>
      <c r="O8" s="19"/>
      <c r="P8" s="19"/>
      <c r="Q8" s="19"/>
      <c r="R8" s="19"/>
      <c r="S8" s="19"/>
      <c r="T8" s="19"/>
      <c r="U8" s="19"/>
      <c r="V8" s="19"/>
      <c r="W8" s="19"/>
      <c r="X8" s="19"/>
    </row>
    <row r="9" spans="1:24" ht="14.25">
      <c r="A9" s="1182" t="s">
        <v>383</v>
      </c>
      <c r="B9" s="1183"/>
      <c r="C9" s="1183"/>
      <c r="D9" s="1183"/>
      <c r="E9" s="1183"/>
      <c r="F9" s="1183"/>
      <c r="G9" s="1183"/>
      <c r="H9" s="1183"/>
      <c r="I9" s="1183"/>
      <c r="J9" s="1183"/>
      <c r="K9" s="1184"/>
      <c r="L9" s="19"/>
      <c r="M9" s="19"/>
      <c r="N9" s="19"/>
      <c r="O9" s="19"/>
      <c r="P9" s="19"/>
      <c r="Q9" s="19"/>
      <c r="R9" s="19"/>
      <c r="S9" s="19"/>
      <c r="T9" s="19"/>
      <c r="U9" s="19"/>
      <c r="V9" s="19"/>
      <c r="W9" s="19"/>
      <c r="X9" s="19"/>
    </row>
    <row r="10" spans="1:24" ht="27.4" customHeight="1">
      <c r="A10" s="1168" t="s">
        <v>96</v>
      </c>
      <c r="B10" s="1185"/>
      <c r="C10" s="1185"/>
      <c r="D10" s="1185"/>
      <c r="E10" s="1185"/>
      <c r="F10" s="1185"/>
      <c r="G10" s="1185"/>
      <c r="H10" s="1185"/>
      <c r="I10" s="1185"/>
      <c r="J10" s="1185"/>
      <c r="K10" s="1186"/>
      <c r="L10" s="19"/>
      <c r="M10" s="19"/>
      <c r="N10" s="19"/>
      <c r="O10" s="19"/>
      <c r="P10" s="19"/>
      <c r="Q10" s="19"/>
      <c r="R10" s="19"/>
      <c r="S10" s="19"/>
      <c r="T10" s="19"/>
      <c r="U10" s="19"/>
      <c r="V10" s="19"/>
      <c r="W10" s="19"/>
      <c r="X10" s="19"/>
    </row>
    <row r="11" spans="1:24" ht="14.25">
      <c r="A11" s="1168" t="s">
        <v>97</v>
      </c>
      <c r="B11" s="1169"/>
      <c r="C11" s="1169"/>
      <c r="D11" s="1169"/>
      <c r="E11" s="1169"/>
      <c r="F11" s="1169"/>
      <c r="G11" s="1169"/>
      <c r="H11" s="1169"/>
      <c r="I11" s="1169"/>
      <c r="J11" s="1169"/>
      <c r="K11" s="1170"/>
      <c r="L11" s="19"/>
      <c r="M11" s="19"/>
      <c r="N11" s="19"/>
      <c r="O11" s="19"/>
      <c r="P11" s="19"/>
      <c r="Q11" s="19"/>
      <c r="R11" s="19"/>
      <c r="S11" s="19"/>
      <c r="T11" s="19"/>
      <c r="U11" s="19"/>
      <c r="V11" s="19"/>
      <c r="W11" s="19"/>
      <c r="X11" s="19"/>
    </row>
    <row r="12" spans="1:24" ht="14.25">
      <c r="A12" s="1168" t="s">
        <v>98</v>
      </c>
      <c r="B12" s="1169"/>
      <c r="C12" s="1169"/>
      <c r="D12" s="1169"/>
      <c r="E12" s="1169"/>
      <c r="F12" s="1169"/>
      <c r="G12" s="1169"/>
      <c r="H12" s="1169"/>
      <c r="I12" s="1169"/>
      <c r="J12" s="1169"/>
      <c r="K12" s="1170"/>
      <c r="L12" s="19"/>
      <c r="M12" s="19"/>
      <c r="N12" s="19"/>
      <c r="O12" s="19"/>
      <c r="P12" s="19"/>
      <c r="Q12" s="19"/>
      <c r="R12" s="19"/>
      <c r="S12" s="19"/>
      <c r="T12" s="19"/>
      <c r="U12" s="19"/>
      <c r="V12" s="19"/>
      <c r="W12" s="19"/>
      <c r="X12" s="19"/>
    </row>
    <row r="13" spans="1:24" ht="30" customHeight="1">
      <c r="A13" s="1171" t="s">
        <v>99</v>
      </c>
      <c r="B13" s="1169"/>
      <c r="C13" s="1169"/>
      <c r="D13" s="1169"/>
      <c r="E13" s="1169"/>
      <c r="F13" s="1169"/>
      <c r="G13" s="1169"/>
      <c r="H13" s="1169"/>
      <c r="I13" s="1169"/>
      <c r="J13" s="1169"/>
      <c r="K13" s="1170"/>
      <c r="L13" s="19"/>
      <c r="M13" s="19"/>
      <c r="N13" s="19"/>
      <c r="O13" s="19"/>
      <c r="P13" s="19"/>
      <c r="Q13" s="19"/>
      <c r="R13" s="19"/>
      <c r="S13" s="19"/>
      <c r="T13" s="19"/>
      <c r="U13" s="19"/>
      <c r="V13" s="19"/>
      <c r="W13" s="19"/>
      <c r="X13" s="19"/>
    </row>
    <row r="14" spans="1:24" ht="14.25">
      <c r="A14" s="1"/>
      <c r="B14" s="2"/>
      <c r="C14" s="3"/>
      <c r="D14" s="3"/>
      <c r="E14" s="3"/>
      <c r="F14" s="3"/>
      <c r="G14" s="3"/>
      <c r="H14" s="3"/>
      <c r="I14" s="3"/>
      <c r="J14" s="3"/>
      <c r="K14" s="3"/>
    </row>
    <row r="15" spans="1:24" ht="63.75" customHeight="1">
      <c r="A15" s="11" t="s">
        <v>100</v>
      </c>
      <c r="B15" s="10" t="s">
        <v>363</v>
      </c>
      <c r="C15" s="10" t="s">
        <v>85</v>
      </c>
      <c r="D15" s="52" t="s">
        <v>365</v>
      </c>
      <c r="E15" s="9" t="s">
        <v>364</v>
      </c>
      <c r="F15" s="52" t="s">
        <v>101</v>
      </c>
      <c r="G15" s="20" t="s">
        <v>102</v>
      </c>
      <c r="H15" s="20" t="s">
        <v>55</v>
      </c>
      <c r="I15" s="20" t="s">
        <v>56</v>
      </c>
      <c r="J15" s="41" t="s">
        <v>71</v>
      </c>
      <c r="K15" s="11" t="s">
        <v>57</v>
      </c>
      <c r="L15" s="140" t="s">
        <v>393</v>
      </c>
    </row>
    <row r="16" spans="1:24" ht="242.25">
      <c r="A16" s="218" t="s">
        <v>525</v>
      </c>
      <c r="B16" s="219" t="s">
        <v>526</v>
      </c>
      <c r="C16" s="220" t="s">
        <v>420</v>
      </c>
      <c r="D16" s="219" t="s">
        <v>527</v>
      </c>
      <c r="E16" s="221" t="s">
        <v>528</v>
      </c>
      <c r="F16" s="222" t="s">
        <v>529</v>
      </c>
      <c r="G16" s="223">
        <v>2</v>
      </c>
      <c r="H16" s="223">
        <v>2</v>
      </c>
      <c r="I16" s="223">
        <v>2</v>
      </c>
      <c r="J16" s="224">
        <v>50</v>
      </c>
      <c r="K16" s="225">
        <f>J16/G16</f>
        <v>25</v>
      </c>
      <c r="L16" s="233" t="s">
        <v>524</v>
      </c>
    </row>
    <row r="17" spans="1:12" ht="140.25">
      <c r="A17" s="218" t="s">
        <v>525</v>
      </c>
      <c r="B17" s="219" t="s">
        <v>526</v>
      </c>
      <c r="C17" s="220" t="s">
        <v>420</v>
      </c>
      <c r="D17" s="219" t="s">
        <v>530</v>
      </c>
      <c r="E17" s="221" t="s">
        <v>531</v>
      </c>
      <c r="F17" s="222" t="s">
        <v>532</v>
      </c>
      <c r="G17" s="188">
        <v>2</v>
      </c>
      <c r="H17" s="188">
        <v>2</v>
      </c>
      <c r="I17" s="188">
        <v>2</v>
      </c>
      <c r="J17" s="224">
        <v>50</v>
      </c>
      <c r="K17" s="225">
        <f t="shared" ref="K17:K80" si="0">J17/G17</f>
        <v>25</v>
      </c>
      <c r="L17" s="233" t="s">
        <v>524</v>
      </c>
    </row>
    <row r="18" spans="1:12" ht="191.25">
      <c r="A18" s="218" t="s">
        <v>525</v>
      </c>
      <c r="B18" s="219" t="s">
        <v>526</v>
      </c>
      <c r="C18" s="220" t="s">
        <v>420</v>
      </c>
      <c r="D18" s="219" t="s">
        <v>533</v>
      </c>
      <c r="E18" s="221" t="s">
        <v>534</v>
      </c>
      <c r="F18" s="222" t="s">
        <v>532</v>
      </c>
      <c r="G18" s="192">
        <v>2</v>
      </c>
      <c r="H18" s="192">
        <v>2</v>
      </c>
      <c r="I18" s="192">
        <v>2</v>
      </c>
      <c r="J18" s="224">
        <v>50</v>
      </c>
      <c r="K18" s="225">
        <f t="shared" si="0"/>
        <v>25</v>
      </c>
      <c r="L18" s="233" t="s">
        <v>524</v>
      </c>
    </row>
    <row r="19" spans="1:12" ht="165.75">
      <c r="A19" s="218" t="s">
        <v>525</v>
      </c>
      <c r="B19" s="219" t="s">
        <v>526</v>
      </c>
      <c r="C19" s="220" t="s">
        <v>420</v>
      </c>
      <c r="D19" s="219" t="s">
        <v>535</v>
      </c>
      <c r="E19" s="221" t="s">
        <v>536</v>
      </c>
      <c r="F19" s="222" t="s">
        <v>532</v>
      </c>
      <c r="G19" s="192">
        <v>2</v>
      </c>
      <c r="H19" s="192">
        <v>2</v>
      </c>
      <c r="I19" s="192">
        <v>2</v>
      </c>
      <c r="J19" s="224">
        <v>50</v>
      </c>
      <c r="K19" s="225">
        <f t="shared" si="0"/>
        <v>25</v>
      </c>
      <c r="L19" s="233" t="s">
        <v>524</v>
      </c>
    </row>
    <row r="20" spans="1:12" ht="153">
      <c r="A20" s="218" t="s">
        <v>525</v>
      </c>
      <c r="B20" s="219" t="s">
        <v>526</v>
      </c>
      <c r="C20" s="220" t="s">
        <v>420</v>
      </c>
      <c r="D20" s="219" t="s">
        <v>537</v>
      </c>
      <c r="E20" s="221" t="s">
        <v>538</v>
      </c>
      <c r="F20" s="222" t="s">
        <v>532</v>
      </c>
      <c r="G20" s="192">
        <v>2</v>
      </c>
      <c r="H20" s="192">
        <v>2</v>
      </c>
      <c r="I20" s="192">
        <v>2</v>
      </c>
      <c r="J20" s="224">
        <v>50</v>
      </c>
      <c r="K20" s="225">
        <f t="shared" si="0"/>
        <v>25</v>
      </c>
      <c r="L20" s="233" t="s">
        <v>524</v>
      </c>
    </row>
    <row r="21" spans="1:12" ht="191.25">
      <c r="A21" s="218" t="s">
        <v>525</v>
      </c>
      <c r="B21" s="219" t="s">
        <v>526</v>
      </c>
      <c r="C21" s="220" t="s">
        <v>420</v>
      </c>
      <c r="D21" s="219" t="s">
        <v>539</v>
      </c>
      <c r="E21" s="221" t="s">
        <v>540</v>
      </c>
      <c r="F21" s="222" t="s">
        <v>532</v>
      </c>
      <c r="G21" s="192">
        <v>2</v>
      </c>
      <c r="H21" s="192">
        <v>2</v>
      </c>
      <c r="I21" s="192">
        <v>2</v>
      </c>
      <c r="J21" s="224">
        <v>50</v>
      </c>
      <c r="K21" s="225">
        <f t="shared" si="0"/>
        <v>25</v>
      </c>
      <c r="L21" s="233" t="s">
        <v>524</v>
      </c>
    </row>
    <row r="22" spans="1:12" ht="153">
      <c r="A22" s="218" t="s">
        <v>525</v>
      </c>
      <c r="B22" s="219" t="s">
        <v>526</v>
      </c>
      <c r="C22" s="220" t="s">
        <v>420</v>
      </c>
      <c r="D22" s="219" t="s">
        <v>541</v>
      </c>
      <c r="E22" s="221" t="s">
        <v>542</v>
      </c>
      <c r="F22" s="222" t="s">
        <v>532</v>
      </c>
      <c r="G22" s="192">
        <v>2</v>
      </c>
      <c r="H22" s="192">
        <v>2</v>
      </c>
      <c r="I22" s="192">
        <v>2</v>
      </c>
      <c r="J22" s="224">
        <v>50</v>
      </c>
      <c r="K22" s="225">
        <f t="shared" si="0"/>
        <v>25</v>
      </c>
      <c r="L22" s="233" t="s">
        <v>524</v>
      </c>
    </row>
    <row r="23" spans="1:12" ht="191.25">
      <c r="A23" s="218" t="s">
        <v>525</v>
      </c>
      <c r="B23" s="219" t="s">
        <v>526</v>
      </c>
      <c r="C23" s="220" t="s">
        <v>420</v>
      </c>
      <c r="D23" s="219" t="s">
        <v>543</v>
      </c>
      <c r="E23" s="221" t="s">
        <v>544</v>
      </c>
      <c r="F23" s="222" t="s">
        <v>532</v>
      </c>
      <c r="G23" s="192">
        <v>2</v>
      </c>
      <c r="H23" s="192">
        <v>2</v>
      </c>
      <c r="I23" s="192">
        <v>2</v>
      </c>
      <c r="J23" s="224">
        <v>50</v>
      </c>
      <c r="K23" s="225">
        <f t="shared" si="0"/>
        <v>25</v>
      </c>
      <c r="L23" s="233" t="s">
        <v>524</v>
      </c>
    </row>
    <row r="24" spans="1:12" ht="140.25">
      <c r="A24" s="218" t="s">
        <v>525</v>
      </c>
      <c r="B24" s="219" t="s">
        <v>526</v>
      </c>
      <c r="C24" s="220" t="s">
        <v>420</v>
      </c>
      <c r="D24" s="219" t="s">
        <v>545</v>
      </c>
      <c r="E24" s="221" t="s">
        <v>531</v>
      </c>
      <c r="F24" s="222" t="s">
        <v>532</v>
      </c>
      <c r="G24" s="192">
        <v>2</v>
      </c>
      <c r="H24" s="192">
        <v>2</v>
      </c>
      <c r="I24" s="192">
        <v>2</v>
      </c>
      <c r="J24" s="224">
        <v>50</v>
      </c>
      <c r="K24" s="225">
        <f t="shared" si="0"/>
        <v>25</v>
      </c>
      <c r="L24" s="233" t="s">
        <v>524</v>
      </c>
    </row>
    <row r="25" spans="1:12" ht="191.25">
      <c r="A25" s="218" t="s">
        <v>525</v>
      </c>
      <c r="B25" s="219" t="s">
        <v>526</v>
      </c>
      <c r="C25" s="220" t="s">
        <v>420</v>
      </c>
      <c r="D25" s="219" t="s">
        <v>546</v>
      </c>
      <c r="E25" s="221" t="s">
        <v>547</v>
      </c>
      <c r="F25" s="222" t="s">
        <v>532</v>
      </c>
      <c r="G25" s="192">
        <v>2</v>
      </c>
      <c r="H25" s="192">
        <v>2</v>
      </c>
      <c r="I25" s="192">
        <v>2</v>
      </c>
      <c r="J25" s="224">
        <v>50</v>
      </c>
      <c r="K25" s="225">
        <f t="shared" si="0"/>
        <v>25</v>
      </c>
      <c r="L25" s="233" t="s">
        <v>524</v>
      </c>
    </row>
    <row r="26" spans="1:12" ht="242.25">
      <c r="A26" s="218" t="s">
        <v>525</v>
      </c>
      <c r="B26" s="219" t="s">
        <v>526</v>
      </c>
      <c r="C26" s="220" t="s">
        <v>420</v>
      </c>
      <c r="D26" s="219" t="s">
        <v>548</v>
      </c>
      <c r="E26" s="221" t="s">
        <v>549</v>
      </c>
      <c r="F26" s="222" t="s">
        <v>529</v>
      </c>
      <c r="G26" s="192">
        <v>2</v>
      </c>
      <c r="H26" s="192">
        <v>2</v>
      </c>
      <c r="I26" s="192">
        <v>2</v>
      </c>
      <c r="J26" s="224">
        <v>50</v>
      </c>
      <c r="K26" s="225">
        <f t="shared" si="0"/>
        <v>25</v>
      </c>
      <c r="L26" s="233" t="s">
        <v>524</v>
      </c>
    </row>
    <row r="27" spans="1:12" ht="140.25">
      <c r="A27" s="218" t="s">
        <v>550</v>
      </c>
      <c r="B27" s="219" t="s">
        <v>551</v>
      </c>
      <c r="C27" s="220" t="s">
        <v>420</v>
      </c>
      <c r="D27" s="219" t="s">
        <v>552</v>
      </c>
      <c r="E27" s="221" t="s">
        <v>553</v>
      </c>
      <c r="F27" s="222" t="s">
        <v>532</v>
      </c>
      <c r="G27" s="192">
        <v>3</v>
      </c>
      <c r="H27" s="192">
        <v>3</v>
      </c>
      <c r="I27" s="192">
        <v>3</v>
      </c>
      <c r="J27" s="224">
        <v>50</v>
      </c>
      <c r="K27" s="225">
        <v>16.670000000000002</v>
      </c>
      <c r="L27" s="233" t="s">
        <v>524</v>
      </c>
    </row>
    <row r="28" spans="1:12" ht="229.5">
      <c r="A28" s="226" t="s">
        <v>554</v>
      </c>
      <c r="B28" s="227" t="s">
        <v>555</v>
      </c>
      <c r="C28" s="228" t="s">
        <v>420</v>
      </c>
      <c r="D28" s="229" t="s">
        <v>556</v>
      </c>
      <c r="E28" s="230" t="s">
        <v>557</v>
      </c>
      <c r="F28" s="231" t="s">
        <v>532</v>
      </c>
      <c r="G28" s="192">
        <v>1</v>
      </c>
      <c r="H28" s="192">
        <v>1</v>
      </c>
      <c r="I28" s="192">
        <v>1</v>
      </c>
      <c r="J28" s="224">
        <v>50</v>
      </c>
      <c r="K28" s="225">
        <f t="shared" si="0"/>
        <v>50</v>
      </c>
      <c r="L28" s="233" t="s">
        <v>524</v>
      </c>
    </row>
    <row r="29" spans="1:12" ht="153">
      <c r="A29" s="226" t="s">
        <v>554</v>
      </c>
      <c r="B29" s="227" t="s">
        <v>555</v>
      </c>
      <c r="C29" s="228" t="s">
        <v>420</v>
      </c>
      <c r="D29" s="227" t="s">
        <v>558</v>
      </c>
      <c r="E29" s="230" t="s">
        <v>559</v>
      </c>
      <c r="F29" s="231" t="s">
        <v>532</v>
      </c>
      <c r="G29" s="192">
        <v>1</v>
      </c>
      <c r="H29" s="192">
        <v>1</v>
      </c>
      <c r="I29" s="192">
        <v>1</v>
      </c>
      <c r="J29" s="224">
        <v>50</v>
      </c>
      <c r="K29" s="225">
        <f t="shared" si="0"/>
        <v>50</v>
      </c>
      <c r="L29" s="233" t="s">
        <v>524</v>
      </c>
    </row>
    <row r="30" spans="1:12" ht="229.5">
      <c r="A30" s="226" t="s">
        <v>554</v>
      </c>
      <c r="B30" s="227" t="s">
        <v>555</v>
      </c>
      <c r="C30" s="228" t="s">
        <v>420</v>
      </c>
      <c r="D30" s="227" t="s">
        <v>560</v>
      </c>
      <c r="E30" s="230" t="s">
        <v>561</v>
      </c>
      <c r="F30" s="231" t="s">
        <v>532</v>
      </c>
      <c r="G30" s="192">
        <v>1</v>
      </c>
      <c r="H30" s="192">
        <v>1</v>
      </c>
      <c r="I30" s="192">
        <v>1</v>
      </c>
      <c r="J30" s="224">
        <v>50</v>
      </c>
      <c r="K30" s="225">
        <f t="shared" si="0"/>
        <v>50</v>
      </c>
      <c r="L30" s="233" t="s">
        <v>524</v>
      </c>
    </row>
    <row r="31" spans="1:12" ht="255">
      <c r="A31" s="226" t="s">
        <v>554</v>
      </c>
      <c r="B31" s="227" t="s">
        <v>555</v>
      </c>
      <c r="C31" s="228" t="s">
        <v>420</v>
      </c>
      <c r="D31" s="227" t="s">
        <v>562</v>
      </c>
      <c r="E31" s="230" t="s">
        <v>563</v>
      </c>
      <c r="F31" s="231" t="s">
        <v>532</v>
      </c>
      <c r="G31" s="192">
        <v>1</v>
      </c>
      <c r="H31" s="192">
        <v>1</v>
      </c>
      <c r="I31" s="192">
        <v>1</v>
      </c>
      <c r="J31" s="224">
        <v>50</v>
      </c>
      <c r="K31" s="225">
        <f t="shared" si="0"/>
        <v>50</v>
      </c>
      <c r="L31" s="233" t="s">
        <v>524</v>
      </c>
    </row>
    <row r="32" spans="1:12" ht="267.75">
      <c r="A32" s="226" t="s">
        <v>554</v>
      </c>
      <c r="B32" s="227" t="s">
        <v>555</v>
      </c>
      <c r="C32" s="228" t="s">
        <v>420</v>
      </c>
      <c r="D32" s="227" t="s">
        <v>564</v>
      </c>
      <c r="E32" s="230" t="s">
        <v>565</v>
      </c>
      <c r="F32" s="231" t="s">
        <v>532</v>
      </c>
      <c r="G32" s="192">
        <v>1</v>
      </c>
      <c r="H32" s="192">
        <v>1</v>
      </c>
      <c r="I32" s="192">
        <v>1</v>
      </c>
      <c r="J32" s="224">
        <v>50</v>
      </c>
      <c r="K32" s="225">
        <f t="shared" si="0"/>
        <v>50</v>
      </c>
      <c r="L32" s="233" t="s">
        <v>524</v>
      </c>
    </row>
    <row r="33" spans="1:12" ht="178.5">
      <c r="A33" s="226" t="s">
        <v>554</v>
      </c>
      <c r="B33" s="227" t="s">
        <v>555</v>
      </c>
      <c r="C33" s="228" t="s">
        <v>420</v>
      </c>
      <c r="D33" s="227" t="s">
        <v>566</v>
      </c>
      <c r="E33" s="230" t="s">
        <v>567</v>
      </c>
      <c r="F33" s="231" t="s">
        <v>532</v>
      </c>
      <c r="G33" s="192">
        <v>1</v>
      </c>
      <c r="H33" s="192">
        <v>1</v>
      </c>
      <c r="I33" s="192">
        <v>1</v>
      </c>
      <c r="J33" s="224">
        <v>50</v>
      </c>
      <c r="K33" s="225">
        <f t="shared" si="0"/>
        <v>50</v>
      </c>
      <c r="L33" s="233" t="s">
        <v>524</v>
      </c>
    </row>
    <row r="34" spans="1:12" ht="267.75">
      <c r="A34" s="226" t="s">
        <v>554</v>
      </c>
      <c r="B34" s="227" t="s">
        <v>555</v>
      </c>
      <c r="C34" s="228" t="s">
        <v>420</v>
      </c>
      <c r="D34" s="227" t="s">
        <v>568</v>
      </c>
      <c r="E34" s="230" t="s">
        <v>569</v>
      </c>
      <c r="F34" s="231" t="s">
        <v>532</v>
      </c>
      <c r="G34" s="192">
        <v>1</v>
      </c>
      <c r="H34" s="192">
        <v>1</v>
      </c>
      <c r="I34" s="192">
        <v>1</v>
      </c>
      <c r="J34" s="224">
        <v>50</v>
      </c>
      <c r="K34" s="225">
        <f t="shared" si="0"/>
        <v>50</v>
      </c>
      <c r="L34" s="233" t="s">
        <v>524</v>
      </c>
    </row>
    <row r="35" spans="1:12" ht="204">
      <c r="A35" s="226" t="s">
        <v>554</v>
      </c>
      <c r="B35" s="227" t="s">
        <v>555</v>
      </c>
      <c r="C35" s="228" t="s">
        <v>420</v>
      </c>
      <c r="D35" s="227" t="s">
        <v>570</v>
      </c>
      <c r="E35" s="230" t="s">
        <v>571</v>
      </c>
      <c r="F35" s="231" t="s">
        <v>532</v>
      </c>
      <c r="G35" s="192">
        <v>1</v>
      </c>
      <c r="H35" s="192">
        <v>1</v>
      </c>
      <c r="I35" s="192">
        <v>1</v>
      </c>
      <c r="J35" s="224">
        <v>50</v>
      </c>
      <c r="K35" s="225">
        <f t="shared" si="0"/>
        <v>50</v>
      </c>
      <c r="L35" s="233" t="s">
        <v>524</v>
      </c>
    </row>
    <row r="36" spans="1:12" ht="204">
      <c r="A36" s="226" t="s">
        <v>554</v>
      </c>
      <c r="B36" s="227" t="s">
        <v>555</v>
      </c>
      <c r="C36" s="228" t="s">
        <v>420</v>
      </c>
      <c r="D36" s="227" t="s">
        <v>572</v>
      </c>
      <c r="E36" s="230" t="s">
        <v>573</v>
      </c>
      <c r="F36" s="231" t="s">
        <v>532</v>
      </c>
      <c r="G36" s="192">
        <v>1</v>
      </c>
      <c r="H36" s="192">
        <v>1</v>
      </c>
      <c r="I36" s="192">
        <v>1</v>
      </c>
      <c r="J36" s="224">
        <v>50</v>
      </c>
      <c r="K36" s="225">
        <f t="shared" si="0"/>
        <v>50</v>
      </c>
      <c r="L36" s="233" t="s">
        <v>524</v>
      </c>
    </row>
    <row r="37" spans="1:12" ht="216.75">
      <c r="A37" s="226" t="s">
        <v>554</v>
      </c>
      <c r="B37" s="227" t="s">
        <v>555</v>
      </c>
      <c r="C37" s="228" t="s">
        <v>420</v>
      </c>
      <c r="D37" s="227" t="s">
        <v>574</v>
      </c>
      <c r="E37" s="230" t="s">
        <v>575</v>
      </c>
      <c r="F37" s="231" t="s">
        <v>532</v>
      </c>
      <c r="G37" s="192">
        <v>1</v>
      </c>
      <c r="H37" s="192">
        <v>1</v>
      </c>
      <c r="I37" s="192">
        <v>1</v>
      </c>
      <c r="J37" s="224">
        <v>50</v>
      </c>
      <c r="K37" s="225">
        <f t="shared" si="0"/>
        <v>50</v>
      </c>
      <c r="L37" s="233" t="s">
        <v>524</v>
      </c>
    </row>
    <row r="38" spans="1:12" ht="191.25">
      <c r="A38" s="226" t="s">
        <v>554</v>
      </c>
      <c r="B38" s="227" t="s">
        <v>555</v>
      </c>
      <c r="C38" s="228" t="s">
        <v>420</v>
      </c>
      <c r="D38" s="227" t="s">
        <v>576</v>
      </c>
      <c r="E38" s="230" t="s">
        <v>577</v>
      </c>
      <c r="F38" s="231" t="s">
        <v>532</v>
      </c>
      <c r="G38" s="192">
        <v>1</v>
      </c>
      <c r="H38" s="192">
        <v>1</v>
      </c>
      <c r="I38" s="192">
        <v>1</v>
      </c>
      <c r="J38" s="224">
        <v>50</v>
      </c>
      <c r="K38" s="225">
        <f t="shared" si="0"/>
        <v>50</v>
      </c>
      <c r="L38" s="233" t="s">
        <v>524</v>
      </c>
    </row>
    <row r="39" spans="1:12" ht="140.25">
      <c r="A39" s="226" t="s">
        <v>554</v>
      </c>
      <c r="B39" s="227" t="s">
        <v>555</v>
      </c>
      <c r="C39" s="228" t="s">
        <v>420</v>
      </c>
      <c r="D39" s="227" t="s">
        <v>578</v>
      </c>
      <c r="E39" s="230" t="s">
        <v>579</v>
      </c>
      <c r="F39" s="231" t="s">
        <v>529</v>
      </c>
      <c r="G39" s="192">
        <v>1</v>
      </c>
      <c r="H39" s="192">
        <v>1</v>
      </c>
      <c r="I39" s="192">
        <v>1</v>
      </c>
      <c r="J39" s="224">
        <v>50</v>
      </c>
      <c r="K39" s="225">
        <f t="shared" si="0"/>
        <v>50</v>
      </c>
      <c r="L39" s="233" t="s">
        <v>524</v>
      </c>
    </row>
    <row r="40" spans="1:12" ht="153">
      <c r="A40" s="226" t="s">
        <v>554</v>
      </c>
      <c r="B40" s="227" t="s">
        <v>555</v>
      </c>
      <c r="C40" s="228" t="s">
        <v>420</v>
      </c>
      <c r="D40" s="227" t="s">
        <v>580</v>
      </c>
      <c r="E40" s="230" t="s">
        <v>581</v>
      </c>
      <c r="F40" s="231" t="s">
        <v>532</v>
      </c>
      <c r="G40" s="192">
        <v>1</v>
      </c>
      <c r="H40" s="192">
        <v>1</v>
      </c>
      <c r="I40" s="192">
        <v>1</v>
      </c>
      <c r="J40" s="224">
        <v>50</v>
      </c>
      <c r="K40" s="225">
        <f t="shared" si="0"/>
        <v>50</v>
      </c>
      <c r="L40" s="233" t="s">
        <v>524</v>
      </c>
    </row>
    <row r="41" spans="1:12" ht="127.5">
      <c r="A41" s="226" t="s">
        <v>554</v>
      </c>
      <c r="B41" s="227" t="s">
        <v>555</v>
      </c>
      <c r="C41" s="228" t="s">
        <v>420</v>
      </c>
      <c r="D41" s="227" t="s">
        <v>582</v>
      </c>
      <c r="E41" s="230" t="s">
        <v>583</v>
      </c>
      <c r="F41" s="231" t="s">
        <v>529</v>
      </c>
      <c r="G41" s="192">
        <v>1</v>
      </c>
      <c r="H41" s="192">
        <v>1</v>
      </c>
      <c r="I41" s="192">
        <v>1</v>
      </c>
      <c r="J41" s="224">
        <v>50</v>
      </c>
      <c r="K41" s="225">
        <f t="shared" si="0"/>
        <v>50</v>
      </c>
      <c r="L41" s="233" t="s">
        <v>524</v>
      </c>
    </row>
    <row r="42" spans="1:12" ht="213.75">
      <c r="A42" s="226" t="s">
        <v>554</v>
      </c>
      <c r="B42" s="227" t="s">
        <v>555</v>
      </c>
      <c r="C42" s="228" t="s">
        <v>420</v>
      </c>
      <c r="D42" s="227" t="s">
        <v>584</v>
      </c>
      <c r="E42" s="230" t="s">
        <v>585</v>
      </c>
      <c r="F42" s="231" t="s">
        <v>532</v>
      </c>
      <c r="G42" s="192">
        <v>1</v>
      </c>
      <c r="H42" s="192">
        <v>1</v>
      </c>
      <c r="I42" s="192">
        <v>1</v>
      </c>
      <c r="J42" s="224">
        <v>50</v>
      </c>
      <c r="K42" s="225">
        <f t="shared" si="0"/>
        <v>50</v>
      </c>
      <c r="L42" s="233" t="s">
        <v>524</v>
      </c>
    </row>
    <row r="43" spans="1:12" ht="165.75">
      <c r="A43" s="226" t="s">
        <v>554</v>
      </c>
      <c r="B43" s="227" t="s">
        <v>555</v>
      </c>
      <c r="C43" s="228" t="s">
        <v>420</v>
      </c>
      <c r="D43" s="227" t="s">
        <v>586</v>
      </c>
      <c r="E43" s="230" t="s">
        <v>587</v>
      </c>
      <c r="F43" s="231" t="s">
        <v>532</v>
      </c>
      <c r="G43" s="192">
        <v>1</v>
      </c>
      <c r="H43" s="192">
        <v>1</v>
      </c>
      <c r="I43" s="192">
        <v>1</v>
      </c>
      <c r="J43" s="224">
        <v>50</v>
      </c>
      <c r="K43" s="225">
        <f t="shared" si="0"/>
        <v>50</v>
      </c>
      <c r="L43" s="233" t="s">
        <v>524</v>
      </c>
    </row>
    <row r="44" spans="1:12" ht="178.5">
      <c r="A44" s="226" t="s">
        <v>554</v>
      </c>
      <c r="B44" s="227" t="s">
        <v>555</v>
      </c>
      <c r="C44" s="228" t="s">
        <v>420</v>
      </c>
      <c r="D44" s="227" t="s">
        <v>588</v>
      </c>
      <c r="E44" s="230" t="s">
        <v>589</v>
      </c>
      <c r="F44" s="231" t="s">
        <v>532</v>
      </c>
      <c r="G44" s="192">
        <v>1</v>
      </c>
      <c r="H44" s="192">
        <v>1</v>
      </c>
      <c r="I44" s="192">
        <v>1</v>
      </c>
      <c r="J44" s="224">
        <v>50</v>
      </c>
      <c r="K44" s="225">
        <f t="shared" si="0"/>
        <v>50</v>
      </c>
      <c r="L44" s="233" t="s">
        <v>524</v>
      </c>
    </row>
    <row r="45" spans="1:12" ht="153">
      <c r="A45" s="218" t="s">
        <v>590</v>
      </c>
      <c r="B45" s="219" t="s">
        <v>591</v>
      </c>
      <c r="C45" s="220" t="s">
        <v>420</v>
      </c>
      <c r="D45" s="219" t="s">
        <v>592</v>
      </c>
      <c r="E45" s="221" t="s">
        <v>593</v>
      </c>
      <c r="F45" s="231" t="s">
        <v>532</v>
      </c>
      <c r="G45" s="192">
        <v>3</v>
      </c>
      <c r="H45" s="192">
        <v>3</v>
      </c>
      <c r="I45" s="192">
        <v>3</v>
      </c>
      <c r="J45" s="224">
        <v>50</v>
      </c>
      <c r="K45" s="225">
        <v>16.670000000000002</v>
      </c>
      <c r="L45" s="233" t="s">
        <v>524</v>
      </c>
    </row>
    <row r="46" spans="1:12" ht="140.25">
      <c r="A46" s="218" t="s">
        <v>594</v>
      </c>
      <c r="B46" s="219" t="s">
        <v>595</v>
      </c>
      <c r="C46" s="220" t="s">
        <v>420</v>
      </c>
      <c r="D46" s="219" t="s">
        <v>596</v>
      </c>
      <c r="E46" s="221" t="s">
        <v>597</v>
      </c>
      <c r="F46" s="231" t="s">
        <v>532</v>
      </c>
      <c r="G46" s="192">
        <v>9</v>
      </c>
      <c r="H46" s="192">
        <v>2</v>
      </c>
      <c r="I46" s="192">
        <v>9</v>
      </c>
      <c r="J46" s="224">
        <v>50</v>
      </c>
      <c r="K46" s="225">
        <v>5.56</v>
      </c>
      <c r="L46" s="233" t="s">
        <v>524</v>
      </c>
    </row>
    <row r="47" spans="1:12" ht="140.25">
      <c r="A47" s="218" t="s">
        <v>594</v>
      </c>
      <c r="B47" s="219" t="s">
        <v>595</v>
      </c>
      <c r="C47" s="220" t="s">
        <v>420</v>
      </c>
      <c r="D47" s="219" t="s">
        <v>598</v>
      </c>
      <c r="E47" s="221" t="s">
        <v>599</v>
      </c>
      <c r="F47" s="231" t="s">
        <v>532</v>
      </c>
      <c r="G47" s="192">
        <v>9</v>
      </c>
      <c r="H47" s="192">
        <v>2</v>
      </c>
      <c r="I47" s="192">
        <v>9</v>
      </c>
      <c r="J47" s="224">
        <v>50</v>
      </c>
      <c r="K47" s="225">
        <v>5.56</v>
      </c>
      <c r="L47" s="233" t="s">
        <v>524</v>
      </c>
    </row>
    <row r="48" spans="1:12" ht="127.5">
      <c r="A48" s="218" t="s">
        <v>594</v>
      </c>
      <c r="B48" s="219" t="s">
        <v>595</v>
      </c>
      <c r="C48" s="220" t="s">
        <v>420</v>
      </c>
      <c r="D48" s="219" t="s">
        <v>600</v>
      </c>
      <c r="E48" s="221" t="s">
        <v>601</v>
      </c>
      <c r="F48" s="231" t="s">
        <v>532</v>
      </c>
      <c r="G48" s="192">
        <v>9</v>
      </c>
      <c r="H48" s="192">
        <v>2</v>
      </c>
      <c r="I48" s="192">
        <v>9</v>
      </c>
      <c r="J48" s="224">
        <v>50</v>
      </c>
      <c r="K48" s="225">
        <v>5.56</v>
      </c>
      <c r="L48" s="233" t="s">
        <v>524</v>
      </c>
    </row>
    <row r="49" spans="1:12" ht="153">
      <c r="A49" s="218" t="s">
        <v>594</v>
      </c>
      <c r="B49" s="219" t="s">
        <v>595</v>
      </c>
      <c r="C49" s="220" t="s">
        <v>420</v>
      </c>
      <c r="D49" s="219" t="s">
        <v>602</v>
      </c>
      <c r="E49" s="221" t="s">
        <v>603</v>
      </c>
      <c r="F49" s="231" t="s">
        <v>532</v>
      </c>
      <c r="G49" s="192">
        <v>9</v>
      </c>
      <c r="H49" s="192">
        <v>2</v>
      </c>
      <c r="I49" s="192">
        <v>9</v>
      </c>
      <c r="J49" s="224">
        <v>50</v>
      </c>
      <c r="K49" s="225">
        <v>5.56</v>
      </c>
      <c r="L49" s="233" t="s">
        <v>524</v>
      </c>
    </row>
    <row r="50" spans="1:12" ht="127.5">
      <c r="A50" s="218" t="s">
        <v>594</v>
      </c>
      <c r="B50" s="219" t="s">
        <v>595</v>
      </c>
      <c r="C50" s="220" t="s">
        <v>420</v>
      </c>
      <c r="D50" s="219" t="s">
        <v>604</v>
      </c>
      <c r="E50" s="221" t="s">
        <v>605</v>
      </c>
      <c r="F50" s="231" t="s">
        <v>532</v>
      </c>
      <c r="G50" s="192">
        <v>9</v>
      </c>
      <c r="H50" s="192">
        <v>2</v>
      </c>
      <c r="I50" s="192">
        <v>9</v>
      </c>
      <c r="J50" s="224">
        <v>50</v>
      </c>
      <c r="K50" s="225">
        <v>5.56</v>
      </c>
      <c r="L50" s="233" t="s">
        <v>524</v>
      </c>
    </row>
    <row r="51" spans="1:12" ht="153">
      <c r="A51" s="218" t="s">
        <v>594</v>
      </c>
      <c r="B51" s="219" t="s">
        <v>595</v>
      </c>
      <c r="C51" s="220" t="s">
        <v>420</v>
      </c>
      <c r="D51" s="219" t="s">
        <v>606</v>
      </c>
      <c r="E51" s="221" t="s">
        <v>607</v>
      </c>
      <c r="F51" s="231" t="s">
        <v>532</v>
      </c>
      <c r="G51" s="192">
        <v>9</v>
      </c>
      <c r="H51" s="192">
        <v>2</v>
      </c>
      <c r="I51" s="192">
        <v>9</v>
      </c>
      <c r="J51" s="224">
        <v>50</v>
      </c>
      <c r="K51" s="225">
        <v>5.56</v>
      </c>
      <c r="L51" s="233" t="s">
        <v>524</v>
      </c>
    </row>
    <row r="52" spans="1:12" ht="191.25">
      <c r="A52" s="218" t="s">
        <v>594</v>
      </c>
      <c r="B52" s="219" t="s">
        <v>595</v>
      </c>
      <c r="C52" s="220" t="s">
        <v>420</v>
      </c>
      <c r="D52" s="219" t="s">
        <v>608</v>
      </c>
      <c r="E52" s="221" t="s">
        <v>609</v>
      </c>
      <c r="F52" s="231" t="s">
        <v>532</v>
      </c>
      <c r="G52" s="192">
        <v>9</v>
      </c>
      <c r="H52" s="192">
        <v>2</v>
      </c>
      <c r="I52" s="192">
        <v>9</v>
      </c>
      <c r="J52" s="224">
        <v>50</v>
      </c>
      <c r="K52" s="225">
        <v>5.56</v>
      </c>
      <c r="L52" s="233" t="s">
        <v>524</v>
      </c>
    </row>
    <row r="53" spans="1:12" ht="127.5">
      <c r="A53" s="218" t="s">
        <v>594</v>
      </c>
      <c r="B53" s="219" t="s">
        <v>595</v>
      </c>
      <c r="C53" s="220" t="s">
        <v>420</v>
      </c>
      <c r="D53" s="219" t="s">
        <v>610</v>
      </c>
      <c r="E53" s="221" t="s">
        <v>611</v>
      </c>
      <c r="F53" s="231" t="s">
        <v>532</v>
      </c>
      <c r="G53" s="192">
        <v>9</v>
      </c>
      <c r="H53" s="192">
        <v>2</v>
      </c>
      <c r="I53" s="192">
        <v>9</v>
      </c>
      <c r="J53" s="224">
        <v>50</v>
      </c>
      <c r="K53" s="225">
        <v>5.56</v>
      </c>
      <c r="L53" s="233" t="s">
        <v>524</v>
      </c>
    </row>
    <row r="54" spans="1:12" ht="153">
      <c r="A54" s="218" t="s">
        <v>612</v>
      </c>
      <c r="B54" s="219" t="s">
        <v>613</v>
      </c>
      <c r="C54" s="220" t="s">
        <v>420</v>
      </c>
      <c r="D54" s="219" t="s">
        <v>602</v>
      </c>
      <c r="E54" s="221" t="s">
        <v>603</v>
      </c>
      <c r="F54" s="231" t="s">
        <v>532</v>
      </c>
      <c r="G54" s="192">
        <v>11</v>
      </c>
      <c r="H54" s="192">
        <v>2</v>
      </c>
      <c r="I54" s="192">
        <v>11</v>
      </c>
      <c r="J54" s="224">
        <v>50</v>
      </c>
      <c r="K54" s="225">
        <v>4.55</v>
      </c>
      <c r="L54" s="233" t="s">
        <v>524</v>
      </c>
    </row>
    <row r="55" spans="1:12" ht="204">
      <c r="A55" s="218" t="s">
        <v>614</v>
      </c>
      <c r="B55" s="219" t="s">
        <v>615</v>
      </c>
      <c r="C55" s="220" t="s">
        <v>420</v>
      </c>
      <c r="D55" s="219" t="s">
        <v>616</v>
      </c>
      <c r="E55" s="221" t="s">
        <v>617</v>
      </c>
      <c r="F55" s="231" t="s">
        <v>532</v>
      </c>
      <c r="G55" s="192">
        <v>4</v>
      </c>
      <c r="H55" s="192">
        <v>4</v>
      </c>
      <c r="I55" s="192">
        <v>4</v>
      </c>
      <c r="J55" s="224">
        <v>50</v>
      </c>
      <c r="K55" s="225">
        <f t="shared" si="0"/>
        <v>12.5</v>
      </c>
      <c r="L55" s="233" t="s">
        <v>524</v>
      </c>
    </row>
    <row r="56" spans="1:12" ht="204">
      <c r="A56" s="218" t="s">
        <v>614</v>
      </c>
      <c r="B56" s="219" t="s">
        <v>615</v>
      </c>
      <c r="C56" s="220" t="s">
        <v>420</v>
      </c>
      <c r="D56" s="219" t="s">
        <v>618</v>
      </c>
      <c r="E56" s="221" t="s">
        <v>619</v>
      </c>
      <c r="F56" s="231" t="s">
        <v>532</v>
      </c>
      <c r="G56" s="192">
        <v>4</v>
      </c>
      <c r="H56" s="192">
        <v>4</v>
      </c>
      <c r="I56" s="192">
        <v>4</v>
      </c>
      <c r="J56" s="224">
        <v>50</v>
      </c>
      <c r="K56" s="225">
        <f t="shared" si="0"/>
        <v>12.5</v>
      </c>
      <c r="L56" s="233" t="s">
        <v>524</v>
      </c>
    </row>
    <row r="57" spans="1:12" ht="191.25">
      <c r="A57" s="218" t="s">
        <v>620</v>
      </c>
      <c r="B57" s="219" t="s">
        <v>621</v>
      </c>
      <c r="C57" s="220" t="s">
        <v>420</v>
      </c>
      <c r="D57" s="219" t="s">
        <v>622</v>
      </c>
      <c r="E57" s="221" t="s">
        <v>623</v>
      </c>
      <c r="F57" s="231" t="s">
        <v>532</v>
      </c>
      <c r="G57" s="192">
        <v>8</v>
      </c>
      <c r="H57" s="192">
        <v>3</v>
      </c>
      <c r="I57" s="192">
        <v>8</v>
      </c>
      <c r="J57" s="224">
        <v>50</v>
      </c>
      <c r="K57" s="225">
        <f t="shared" si="0"/>
        <v>6.25</v>
      </c>
      <c r="L57" s="233" t="s">
        <v>524</v>
      </c>
    </row>
    <row r="58" spans="1:12" ht="127.5">
      <c r="A58" s="218" t="s">
        <v>620</v>
      </c>
      <c r="B58" s="219" t="s">
        <v>621</v>
      </c>
      <c r="C58" s="220" t="s">
        <v>420</v>
      </c>
      <c r="D58" s="219" t="s">
        <v>624</v>
      </c>
      <c r="E58" s="221" t="s">
        <v>625</v>
      </c>
      <c r="F58" s="231" t="s">
        <v>532</v>
      </c>
      <c r="G58" s="192">
        <v>8</v>
      </c>
      <c r="H58" s="192">
        <v>3</v>
      </c>
      <c r="I58" s="192">
        <v>8</v>
      </c>
      <c r="J58" s="224">
        <v>50</v>
      </c>
      <c r="K58" s="225">
        <f t="shared" si="0"/>
        <v>6.25</v>
      </c>
      <c r="L58" s="233" t="s">
        <v>524</v>
      </c>
    </row>
    <row r="59" spans="1:12" ht="293.25">
      <c r="A59" s="218" t="s">
        <v>620</v>
      </c>
      <c r="B59" s="219" t="s">
        <v>621</v>
      </c>
      <c r="C59" s="220" t="s">
        <v>420</v>
      </c>
      <c r="D59" s="219" t="s">
        <v>626</v>
      </c>
      <c r="E59" s="221" t="s">
        <v>627</v>
      </c>
      <c r="F59" s="231" t="s">
        <v>532</v>
      </c>
      <c r="G59" s="192">
        <v>8</v>
      </c>
      <c r="H59" s="192">
        <v>3</v>
      </c>
      <c r="I59" s="192">
        <v>8</v>
      </c>
      <c r="J59" s="224">
        <v>50</v>
      </c>
      <c r="K59" s="225">
        <f t="shared" si="0"/>
        <v>6.25</v>
      </c>
      <c r="L59" s="233" t="s">
        <v>524</v>
      </c>
    </row>
    <row r="60" spans="1:12" ht="165.75">
      <c r="A60" s="218" t="s">
        <v>620</v>
      </c>
      <c r="B60" s="219" t="s">
        <v>621</v>
      </c>
      <c r="C60" s="220" t="s">
        <v>420</v>
      </c>
      <c r="D60" s="219" t="s">
        <v>628</v>
      </c>
      <c r="E60" s="221" t="s">
        <v>629</v>
      </c>
      <c r="F60" s="231" t="s">
        <v>532</v>
      </c>
      <c r="G60" s="192">
        <v>8</v>
      </c>
      <c r="H60" s="192">
        <v>3</v>
      </c>
      <c r="I60" s="192">
        <v>8</v>
      </c>
      <c r="J60" s="224">
        <v>50</v>
      </c>
      <c r="K60" s="225">
        <f t="shared" si="0"/>
        <v>6.25</v>
      </c>
      <c r="L60" s="233" t="s">
        <v>524</v>
      </c>
    </row>
    <row r="61" spans="1:12" ht="178.5">
      <c r="A61" s="218" t="s">
        <v>630</v>
      </c>
      <c r="B61" s="219" t="s">
        <v>631</v>
      </c>
      <c r="C61" s="220" t="s">
        <v>420</v>
      </c>
      <c r="D61" s="219" t="s">
        <v>632</v>
      </c>
      <c r="E61" s="221" t="s">
        <v>633</v>
      </c>
      <c r="F61" s="231" t="s">
        <v>532</v>
      </c>
      <c r="G61" s="192">
        <v>3</v>
      </c>
      <c r="H61" s="192">
        <v>2</v>
      </c>
      <c r="I61" s="192">
        <v>3</v>
      </c>
      <c r="J61" s="224">
        <v>50</v>
      </c>
      <c r="K61" s="225">
        <v>16.670000000000002</v>
      </c>
      <c r="L61" s="233" t="s">
        <v>524</v>
      </c>
    </row>
    <row r="62" spans="1:12" ht="165.75">
      <c r="A62" s="218" t="s">
        <v>630</v>
      </c>
      <c r="B62" s="219" t="s">
        <v>631</v>
      </c>
      <c r="C62" s="220" t="s">
        <v>420</v>
      </c>
      <c r="D62" s="219" t="s">
        <v>634</v>
      </c>
      <c r="E62" s="221" t="s">
        <v>635</v>
      </c>
      <c r="F62" s="231" t="s">
        <v>532</v>
      </c>
      <c r="G62" s="192">
        <v>3</v>
      </c>
      <c r="H62" s="192">
        <v>2</v>
      </c>
      <c r="I62" s="192">
        <v>3</v>
      </c>
      <c r="J62" s="224">
        <v>50</v>
      </c>
      <c r="K62" s="225">
        <v>16.670000000000002</v>
      </c>
      <c r="L62" s="233" t="s">
        <v>524</v>
      </c>
    </row>
    <row r="63" spans="1:12" ht="191.25">
      <c r="A63" s="226" t="s">
        <v>636</v>
      </c>
      <c r="B63" s="227" t="s">
        <v>637</v>
      </c>
      <c r="C63" s="228" t="s">
        <v>420</v>
      </c>
      <c r="D63" s="219" t="s">
        <v>638</v>
      </c>
      <c r="E63" s="221" t="s">
        <v>639</v>
      </c>
      <c r="F63" s="231" t="s">
        <v>532</v>
      </c>
      <c r="G63" s="192">
        <v>2</v>
      </c>
      <c r="H63" s="192">
        <v>2</v>
      </c>
      <c r="I63" s="192">
        <v>2</v>
      </c>
      <c r="J63" s="224">
        <v>50</v>
      </c>
      <c r="K63" s="225">
        <f t="shared" si="0"/>
        <v>25</v>
      </c>
      <c r="L63" s="233" t="s">
        <v>524</v>
      </c>
    </row>
    <row r="64" spans="1:12" ht="165.75">
      <c r="A64" s="218" t="s">
        <v>640</v>
      </c>
      <c r="B64" s="219" t="s">
        <v>641</v>
      </c>
      <c r="C64" s="228" t="s">
        <v>420</v>
      </c>
      <c r="D64" s="219" t="s">
        <v>642</v>
      </c>
      <c r="E64" s="221" t="s">
        <v>643</v>
      </c>
      <c r="F64" s="231" t="s">
        <v>532</v>
      </c>
      <c r="G64" s="192">
        <v>3</v>
      </c>
      <c r="H64" s="192">
        <v>3</v>
      </c>
      <c r="I64" s="192">
        <v>3</v>
      </c>
      <c r="J64" s="224">
        <v>50</v>
      </c>
      <c r="K64" s="225">
        <v>16.66</v>
      </c>
      <c r="L64" s="233" t="s">
        <v>524</v>
      </c>
    </row>
    <row r="65" spans="1:12" ht="242.25">
      <c r="A65" s="218" t="s">
        <v>644</v>
      </c>
      <c r="B65" s="219" t="s">
        <v>645</v>
      </c>
      <c r="C65" s="228" t="s">
        <v>420</v>
      </c>
      <c r="D65" s="219" t="s">
        <v>646</v>
      </c>
      <c r="E65" s="221" t="s">
        <v>647</v>
      </c>
      <c r="F65" s="222" t="s">
        <v>532</v>
      </c>
      <c r="G65" s="192">
        <v>6</v>
      </c>
      <c r="H65" s="192">
        <v>2</v>
      </c>
      <c r="I65" s="192">
        <v>6</v>
      </c>
      <c r="J65" s="224">
        <v>50</v>
      </c>
      <c r="K65" s="225">
        <v>8.33</v>
      </c>
      <c r="L65" s="233" t="s">
        <v>524</v>
      </c>
    </row>
    <row r="66" spans="1:12" ht="229.5">
      <c r="A66" s="218" t="s">
        <v>644</v>
      </c>
      <c r="B66" s="219" t="s">
        <v>645</v>
      </c>
      <c r="C66" s="228" t="s">
        <v>420</v>
      </c>
      <c r="D66" s="219" t="s">
        <v>648</v>
      </c>
      <c r="E66" s="221" t="s">
        <v>649</v>
      </c>
      <c r="F66" s="222" t="s">
        <v>650</v>
      </c>
      <c r="G66" s="192">
        <v>6</v>
      </c>
      <c r="H66" s="192">
        <v>2</v>
      </c>
      <c r="I66" s="192">
        <v>6</v>
      </c>
      <c r="J66" s="224">
        <v>50</v>
      </c>
      <c r="K66" s="225">
        <v>8.33</v>
      </c>
      <c r="L66" s="233" t="s">
        <v>524</v>
      </c>
    </row>
    <row r="67" spans="1:12" ht="178.5">
      <c r="A67" s="218" t="s">
        <v>644</v>
      </c>
      <c r="B67" s="219" t="s">
        <v>645</v>
      </c>
      <c r="C67" s="228" t="s">
        <v>420</v>
      </c>
      <c r="D67" s="219" t="s">
        <v>651</v>
      </c>
      <c r="E67" s="221" t="s">
        <v>652</v>
      </c>
      <c r="F67" s="222" t="s">
        <v>532</v>
      </c>
      <c r="G67" s="192">
        <v>6</v>
      </c>
      <c r="H67" s="192">
        <v>2</v>
      </c>
      <c r="I67" s="192">
        <v>6</v>
      </c>
      <c r="J67" s="224">
        <v>50</v>
      </c>
      <c r="K67" s="225">
        <v>8.33</v>
      </c>
      <c r="L67" s="233" t="s">
        <v>524</v>
      </c>
    </row>
    <row r="68" spans="1:12" ht="140.25">
      <c r="A68" s="218" t="s">
        <v>653</v>
      </c>
      <c r="B68" s="219" t="s">
        <v>654</v>
      </c>
      <c r="C68" s="228" t="s">
        <v>420</v>
      </c>
      <c r="D68" s="219" t="s">
        <v>655</v>
      </c>
      <c r="E68" s="221" t="s">
        <v>656</v>
      </c>
      <c r="F68" s="222" t="s">
        <v>529</v>
      </c>
      <c r="G68" s="192">
        <v>1</v>
      </c>
      <c r="H68" s="192">
        <v>1</v>
      </c>
      <c r="I68" s="192">
        <v>8</v>
      </c>
      <c r="J68" s="224">
        <v>50</v>
      </c>
      <c r="K68" s="225">
        <f t="shared" si="0"/>
        <v>50</v>
      </c>
      <c r="L68" s="233" t="s">
        <v>524</v>
      </c>
    </row>
    <row r="69" spans="1:12" ht="204">
      <c r="A69" s="218" t="s">
        <v>657</v>
      </c>
      <c r="B69" s="219" t="s">
        <v>658</v>
      </c>
      <c r="C69" s="228" t="s">
        <v>420</v>
      </c>
      <c r="D69" s="232" t="s">
        <v>659</v>
      </c>
      <c r="E69" s="221" t="s">
        <v>660</v>
      </c>
      <c r="F69" s="222" t="s">
        <v>661</v>
      </c>
      <c r="G69" s="192">
        <v>3</v>
      </c>
      <c r="H69" s="192">
        <v>3</v>
      </c>
      <c r="I69" s="192">
        <v>3</v>
      </c>
      <c r="J69" s="224">
        <v>50</v>
      </c>
      <c r="K69" s="225">
        <v>16.66</v>
      </c>
      <c r="L69" s="233" t="s">
        <v>524</v>
      </c>
    </row>
    <row r="70" spans="1:12" ht="204">
      <c r="A70" s="218" t="s">
        <v>662</v>
      </c>
      <c r="B70" s="219" t="s">
        <v>663</v>
      </c>
      <c r="C70" s="220" t="s">
        <v>420</v>
      </c>
      <c r="D70" s="219" t="s">
        <v>664</v>
      </c>
      <c r="E70" s="221" t="s">
        <v>665</v>
      </c>
      <c r="F70" s="222" t="s">
        <v>532</v>
      </c>
      <c r="G70" s="192">
        <v>2</v>
      </c>
      <c r="H70" s="192">
        <v>2</v>
      </c>
      <c r="I70" s="192">
        <v>2</v>
      </c>
      <c r="J70" s="224">
        <v>50</v>
      </c>
      <c r="K70" s="225">
        <f t="shared" si="0"/>
        <v>25</v>
      </c>
      <c r="L70" s="233" t="s">
        <v>524</v>
      </c>
    </row>
    <row r="71" spans="1:12" ht="15.75" customHeight="1">
      <c r="A71" s="218" t="s">
        <v>662</v>
      </c>
      <c r="B71" s="219" t="s">
        <v>663</v>
      </c>
      <c r="C71" s="220" t="s">
        <v>420</v>
      </c>
      <c r="D71" s="219" t="s">
        <v>666</v>
      </c>
      <c r="E71" s="221" t="s">
        <v>667</v>
      </c>
      <c r="F71" s="222" t="s">
        <v>532</v>
      </c>
      <c r="G71" s="192">
        <v>2</v>
      </c>
      <c r="H71" s="192">
        <v>2</v>
      </c>
      <c r="I71" s="192">
        <v>2</v>
      </c>
      <c r="J71" s="224">
        <v>50</v>
      </c>
      <c r="K71" s="225">
        <f t="shared" si="0"/>
        <v>25</v>
      </c>
      <c r="L71" s="233" t="s">
        <v>524</v>
      </c>
    </row>
    <row r="72" spans="1:12" ht="15.75" customHeight="1">
      <c r="A72" s="218" t="s">
        <v>662</v>
      </c>
      <c r="B72" s="219" t="s">
        <v>663</v>
      </c>
      <c r="C72" s="220" t="s">
        <v>420</v>
      </c>
      <c r="D72" s="219" t="s">
        <v>668</v>
      </c>
      <c r="E72" s="221" t="s">
        <v>669</v>
      </c>
      <c r="F72" s="222" t="s">
        <v>532</v>
      </c>
      <c r="G72" s="192">
        <v>2</v>
      </c>
      <c r="H72" s="192">
        <v>2</v>
      </c>
      <c r="I72" s="192">
        <v>2</v>
      </c>
      <c r="J72" s="224">
        <v>50</v>
      </c>
      <c r="K72" s="225">
        <f t="shared" si="0"/>
        <v>25</v>
      </c>
      <c r="L72" s="233" t="s">
        <v>524</v>
      </c>
    </row>
    <row r="73" spans="1:12" ht="15.75" customHeight="1">
      <c r="A73" s="218" t="s">
        <v>670</v>
      </c>
      <c r="B73" s="219" t="s">
        <v>671</v>
      </c>
      <c r="C73" s="220" t="s">
        <v>420</v>
      </c>
      <c r="D73" s="219" t="s">
        <v>672</v>
      </c>
      <c r="E73" s="221" t="s">
        <v>673</v>
      </c>
      <c r="F73" s="222" t="s">
        <v>532</v>
      </c>
      <c r="G73" s="192">
        <v>2</v>
      </c>
      <c r="H73" s="192">
        <v>2</v>
      </c>
      <c r="I73" s="192">
        <v>2</v>
      </c>
      <c r="J73" s="224">
        <v>50</v>
      </c>
      <c r="K73" s="225">
        <f t="shared" si="0"/>
        <v>25</v>
      </c>
      <c r="L73" s="233" t="s">
        <v>524</v>
      </c>
    </row>
    <row r="74" spans="1:12" ht="15.75" customHeight="1">
      <c r="A74" s="218" t="s">
        <v>674</v>
      </c>
      <c r="B74" s="219" t="s">
        <v>675</v>
      </c>
      <c r="C74" s="220" t="s">
        <v>420</v>
      </c>
      <c r="D74" s="219" t="s">
        <v>676</v>
      </c>
      <c r="E74" s="221" t="s">
        <v>677</v>
      </c>
      <c r="F74" s="222" t="s">
        <v>532</v>
      </c>
      <c r="G74" s="192">
        <v>3</v>
      </c>
      <c r="H74" s="192">
        <v>3</v>
      </c>
      <c r="I74" s="192">
        <v>3</v>
      </c>
      <c r="J74" s="224">
        <v>50</v>
      </c>
      <c r="K74" s="225">
        <v>16.66</v>
      </c>
      <c r="L74" s="233" t="s">
        <v>524</v>
      </c>
    </row>
    <row r="75" spans="1:12" ht="15.75" customHeight="1">
      <c r="A75" s="218" t="s">
        <v>678</v>
      </c>
      <c r="B75" s="219" t="s">
        <v>679</v>
      </c>
      <c r="C75" s="220" t="s">
        <v>420</v>
      </c>
      <c r="D75" s="219" t="s">
        <v>680</v>
      </c>
      <c r="E75" s="221" t="s">
        <v>681</v>
      </c>
      <c r="F75" s="222" t="s">
        <v>532</v>
      </c>
      <c r="G75" s="192">
        <v>2</v>
      </c>
      <c r="H75" s="192">
        <v>2</v>
      </c>
      <c r="I75" s="192">
        <v>16</v>
      </c>
      <c r="J75" s="224">
        <v>50</v>
      </c>
      <c r="K75" s="225">
        <f t="shared" si="0"/>
        <v>25</v>
      </c>
      <c r="L75" s="233" t="s">
        <v>524</v>
      </c>
    </row>
    <row r="76" spans="1:12" ht="15.75" customHeight="1">
      <c r="A76" s="218" t="s">
        <v>682</v>
      </c>
      <c r="B76" s="219" t="s">
        <v>683</v>
      </c>
      <c r="C76" s="220" t="s">
        <v>420</v>
      </c>
      <c r="D76" s="219" t="s">
        <v>684</v>
      </c>
      <c r="E76" s="221" t="s">
        <v>685</v>
      </c>
      <c r="F76" s="222" t="s">
        <v>532</v>
      </c>
      <c r="G76" s="192">
        <v>2</v>
      </c>
      <c r="H76" s="192">
        <v>2</v>
      </c>
      <c r="I76" s="192">
        <v>2</v>
      </c>
      <c r="J76" s="224">
        <v>50</v>
      </c>
      <c r="K76" s="225">
        <f t="shared" si="0"/>
        <v>25</v>
      </c>
      <c r="L76" s="233" t="s">
        <v>524</v>
      </c>
    </row>
    <row r="77" spans="1:12" ht="15.75" customHeight="1">
      <c r="A77" s="218" t="s">
        <v>682</v>
      </c>
      <c r="B77" s="219" t="s">
        <v>683</v>
      </c>
      <c r="C77" s="220" t="s">
        <v>420</v>
      </c>
      <c r="D77" s="219" t="s">
        <v>686</v>
      </c>
      <c r="E77" s="221" t="s">
        <v>687</v>
      </c>
      <c r="F77" s="222" t="s">
        <v>532</v>
      </c>
      <c r="G77" s="192">
        <v>2</v>
      </c>
      <c r="H77" s="192">
        <v>2</v>
      </c>
      <c r="I77" s="192">
        <v>2</v>
      </c>
      <c r="J77" s="224">
        <v>50</v>
      </c>
      <c r="K77" s="225">
        <f t="shared" si="0"/>
        <v>25</v>
      </c>
      <c r="L77" s="233" t="s">
        <v>524</v>
      </c>
    </row>
    <row r="78" spans="1:12" ht="15.75" customHeight="1">
      <c r="A78" s="218" t="s">
        <v>688</v>
      </c>
      <c r="B78" s="219" t="s">
        <v>689</v>
      </c>
      <c r="C78" s="220" t="s">
        <v>420</v>
      </c>
      <c r="D78" s="219" t="s">
        <v>690</v>
      </c>
      <c r="E78" s="221" t="s">
        <v>691</v>
      </c>
      <c r="F78" s="222" t="s">
        <v>532</v>
      </c>
      <c r="G78" s="192">
        <v>2</v>
      </c>
      <c r="H78" s="192">
        <v>2</v>
      </c>
      <c r="I78" s="192">
        <v>3</v>
      </c>
      <c r="J78" s="224">
        <v>50</v>
      </c>
      <c r="K78" s="225">
        <f t="shared" si="0"/>
        <v>25</v>
      </c>
      <c r="L78" s="233" t="s">
        <v>524</v>
      </c>
    </row>
    <row r="79" spans="1:12" ht="15.75" customHeight="1">
      <c r="A79" s="218" t="s">
        <v>692</v>
      </c>
      <c r="B79" s="219" t="s">
        <v>693</v>
      </c>
      <c r="C79" s="220" t="s">
        <v>420</v>
      </c>
      <c r="D79" s="219" t="s">
        <v>694</v>
      </c>
      <c r="E79" s="221" t="s">
        <v>695</v>
      </c>
      <c r="F79" s="222" t="s">
        <v>532</v>
      </c>
      <c r="G79" s="192">
        <v>1</v>
      </c>
      <c r="H79" s="192">
        <v>1</v>
      </c>
      <c r="I79" s="192">
        <v>10</v>
      </c>
      <c r="J79" s="224">
        <v>50</v>
      </c>
      <c r="K79" s="225">
        <f t="shared" si="0"/>
        <v>50</v>
      </c>
      <c r="L79" s="233" t="s">
        <v>524</v>
      </c>
    </row>
    <row r="80" spans="1:12" ht="15.75" customHeight="1">
      <c r="A80" s="218" t="s">
        <v>692</v>
      </c>
      <c r="B80" s="219" t="s">
        <v>693</v>
      </c>
      <c r="C80" s="220" t="s">
        <v>420</v>
      </c>
      <c r="D80" s="219" t="s">
        <v>696</v>
      </c>
      <c r="E80" s="221" t="s">
        <v>697</v>
      </c>
      <c r="F80" s="222" t="s">
        <v>532</v>
      </c>
      <c r="G80" s="192">
        <v>1</v>
      </c>
      <c r="H80" s="192">
        <v>1</v>
      </c>
      <c r="I80" s="192">
        <v>10</v>
      </c>
      <c r="J80" s="224">
        <v>50</v>
      </c>
      <c r="K80" s="225">
        <f t="shared" si="0"/>
        <v>50</v>
      </c>
      <c r="L80" s="233" t="s">
        <v>524</v>
      </c>
    </row>
    <row r="81" spans="1:12" ht="15.75" customHeight="1">
      <c r="A81" s="218" t="s">
        <v>698</v>
      </c>
      <c r="B81" s="219" t="s">
        <v>699</v>
      </c>
      <c r="C81" s="220" t="s">
        <v>420</v>
      </c>
      <c r="D81" s="219" t="s">
        <v>700</v>
      </c>
      <c r="E81" s="221" t="s">
        <v>701</v>
      </c>
      <c r="F81" s="222" t="s">
        <v>532</v>
      </c>
      <c r="G81" s="192">
        <v>1</v>
      </c>
      <c r="H81" s="192">
        <v>1</v>
      </c>
      <c r="I81" s="192">
        <v>8</v>
      </c>
      <c r="J81" s="224">
        <v>50</v>
      </c>
      <c r="K81" s="225">
        <f t="shared" ref="K81:K91" si="1">J81/G81</f>
        <v>50</v>
      </c>
      <c r="L81" s="233" t="s">
        <v>524</v>
      </c>
    </row>
    <row r="82" spans="1:12" ht="15.75" customHeight="1">
      <c r="A82" s="218" t="s">
        <v>702</v>
      </c>
      <c r="B82" s="219" t="s">
        <v>703</v>
      </c>
      <c r="C82" s="220" t="s">
        <v>420</v>
      </c>
      <c r="D82" s="219" t="s">
        <v>704</v>
      </c>
      <c r="E82" s="221" t="s">
        <v>705</v>
      </c>
      <c r="F82" s="222" t="s">
        <v>529</v>
      </c>
      <c r="G82" s="192">
        <v>8</v>
      </c>
      <c r="H82" s="192">
        <v>2</v>
      </c>
      <c r="I82" s="192">
        <v>8</v>
      </c>
      <c r="J82" s="224">
        <v>50</v>
      </c>
      <c r="K82" s="225">
        <f t="shared" si="1"/>
        <v>6.25</v>
      </c>
      <c r="L82" s="233" t="s">
        <v>524</v>
      </c>
    </row>
    <row r="83" spans="1:12" ht="15.75" customHeight="1">
      <c r="A83" s="218" t="s">
        <v>706</v>
      </c>
      <c r="B83" s="219" t="s">
        <v>707</v>
      </c>
      <c r="C83" s="220" t="s">
        <v>420</v>
      </c>
      <c r="D83" s="219" t="s">
        <v>708</v>
      </c>
      <c r="E83" s="221" t="s">
        <v>709</v>
      </c>
      <c r="F83" s="222" t="s">
        <v>532</v>
      </c>
      <c r="G83" s="192">
        <v>3</v>
      </c>
      <c r="H83" s="192">
        <v>3</v>
      </c>
      <c r="I83" s="192">
        <v>3</v>
      </c>
      <c r="J83" s="224">
        <v>50</v>
      </c>
      <c r="K83" s="225">
        <v>16.66</v>
      </c>
      <c r="L83" s="233" t="s">
        <v>524</v>
      </c>
    </row>
    <row r="84" spans="1:12" ht="15.75" customHeight="1">
      <c r="A84" s="218" t="s">
        <v>706</v>
      </c>
      <c r="B84" s="219" t="s">
        <v>707</v>
      </c>
      <c r="C84" s="220" t="s">
        <v>420</v>
      </c>
      <c r="D84" s="219" t="s">
        <v>710</v>
      </c>
      <c r="E84" s="221" t="s">
        <v>711</v>
      </c>
      <c r="F84" s="222" t="s">
        <v>532</v>
      </c>
      <c r="G84" s="192">
        <v>3</v>
      </c>
      <c r="H84" s="192">
        <v>3</v>
      </c>
      <c r="I84" s="192">
        <v>3</v>
      </c>
      <c r="J84" s="224">
        <v>50</v>
      </c>
      <c r="K84" s="225">
        <v>16.66</v>
      </c>
      <c r="L84" s="233" t="s">
        <v>524</v>
      </c>
    </row>
    <row r="85" spans="1:12" ht="15.75" customHeight="1">
      <c r="A85" s="218" t="s">
        <v>706</v>
      </c>
      <c r="B85" s="219" t="s">
        <v>707</v>
      </c>
      <c r="C85" s="220" t="s">
        <v>420</v>
      </c>
      <c r="D85" s="219" t="s">
        <v>712</v>
      </c>
      <c r="E85" s="221" t="s">
        <v>713</v>
      </c>
      <c r="F85" s="222" t="s">
        <v>532</v>
      </c>
      <c r="G85" s="192">
        <v>3</v>
      </c>
      <c r="H85" s="192">
        <v>3</v>
      </c>
      <c r="I85" s="192">
        <v>3</v>
      </c>
      <c r="J85" s="224">
        <v>50</v>
      </c>
      <c r="K85" s="225">
        <v>16.66</v>
      </c>
      <c r="L85" s="233" t="s">
        <v>524</v>
      </c>
    </row>
    <row r="86" spans="1:12" ht="15.75" customHeight="1">
      <c r="A86" s="218" t="s">
        <v>714</v>
      </c>
      <c r="B86" s="219" t="s">
        <v>715</v>
      </c>
      <c r="C86" s="220" t="s">
        <v>420</v>
      </c>
      <c r="D86" s="219" t="s">
        <v>716</v>
      </c>
      <c r="E86" s="221" t="s">
        <v>717</v>
      </c>
      <c r="F86" s="222" t="s">
        <v>532</v>
      </c>
      <c r="G86" s="192">
        <v>4</v>
      </c>
      <c r="H86" s="192">
        <v>4</v>
      </c>
      <c r="I86" s="192">
        <v>4</v>
      </c>
      <c r="J86" s="224">
        <v>50</v>
      </c>
      <c r="K86" s="225">
        <f t="shared" si="1"/>
        <v>12.5</v>
      </c>
      <c r="L86" s="233" t="s">
        <v>524</v>
      </c>
    </row>
    <row r="87" spans="1:12" ht="15.75" customHeight="1">
      <c r="A87" s="218" t="s">
        <v>714</v>
      </c>
      <c r="B87" s="219" t="s">
        <v>715</v>
      </c>
      <c r="C87" s="220" t="s">
        <v>420</v>
      </c>
      <c r="D87" s="219" t="s">
        <v>718</v>
      </c>
      <c r="E87" s="221" t="s">
        <v>719</v>
      </c>
      <c r="F87" s="222" t="s">
        <v>650</v>
      </c>
      <c r="G87" s="192">
        <v>4</v>
      </c>
      <c r="H87" s="192">
        <v>4</v>
      </c>
      <c r="I87" s="192">
        <v>4</v>
      </c>
      <c r="J87" s="224">
        <v>50</v>
      </c>
      <c r="K87" s="225">
        <f t="shared" si="1"/>
        <v>12.5</v>
      </c>
      <c r="L87" s="233" t="s">
        <v>524</v>
      </c>
    </row>
    <row r="88" spans="1:12" ht="15.75" customHeight="1">
      <c r="A88" s="218" t="s">
        <v>720</v>
      </c>
      <c r="B88" s="219" t="s">
        <v>721</v>
      </c>
      <c r="C88" s="220" t="s">
        <v>420</v>
      </c>
      <c r="D88" s="219" t="s">
        <v>722</v>
      </c>
      <c r="E88" s="221" t="s">
        <v>723</v>
      </c>
      <c r="F88" s="222" t="s">
        <v>532</v>
      </c>
      <c r="G88" s="192">
        <v>3</v>
      </c>
      <c r="H88" s="192">
        <v>3</v>
      </c>
      <c r="I88" s="192">
        <v>3</v>
      </c>
      <c r="J88" s="224">
        <v>50</v>
      </c>
      <c r="K88" s="225">
        <v>16.66</v>
      </c>
      <c r="L88" s="233" t="s">
        <v>524</v>
      </c>
    </row>
    <row r="89" spans="1:12" ht="15.75" customHeight="1">
      <c r="A89" s="218" t="s">
        <v>724</v>
      </c>
      <c r="B89" s="219" t="s">
        <v>725</v>
      </c>
      <c r="C89" s="220" t="s">
        <v>420</v>
      </c>
      <c r="D89" s="219" t="s">
        <v>726</v>
      </c>
      <c r="E89" s="221" t="s">
        <v>727</v>
      </c>
      <c r="F89" s="222" t="s">
        <v>532</v>
      </c>
      <c r="G89" s="192">
        <v>2</v>
      </c>
      <c r="H89" s="192">
        <v>1</v>
      </c>
      <c r="I89" s="192">
        <v>2</v>
      </c>
      <c r="J89" s="224">
        <v>50</v>
      </c>
      <c r="K89" s="225">
        <f t="shared" si="1"/>
        <v>25</v>
      </c>
      <c r="L89" s="233" t="s">
        <v>524</v>
      </c>
    </row>
    <row r="90" spans="1:12" ht="15.75" customHeight="1">
      <c r="A90" s="218" t="s">
        <v>728</v>
      </c>
      <c r="B90" s="219" t="s">
        <v>729</v>
      </c>
      <c r="C90" s="220" t="s">
        <v>420</v>
      </c>
      <c r="D90" s="219" t="s">
        <v>730</v>
      </c>
      <c r="E90" s="221" t="s">
        <v>731</v>
      </c>
      <c r="F90" s="222" t="s">
        <v>532</v>
      </c>
      <c r="G90" s="192">
        <v>4</v>
      </c>
      <c r="H90" s="192">
        <v>4</v>
      </c>
      <c r="I90" s="192">
        <v>4</v>
      </c>
      <c r="J90" s="224">
        <v>50</v>
      </c>
      <c r="K90" s="225">
        <f t="shared" si="1"/>
        <v>12.5</v>
      </c>
      <c r="L90" s="233" t="s">
        <v>524</v>
      </c>
    </row>
    <row r="91" spans="1:12" ht="15.75" customHeight="1">
      <c r="A91" s="218" t="s">
        <v>732</v>
      </c>
      <c r="B91" s="219" t="s">
        <v>733</v>
      </c>
      <c r="C91" s="220" t="s">
        <v>420</v>
      </c>
      <c r="D91" s="219" t="s">
        <v>734</v>
      </c>
      <c r="E91" s="221" t="s">
        <v>735</v>
      </c>
      <c r="F91" s="222" t="s">
        <v>532</v>
      </c>
      <c r="G91" s="192">
        <v>5</v>
      </c>
      <c r="H91" s="192">
        <v>3</v>
      </c>
      <c r="I91" s="192">
        <v>5</v>
      </c>
      <c r="J91" s="224">
        <v>50</v>
      </c>
      <c r="K91" s="225">
        <f t="shared" si="1"/>
        <v>10</v>
      </c>
      <c r="L91" s="233" t="s">
        <v>524</v>
      </c>
    </row>
    <row r="92" spans="1:12" ht="15.75" customHeight="1">
      <c r="A92" s="205" t="s">
        <v>865</v>
      </c>
      <c r="B92" s="205" t="s">
        <v>817</v>
      </c>
      <c r="C92" s="207" t="s">
        <v>420</v>
      </c>
      <c r="D92" s="316" t="s">
        <v>866</v>
      </c>
      <c r="E92" s="317" t="s">
        <v>867</v>
      </c>
      <c r="F92" s="206" t="s">
        <v>868</v>
      </c>
      <c r="G92" s="207">
        <v>6</v>
      </c>
      <c r="H92" s="207">
        <v>4</v>
      </c>
      <c r="I92" s="207">
        <v>7</v>
      </c>
      <c r="J92" s="318">
        <v>50</v>
      </c>
      <c r="K92" s="319">
        <v>8.33</v>
      </c>
      <c r="L92" s="233" t="s">
        <v>858</v>
      </c>
    </row>
    <row r="93" spans="1:12" ht="15.75" customHeight="1">
      <c r="A93" s="205" t="s">
        <v>869</v>
      </c>
      <c r="B93" s="320" t="s">
        <v>870</v>
      </c>
      <c r="C93" s="207" t="s">
        <v>420</v>
      </c>
      <c r="D93" s="316" t="s">
        <v>871</v>
      </c>
      <c r="E93" s="317" t="s">
        <v>872</v>
      </c>
      <c r="F93" s="321" t="s">
        <v>868</v>
      </c>
      <c r="G93" s="207">
        <v>5</v>
      </c>
      <c r="H93" s="207">
        <v>2</v>
      </c>
      <c r="I93" s="207">
        <v>5</v>
      </c>
      <c r="J93" s="318">
        <v>50</v>
      </c>
      <c r="K93" s="319">
        <v>25</v>
      </c>
      <c r="L93" s="233" t="s">
        <v>858</v>
      </c>
    </row>
    <row r="94" spans="1:12" ht="15.75" customHeight="1">
      <c r="A94" s="205" t="s">
        <v>873</v>
      </c>
      <c r="B94" s="320" t="s">
        <v>874</v>
      </c>
      <c r="C94" s="207" t="s">
        <v>420</v>
      </c>
      <c r="D94" s="316" t="s">
        <v>875</v>
      </c>
      <c r="E94" s="259" t="s">
        <v>876</v>
      </c>
      <c r="F94" s="321" t="s">
        <v>868</v>
      </c>
      <c r="G94" s="207">
        <v>10</v>
      </c>
      <c r="H94" s="207">
        <v>8</v>
      </c>
      <c r="I94" s="207">
        <v>10</v>
      </c>
      <c r="J94" s="318">
        <v>50</v>
      </c>
      <c r="K94" s="319">
        <v>5</v>
      </c>
      <c r="L94" s="233" t="s">
        <v>858</v>
      </c>
    </row>
    <row r="95" spans="1:12" ht="15.75" customHeight="1">
      <c r="A95" s="205" t="s">
        <v>877</v>
      </c>
      <c r="B95" s="205" t="s">
        <v>878</v>
      </c>
      <c r="C95" s="207" t="s">
        <v>420</v>
      </c>
      <c r="D95" s="205" t="s">
        <v>879</v>
      </c>
      <c r="E95" s="259" t="s">
        <v>880</v>
      </c>
      <c r="F95" s="206" t="s">
        <v>868</v>
      </c>
      <c r="G95" s="207">
        <v>3</v>
      </c>
      <c r="H95" s="207">
        <v>4</v>
      </c>
      <c r="I95" s="207">
        <v>4</v>
      </c>
      <c r="J95" s="322">
        <v>50</v>
      </c>
      <c r="K95" s="319">
        <v>12.5</v>
      </c>
      <c r="L95" s="233" t="s">
        <v>858</v>
      </c>
    </row>
    <row r="96" spans="1:12" ht="15.75" customHeight="1">
      <c r="A96" s="257" t="s">
        <v>877</v>
      </c>
      <c r="B96" s="257" t="s">
        <v>878</v>
      </c>
      <c r="C96" s="290" t="s">
        <v>420</v>
      </c>
      <c r="D96" s="323" t="s">
        <v>881</v>
      </c>
      <c r="E96" s="324" t="s">
        <v>882</v>
      </c>
      <c r="F96" s="325" t="s">
        <v>868</v>
      </c>
      <c r="G96" s="290">
        <v>3</v>
      </c>
      <c r="H96" s="290">
        <v>4</v>
      </c>
      <c r="I96" s="290">
        <v>4</v>
      </c>
      <c r="J96" s="326">
        <v>50</v>
      </c>
      <c r="K96" s="327">
        <v>12.5</v>
      </c>
      <c r="L96" s="233" t="s">
        <v>858</v>
      </c>
    </row>
    <row r="97" spans="1:12" ht="15.75" customHeight="1">
      <c r="A97" s="12" t="s">
        <v>1015</v>
      </c>
      <c r="B97" s="281" t="s">
        <v>1016</v>
      </c>
      <c r="C97" s="237" t="s">
        <v>420</v>
      </c>
      <c r="D97" s="205" t="s">
        <v>1017</v>
      </c>
      <c r="E97" s="12" t="s">
        <v>1018</v>
      </c>
      <c r="F97" s="21" t="s">
        <v>1019</v>
      </c>
      <c r="G97" s="21">
        <v>4</v>
      </c>
      <c r="H97" s="21">
        <v>4</v>
      </c>
      <c r="I97" s="21">
        <v>4</v>
      </c>
      <c r="J97" s="59">
        <v>50</v>
      </c>
      <c r="K97" s="371">
        <f>J97/4</f>
        <v>12.5</v>
      </c>
      <c r="L97" s="233" t="s">
        <v>1014</v>
      </c>
    </row>
    <row r="98" spans="1:12" ht="15.75" customHeight="1">
      <c r="A98" s="12" t="s">
        <v>1015</v>
      </c>
      <c r="B98" s="281" t="s">
        <v>1016</v>
      </c>
      <c r="C98" s="237" t="s">
        <v>420</v>
      </c>
      <c r="D98" s="12" t="s">
        <v>1020</v>
      </c>
      <c r="E98" s="21" t="s">
        <v>1021</v>
      </c>
      <c r="F98" s="21" t="s">
        <v>1022</v>
      </c>
      <c r="G98" s="21">
        <v>4</v>
      </c>
      <c r="H98" s="21">
        <v>4</v>
      </c>
      <c r="I98" s="21">
        <v>4</v>
      </c>
      <c r="J98" s="59">
        <v>50</v>
      </c>
      <c r="K98" s="371">
        <f>J98/4</f>
        <v>12.5</v>
      </c>
      <c r="L98" s="233" t="s">
        <v>1014</v>
      </c>
    </row>
    <row r="99" spans="1:12" ht="15.75" customHeight="1">
      <c r="A99" s="205" t="s">
        <v>1023</v>
      </c>
      <c r="B99" s="58" t="s">
        <v>1024</v>
      </c>
      <c r="C99" s="388" t="s">
        <v>420</v>
      </c>
      <c r="D99" s="12" t="s">
        <v>1025</v>
      </c>
      <c r="E99" s="21" t="s">
        <v>1026</v>
      </c>
      <c r="F99" s="21" t="s">
        <v>1027</v>
      </c>
      <c r="G99" s="21">
        <v>1</v>
      </c>
      <c r="H99" s="21">
        <v>1</v>
      </c>
      <c r="I99" s="21">
        <v>38</v>
      </c>
      <c r="J99" s="107">
        <v>50</v>
      </c>
      <c r="K99" s="51">
        <v>50</v>
      </c>
      <c r="L99" s="233" t="s">
        <v>1014</v>
      </c>
    </row>
    <row r="100" spans="1:12" ht="15.75" customHeight="1">
      <c r="A100" s="205" t="s">
        <v>1023</v>
      </c>
      <c r="B100" s="58" t="s">
        <v>1024</v>
      </c>
      <c r="C100" s="388" t="s">
        <v>420</v>
      </c>
      <c r="D100" s="12" t="s">
        <v>1028</v>
      </c>
      <c r="E100" s="21" t="s">
        <v>1029</v>
      </c>
      <c r="F100" s="21" t="s">
        <v>1030</v>
      </c>
      <c r="G100" s="21">
        <v>1</v>
      </c>
      <c r="H100" s="21">
        <v>1</v>
      </c>
      <c r="I100" s="21">
        <v>38</v>
      </c>
      <c r="J100" s="107">
        <v>50</v>
      </c>
      <c r="K100" s="51">
        <v>50</v>
      </c>
      <c r="L100" s="233" t="s">
        <v>1014</v>
      </c>
    </row>
    <row r="101" spans="1:12" ht="15.75" customHeight="1">
      <c r="A101" s="205" t="s">
        <v>1023</v>
      </c>
      <c r="B101" s="58" t="s">
        <v>1024</v>
      </c>
      <c r="C101" s="388" t="s">
        <v>420</v>
      </c>
      <c r="D101" s="12" t="s">
        <v>1031</v>
      </c>
      <c r="E101" s="21" t="s">
        <v>1032</v>
      </c>
      <c r="F101" s="21" t="s">
        <v>1033</v>
      </c>
      <c r="G101" s="21">
        <v>1</v>
      </c>
      <c r="H101" s="21">
        <v>1</v>
      </c>
      <c r="I101" s="21">
        <v>38</v>
      </c>
      <c r="J101" s="107">
        <v>50</v>
      </c>
      <c r="K101" s="51">
        <v>50</v>
      </c>
      <c r="L101" s="233" t="s">
        <v>1014</v>
      </c>
    </row>
    <row r="102" spans="1:12" ht="15.75" customHeight="1">
      <c r="A102" s="205" t="s">
        <v>1023</v>
      </c>
      <c r="B102" s="58" t="s">
        <v>1024</v>
      </c>
      <c r="C102" s="388" t="s">
        <v>420</v>
      </c>
      <c r="D102" s="12" t="s">
        <v>1034</v>
      </c>
      <c r="E102" s="21" t="s">
        <v>1035</v>
      </c>
      <c r="F102" s="21" t="s">
        <v>1036</v>
      </c>
      <c r="G102" s="21">
        <v>1</v>
      </c>
      <c r="H102" s="21">
        <v>1</v>
      </c>
      <c r="I102" s="21">
        <v>38</v>
      </c>
      <c r="J102" s="107">
        <v>50</v>
      </c>
      <c r="K102" s="51">
        <v>50</v>
      </c>
      <c r="L102" s="233" t="s">
        <v>1014</v>
      </c>
    </row>
    <row r="103" spans="1:12" ht="15.75" customHeight="1">
      <c r="A103" s="205" t="s">
        <v>1023</v>
      </c>
      <c r="B103" s="58" t="s">
        <v>1024</v>
      </c>
      <c r="C103" s="388" t="s">
        <v>420</v>
      </c>
      <c r="D103" s="12" t="s">
        <v>1037</v>
      </c>
      <c r="E103" s="21" t="s">
        <v>1038</v>
      </c>
      <c r="F103" s="21" t="s">
        <v>1039</v>
      </c>
      <c r="G103" s="21">
        <v>1</v>
      </c>
      <c r="H103" s="21">
        <v>1</v>
      </c>
      <c r="I103" s="21">
        <v>38</v>
      </c>
      <c r="J103" s="107">
        <v>50</v>
      </c>
      <c r="K103" s="51">
        <v>50</v>
      </c>
      <c r="L103" s="233" t="s">
        <v>1014</v>
      </c>
    </row>
    <row r="104" spans="1:12" ht="15.75" customHeight="1">
      <c r="A104" s="205" t="s">
        <v>1023</v>
      </c>
      <c r="B104" s="58" t="s">
        <v>1024</v>
      </c>
      <c r="C104" s="388" t="s">
        <v>420</v>
      </c>
      <c r="D104" s="12" t="s">
        <v>1040</v>
      </c>
      <c r="E104" s="21" t="s">
        <v>1041</v>
      </c>
      <c r="F104" s="21" t="s">
        <v>1042</v>
      </c>
      <c r="G104" s="21">
        <v>1</v>
      </c>
      <c r="H104" s="21">
        <v>1</v>
      </c>
      <c r="I104" s="21">
        <v>38</v>
      </c>
      <c r="J104" s="107">
        <v>50</v>
      </c>
      <c r="K104" s="51">
        <v>50</v>
      </c>
      <c r="L104" s="233" t="s">
        <v>1014</v>
      </c>
    </row>
    <row r="105" spans="1:12" ht="15.75" customHeight="1">
      <c r="A105" s="205" t="s">
        <v>1023</v>
      </c>
      <c r="B105" s="58" t="s">
        <v>1024</v>
      </c>
      <c r="C105" s="388" t="s">
        <v>420</v>
      </c>
      <c r="D105" s="12" t="s">
        <v>1043</v>
      </c>
      <c r="E105" s="21" t="s">
        <v>1044</v>
      </c>
      <c r="F105" s="21" t="s">
        <v>1045</v>
      </c>
      <c r="G105" s="21">
        <v>1</v>
      </c>
      <c r="H105" s="21">
        <v>1</v>
      </c>
      <c r="I105" s="21">
        <v>38</v>
      </c>
      <c r="J105" s="107">
        <v>50</v>
      </c>
      <c r="K105" s="51">
        <v>50</v>
      </c>
      <c r="L105" s="233" t="s">
        <v>1014</v>
      </c>
    </row>
    <row r="106" spans="1:12" ht="15.75" customHeight="1">
      <c r="A106" s="205" t="s">
        <v>1023</v>
      </c>
      <c r="B106" s="58" t="s">
        <v>1024</v>
      </c>
      <c r="C106" s="388" t="s">
        <v>420</v>
      </c>
      <c r="D106" s="12" t="s">
        <v>1046</v>
      </c>
      <c r="E106" s="21" t="s">
        <v>1047</v>
      </c>
      <c r="F106" s="21" t="s">
        <v>1048</v>
      </c>
      <c r="G106" s="21">
        <v>1</v>
      </c>
      <c r="H106" s="21">
        <v>1</v>
      </c>
      <c r="I106" s="21">
        <v>38</v>
      </c>
      <c r="J106" s="107">
        <v>50</v>
      </c>
      <c r="K106" s="51">
        <v>50</v>
      </c>
      <c r="L106" s="233" t="s">
        <v>1014</v>
      </c>
    </row>
    <row r="107" spans="1:12" ht="15.75" customHeight="1">
      <c r="A107" s="205" t="s">
        <v>1023</v>
      </c>
      <c r="B107" s="58" t="s">
        <v>1024</v>
      </c>
      <c r="C107" s="388" t="s">
        <v>420</v>
      </c>
      <c r="D107" s="12" t="s">
        <v>1049</v>
      </c>
      <c r="E107" s="21" t="s">
        <v>1050</v>
      </c>
      <c r="F107" s="21" t="s">
        <v>529</v>
      </c>
      <c r="G107" s="21">
        <v>1</v>
      </c>
      <c r="H107" s="21">
        <v>1</v>
      </c>
      <c r="I107" s="21">
        <v>38</v>
      </c>
      <c r="J107" s="107">
        <v>50</v>
      </c>
      <c r="K107" s="51">
        <v>50</v>
      </c>
      <c r="L107" s="233" t="s">
        <v>1014</v>
      </c>
    </row>
    <row r="108" spans="1:12" ht="15.75" customHeight="1">
      <c r="A108" s="205" t="s">
        <v>1023</v>
      </c>
      <c r="B108" s="58" t="s">
        <v>1024</v>
      </c>
      <c r="C108" s="388" t="s">
        <v>420</v>
      </c>
      <c r="D108" s="12" t="s">
        <v>1051</v>
      </c>
      <c r="E108" s="21" t="s">
        <v>1052</v>
      </c>
      <c r="F108" s="21" t="s">
        <v>1039</v>
      </c>
      <c r="G108" s="21">
        <v>1</v>
      </c>
      <c r="H108" s="21">
        <v>1</v>
      </c>
      <c r="I108" s="21">
        <v>38</v>
      </c>
      <c r="J108" s="107">
        <v>50</v>
      </c>
      <c r="K108" s="51">
        <v>50</v>
      </c>
      <c r="L108" s="233" t="s">
        <v>1014</v>
      </c>
    </row>
    <row r="109" spans="1:12" ht="15.75" customHeight="1">
      <c r="A109" s="205" t="s">
        <v>1053</v>
      </c>
      <c r="B109" s="281" t="s">
        <v>1054</v>
      </c>
      <c r="C109" s="388" t="s">
        <v>420</v>
      </c>
      <c r="D109" s="205" t="s">
        <v>1055</v>
      </c>
      <c r="E109" s="21" t="s">
        <v>1056</v>
      </c>
      <c r="F109" s="21" t="s">
        <v>1057</v>
      </c>
      <c r="G109" s="21">
        <v>1</v>
      </c>
      <c r="H109" s="21">
        <v>1</v>
      </c>
      <c r="I109" s="21">
        <v>1</v>
      </c>
      <c r="J109" s="107">
        <v>50</v>
      </c>
      <c r="K109" s="51">
        <f>J109/G109</f>
        <v>50</v>
      </c>
      <c r="L109" s="233" t="s">
        <v>1014</v>
      </c>
    </row>
    <row r="110" spans="1:12" ht="15.75" customHeight="1">
      <c r="A110" s="205" t="s">
        <v>1058</v>
      </c>
      <c r="B110" s="58" t="s">
        <v>1059</v>
      </c>
      <c r="C110" s="388" t="s">
        <v>420</v>
      </c>
      <c r="D110" s="205" t="s">
        <v>1060</v>
      </c>
      <c r="E110" s="21" t="s">
        <v>1061</v>
      </c>
      <c r="F110" s="21" t="s">
        <v>1062</v>
      </c>
      <c r="G110" s="21">
        <v>4</v>
      </c>
      <c r="H110" s="21">
        <v>4</v>
      </c>
      <c r="I110" s="21">
        <v>4</v>
      </c>
      <c r="J110" s="107">
        <v>50</v>
      </c>
      <c r="K110" s="51">
        <f>J110/G110</f>
        <v>12.5</v>
      </c>
      <c r="L110" s="233" t="s">
        <v>1014</v>
      </c>
    </row>
    <row r="111" spans="1:12" ht="15.75" customHeight="1">
      <c r="A111" s="205" t="s">
        <v>1063</v>
      </c>
      <c r="B111" s="58" t="s">
        <v>1064</v>
      </c>
      <c r="C111" s="388" t="s">
        <v>420</v>
      </c>
      <c r="D111" s="205" t="s">
        <v>1065</v>
      </c>
      <c r="E111" s="21" t="s">
        <v>1066</v>
      </c>
      <c r="F111" s="21" t="s">
        <v>1067</v>
      </c>
      <c r="G111" s="21">
        <v>2</v>
      </c>
      <c r="H111" s="21">
        <v>1</v>
      </c>
      <c r="I111" s="21">
        <v>2</v>
      </c>
      <c r="J111" s="107">
        <v>50</v>
      </c>
      <c r="K111" s="51">
        <f>J111/G111</f>
        <v>25</v>
      </c>
      <c r="L111" s="233" t="s">
        <v>1014</v>
      </c>
    </row>
    <row r="112" spans="1:12" ht="15.75" customHeight="1">
      <c r="A112" s="205" t="s">
        <v>1068</v>
      </c>
      <c r="B112" s="205" t="s">
        <v>1069</v>
      </c>
      <c r="C112" s="388" t="s">
        <v>420</v>
      </c>
      <c r="D112" s="205" t="s">
        <v>1070</v>
      </c>
      <c r="E112" s="21" t="s">
        <v>1071</v>
      </c>
      <c r="F112" s="21" t="s">
        <v>1072</v>
      </c>
      <c r="G112" s="21">
        <v>1</v>
      </c>
      <c r="H112" s="21">
        <v>1</v>
      </c>
      <c r="I112" s="21">
        <v>17</v>
      </c>
      <c r="J112" s="107">
        <v>50</v>
      </c>
      <c r="K112" s="51">
        <f>J112/G112</f>
        <v>50</v>
      </c>
      <c r="L112" s="233" t="s">
        <v>1014</v>
      </c>
    </row>
    <row r="113" spans="1:12" ht="15.75" customHeight="1">
      <c r="A113" s="205" t="s">
        <v>1053</v>
      </c>
      <c r="B113" s="12" t="s">
        <v>1073</v>
      </c>
      <c r="C113" s="388" t="s">
        <v>420</v>
      </c>
      <c r="D113" s="205" t="s">
        <v>1074</v>
      </c>
      <c r="E113" s="21" t="s">
        <v>1075</v>
      </c>
      <c r="F113" s="21" t="s">
        <v>1076</v>
      </c>
      <c r="G113" s="21">
        <v>1</v>
      </c>
      <c r="H113" s="21">
        <v>1</v>
      </c>
      <c r="I113" s="21">
        <v>1</v>
      </c>
      <c r="J113" s="45">
        <v>50</v>
      </c>
      <c r="K113" s="51">
        <f>J113/G113</f>
        <v>50</v>
      </c>
      <c r="L113" s="233" t="s">
        <v>1014</v>
      </c>
    </row>
    <row r="114" spans="1:12" ht="15.75" customHeight="1">
      <c r="A114" s="205" t="s">
        <v>1077</v>
      </c>
      <c r="B114" s="205" t="s">
        <v>1078</v>
      </c>
      <c r="C114" s="388" t="s">
        <v>420</v>
      </c>
      <c r="D114" s="205" t="s">
        <v>1079</v>
      </c>
      <c r="E114" s="21" t="s">
        <v>917</v>
      </c>
      <c r="F114" s="21" t="s">
        <v>1080</v>
      </c>
      <c r="G114" s="21">
        <v>5</v>
      </c>
      <c r="H114" s="21">
        <v>5</v>
      </c>
      <c r="I114" s="21">
        <v>5</v>
      </c>
      <c r="J114" s="45">
        <v>50</v>
      </c>
      <c r="K114" s="51">
        <v>10</v>
      </c>
      <c r="L114" s="233" t="s">
        <v>1014</v>
      </c>
    </row>
    <row r="115" spans="1:12" ht="15.75" customHeight="1">
      <c r="A115" s="205" t="s">
        <v>1152</v>
      </c>
      <c r="B115" s="281" t="s">
        <v>1153</v>
      </c>
      <c r="C115" s="237" t="s">
        <v>420</v>
      </c>
      <c r="D115" s="205" t="s">
        <v>1154</v>
      </c>
      <c r="E115" s="197" t="s">
        <v>1155</v>
      </c>
      <c r="F115" s="205" t="s">
        <v>1156</v>
      </c>
      <c r="G115" s="407">
        <v>2</v>
      </c>
      <c r="H115" s="407">
        <v>2</v>
      </c>
      <c r="I115" s="407">
        <v>3</v>
      </c>
      <c r="J115" s="59">
        <v>50</v>
      </c>
      <c r="K115" s="12">
        <f>J115/2</f>
        <v>25</v>
      </c>
      <c r="L115" s="233" t="s">
        <v>1165</v>
      </c>
    </row>
    <row r="116" spans="1:12" ht="15.75" customHeight="1">
      <c r="A116" s="281" t="s">
        <v>1157</v>
      </c>
      <c r="B116" s="257" t="s">
        <v>1158</v>
      </c>
      <c r="C116" s="95"/>
      <c r="D116" s="205" t="s">
        <v>1159</v>
      </c>
      <c r="E116" s="259" t="s">
        <v>1160</v>
      </c>
      <c r="F116" s="206" t="s">
        <v>1161</v>
      </c>
      <c r="G116" s="65">
        <v>2</v>
      </c>
      <c r="H116" s="65">
        <v>2</v>
      </c>
      <c r="I116" s="65">
        <v>3</v>
      </c>
      <c r="J116" s="107">
        <v>50</v>
      </c>
      <c r="K116" s="12">
        <f t="shared" ref="K116:K117" si="2">J116/2</f>
        <v>25</v>
      </c>
      <c r="L116" s="233" t="s">
        <v>1165</v>
      </c>
    </row>
    <row r="117" spans="1:12" ht="15.75" customHeight="1">
      <c r="A117" s="281" t="s">
        <v>1157</v>
      </c>
      <c r="B117" s="257" t="s">
        <v>1158</v>
      </c>
      <c r="C117" s="95"/>
      <c r="D117" s="205" t="s">
        <v>1162</v>
      </c>
      <c r="E117" s="259" t="s">
        <v>1163</v>
      </c>
      <c r="F117" s="206" t="s">
        <v>1164</v>
      </c>
      <c r="G117" s="21">
        <v>2</v>
      </c>
      <c r="H117" s="21">
        <v>2</v>
      </c>
      <c r="I117" s="21">
        <v>3</v>
      </c>
      <c r="J117" s="107">
        <v>50</v>
      </c>
      <c r="K117" s="12">
        <f t="shared" si="2"/>
        <v>25</v>
      </c>
      <c r="L117" s="233" t="s">
        <v>1165</v>
      </c>
    </row>
    <row r="118" spans="1:12" ht="15.75" customHeight="1">
      <c r="A118" s="205" t="s">
        <v>1293</v>
      </c>
      <c r="B118" s="281" t="s">
        <v>1294</v>
      </c>
      <c r="C118" s="237" t="s">
        <v>420</v>
      </c>
      <c r="D118" s="316" t="s">
        <v>1295</v>
      </c>
      <c r="E118" s="455" t="s">
        <v>1296</v>
      </c>
      <c r="F118" s="207" t="s">
        <v>868</v>
      </c>
      <c r="G118" s="407">
        <v>3</v>
      </c>
      <c r="H118" s="407">
        <v>1</v>
      </c>
      <c r="I118" s="407">
        <v>3</v>
      </c>
      <c r="J118" s="59">
        <v>50</v>
      </c>
      <c r="K118" s="12">
        <v>16.670000000000002</v>
      </c>
      <c r="L118" s="233" t="s">
        <v>994</v>
      </c>
    </row>
    <row r="119" spans="1:12" ht="15.75" customHeight="1">
      <c r="A119" s="281" t="s">
        <v>1297</v>
      </c>
      <c r="B119" s="257" t="s">
        <v>1298</v>
      </c>
      <c r="C119" s="388" t="s">
        <v>420</v>
      </c>
      <c r="D119" s="316" t="s">
        <v>1299</v>
      </c>
      <c r="E119" s="317" t="s">
        <v>1300</v>
      </c>
      <c r="F119" s="206" t="s">
        <v>868</v>
      </c>
      <c r="G119" s="65">
        <v>1</v>
      </c>
      <c r="H119" s="65">
        <v>1</v>
      </c>
      <c r="I119" s="65">
        <v>1</v>
      </c>
      <c r="J119" s="107">
        <v>50</v>
      </c>
      <c r="K119" s="51">
        <v>50</v>
      </c>
      <c r="L119" s="233" t="s">
        <v>994</v>
      </c>
    </row>
    <row r="120" spans="1:12" ht="15.75" customHeight="1">
      <c r="A120" s="281" t="s">
        <v>1297</v>
      </c>
      <c r="B120" s="257" t="s">
        <v>1298</v>
      </c>
      <c r="C120" s="388" t="s">
        <v>420</v>
      </c>
      <c r="D120" s="316" t="s">
        <v>1301</v>
      </c>
      <c r="E120" s="317" t="s">
        <v>1302</v>
      </c>
      <c r="F120" s="206" t="s">
        <v>868</v>
      </c>
      <c r="G120" s="21">
        <v>1</v>
      </c>
      <c r="H120" s="21">
        <v>1</v>
      </c>
      <c r="I120" s="21">
        <v>1</v>
      </c>
      <c r="J120" s="107">
        <v>50</v>
      </c>
      <c r="K120" s="51">
        <v>50</v>
      </c>
      <c r="L120" s="233" t="s">
        <v>994</v>
      </c>
    </row>
    <row r="121" spans="1:12" ht="15.75" customHeight="1">
      <c r="A121" s="205" t="s">
        <v>865</v>
      </c>
      <c r="B121" s="205" t="s">
        <v>817</v>
      </c>
      <c r="C121" s="207" t="s">
        <v>420</v>
      </c>
      <c r="D121" s="316" t="s">
        <v>866</v>
      </c>
      <c r="E121" s="317" t="s">
        <v>867</v>
      </c>
      <c r="F121" s="206" t="s">
        <v>868</v>
      </c>
      <c r="G121" s="21">
        <v>6</v>
      </c>
      <c r="H121" s="21">
        <v>4</v>
      </c>
      <c r="I121" s="21">
        <v>7</v>
      </c>
      <c r="J121" s="107">
        <v>50</v>
      </c>
      <c r="K121" s="51">
        <v>8.33</v>
      </c>
      <c r="L121" s="233" t="s">
        <v>994</v>
      </c>
    </row>
    <row r="122" spans="1:12" ht="15.75" customHeight="1">
      <c r="A122" s="205" t="s">
        <v>1303</v>
      </c>
      <c r="B122" s="205" t="s">
        <v>1304</v>
      </c>
      <c r="C122" s="207" t="s">
        <v>420</v>
      </c>
      <c r="D122" s="316" t="s">
        <v>1305</v>
      </c>
      <c r="E122" s="317" t="s">
        <v>1306</v>
      </c>
      <c r="F122" s="206" t="s">
        <v>868</v>
      </c>
      <c r="G122" s="21">
        <v>2</v>
      </c>
      <c r="H122" s="21">
        <v>1</v>
      </c>
      <c r="I122" s="21">
        <v>2</v>
      </c>
      <c r="J122" s="107">
        <v>50</v>
      </c>
      <c r="K122" s="51">
        <v>25</v>
      </c>
      <c r="L122" s="233" t="s">
        <v>994</v>
      </c>
    </row>
    <row r="123" spans="1:12" ht="15.75" customHeight="1">
      <c r="A123" s="205" t="s">
        <v>1303</v>
      </c>
      <c r="B123" s="205" t="s">
        <v>1304</v>
      </c>
      <c r="C123" s="207" t="s">
        <v>420</v>
      </c>
      <c r="D123" s="316" t="s">
        <v>1307</v>
      </c>
      <c r="E123" s="317" t="s">
        <v>1308</v>
      </c>
      <c r="F123" s="206" t="s">
        <v>868</v>
      </c>
      <c r="G123" s="21">
        <v>2</v>
      </c>
      <c r="H123" s="21">
        <v>1</v>
      </c>
      <c r="I123" s="21">
        <v>2</v>
      </c>
      <c r="J123" s="107">
        <v>50</v>
      </c>
      <c r="K123" s="51">
        <v>25</v>
      </c>
      <c r="L123" s="233" t="s">
        <v>994</v>
      </c>
    </row>
    <row r="124" spans="1:12" ht="15.75" customHeight="1">
      <c r="A124" s="205" t="s">
        <v>1303</v>
      </c>
      <c r="B124" s="205" t="s">
        <v>1304</v>
      </c>
      <c r="C124" s="207" t="s">
        <v>420</v>
      </c>
      <c r="D124" s="316" t="s">
        <v>1309</v>
      </c>
      <c r="E124" s="317" t="s">
        <v>1310</v>
      </c>
      <c r="F124" s="206" t="s">
        <v>868</v>
      </c>
      <c r="G124" s="21">
        <v>2</v>
      </c>
      <c r="H124" s="21">
        <v>1</v>
      </c>
      <c r="I124" s="21">
        <v>2</v>
      </c>
      <c r="J124" s="107">
        <v>50</v>
      </c>
      <c r="K124" s="51">
        <v>25</v>
      </c>
      <c r="L124" s="233" t="s">
        <v>994</v>
      </c>
    </row>
    <row r="125" spans="1:12" ht="15.75" customHeight="1">
      <c r="A125" s="205" t="s">
        <v>1303</v>
      </c>
      <c r="B125" s="205" t="s">
        <v>1304</v>
      </c>
      <c r="C125" s="207" t="s">
        <v>420</v>
      </c>
      <c r="D125" s="316" t="s">
        <v>1311</v>
      </c>
      <c r="E125" s="317" t="s">
        <v>1312</v>
      </c>
      <c r="F125" s="206" t="s">
        <v>868</v>
      </c>
      <c r="G125" s="21">
        <v>2</v>
      </c>
      <c r="H125" s="21">
        <v>1</v>
      </c>
      <c r="I125" s="21">
        <v>2</v>
      </c>
      <c r="J125" s="107">
        <v>50</v>
      </c>
      <c r="K125" s="51">
        <v>25</v>
      </c>
      <c r="L125" s="233" t="s">
        <v>994</v>
      </c>
    </row>
    <row r="126" spans="1:12" ht="15.75" customHeight="1">
      <c r="A126" s="205" t="s">
        <v>1297</v>
      </c>
      <c r="B126" s="205" t="s">
        <v>1313</v>
      </c>
      <c r="C126" s="207" t="s">
        <v>420</v>
      </c>
      <c r="D126" s="316" t="s">
        <v>1314</v>
      </c>
      <c r="E126" s="317" t="s">
        <v>1315</v>
      </c>
      <c r="F126" s="206" t="s">
        <v>868</v>
      </c>
      <c r="G126" s="21">
        <v>2</v>
      </c>
      <c r="H126" s="21">
        <v>1</v>
      </c>
      <c r="I126" s="21">
        <v>2</v>
      </c>
      <c r="J126" s="107">
        <v>50</v>
      </c>
      <c r="K126" s="51">
        <v>50</v>
      </c>
      <c r="L126" s="233" t="s">
        <v>994</v>
      </c>
    </row>
    <row r="127" spans="1:12" ht="15.75" customHeight="1">
      <c r="A127" s="205" t="s">
        <v>1297</v>
      </c>
      <c r="B127" s="205" t="s">
        <v>1313</v>
      </c>
      <c r="C127" s="207" t="s">
        <v>420</v>
      </c>
      <c r="D127" s="316" t="s">
        <v>1316</v>
      </c>
      <c r="E127" s="317" t="s">
        <v>1317</v>
      </c>
      <c r="F127" s="206" t="s">
        <v>868</v>
      </c>
      <c r="G127" s="21">
        <v>2</v>
      </c>
      <c r="H127" s="21">
        <v>1</v>
      </c>
      <c r="I127" s="21">
        <v>2</v>
      </c>
      <c r="J127" s="107">
        <v>50</v>
      </c>
      <c r="K127" s="51">
        <v>50</v>
      </c>
      <c r="L127" s="233" t="s">
        <v>994</v>
      </c>
    </row>
    <row r="128" spans="1:12" ht="15.75" customHeight="1">
      <c r="A128" s="205" t="s">
        <v>1297</v>
      </c>
      <c r="B128" s="205" t="s">
        <v>1313</v>
      </c>
      <c r="C128" s="207" t="s">
        <v>420</v>
      </c>
      <c r="D128" s="316" t="s">
        <v>1318</v>
      </c>
      <c r="E128" s="317" t="s">
        <v>1319</v>
      </c>
      <c r="F128" s="206" t="s">
        <v>868</v>
      </c>
      <c r="G128" s="21">
        <v>2</v>
      </c>
      <c r="H128" s="21">
        <v>1</v>
      </c>
      <c r="I128" s="21">
        <v>2</v>
      </c>
      <c r="J128" s="107">
        <v>50</v>
      </c>
      <c r="K128" s="51">
        <v>50</v>
      </c>
      <c r="L128" s="233" t="s">
        <v>994</v>
      </c>
    </row>
    <row r="129" spans="1:12" ht="15.75" customHeight="1">
      <c r="A129" s="205" t="s">
        <v>1297</v>
      </c>
      <c r="B129" s="320" t="s">
        <v>1313</v>
      </c>
      <c r="C129" s="207" t="s">
        <v>420</v>
      </c>
      <c r="D129" s="316" t="s">
        <v>1320</v>
      </c>
      <c r="E129" s="317" t="s">
        <v>1321</v>
      </c>
      <c r="F129" s="206" t="s">
        <v>868</v>
      </c>
      <c r="G129" s="21">
        <v>2</v>
      </c>
      <c r="H129" s="21">
        <v>1</v>
      </c>
      <c r="I129" s="21">
        <v>2</v>
      </c>
      <c r="J129" s="107">
        <v>50</v>
      </c>
      <c r="K129" s="51">
        <v>50</v>
      </c>
      <c r="L129" s="233" t="s">
        <v>994</v>
      </c>
    </row>
    <row r="130" spans="1:12" ht="15.75" customHeight="1">
      <c r="A130" s="205" t="s">
        <v>1322</v>
      </c>
      <c r="B130" s="456" t="s">
        <v>1323</v>
      </c>
      <c r="C130" s="207" t="s">
        <v>420</v>
      </c>
      <c r="D130" s="316" t="s">
        <v>1324</v>
      </c>
      <c r="E130" s="259" t="s">
        <v>1325</v>
      </c>
      <c r="F130" s="206" t="s">
        <v>868</v>
      </c>
      <c r="G130" s="21">
        <v>6</v>
      </c>
      <c r="H130" s="21">
        <v>1</v>
      </c>
      <c r="I130" s="21">
        <v>6</v>
      </c>
      <c r="J130" s="107">
        <v>50</v>
      </c>
      <c r="K130" s="51">
        <v>8.33</v>
      </c>
      <c r="L130" s="233" t="s">
        <v>994</v>
      </c>
    </row>
    <row r="131" spans="1:12" ht="15.75" customHeight="1">
      <c r="A131" s="205" t="s">
        <v>1297</v>
      </c>
      <c r="B131" s="456" t="s">
        <v>1326</v>
      </c>
      <c r="C131" s="207" t="s">
        <v>420</v>
      </c>
      <c r="D131" s="316" t="s">
        <v>1327</v>
      </c>
      <c r="E131" s="317" t="s">
        <v>1328</v>
      </c>
      <c r="F131" s="206" t="s">
        <v>868</v>
      </c>
      <c r="G131" s="21">
        <v>6</v>
      </c>
      <c r="H131" s="21">
        <v>1</v>
      </c>
      <c r="I131" s="21">
        <v>6</v>
      </c>
      <c r="J131" s="107">
        <v>50</v>
      </c>
      <c r="K131" s="51">
        <v>50</v>
      </c>
      <c r="L131" s="233" t="s">
        <v>994</v>
      </c>
    </row>
    <row r="132" spans="1:12" ht="15.75" customHeight="1">
      <c r="A132" s="205" t="s">
        <v>1303</v>
      </c>
      <c r="B132" s="320" t="s">
        <v>1329</v>
      </c>
      <c r="C132" s="207" t="s">
        <v>420</v>
      </c>
      <c r="D132" s="316" t="s">
        <v>1330</v>
      </c>
      <c r="E132" s="259" t="s">
        <v>1331</v>
      </c>
      <c r="F132" s="321" t="s">
        <v>868</v>
      </c>
      <c r="G132" s="21">
        <v>2</v>
      </c>
      <c r="H132" s="21">
        <v>1</v>
      </c>
      <c r="I132" s="21">
        <v>2</v>
      </c>
      <c r="J132" s="107">
        <v>50</v>
      </c>
      <c r="K132" s="51">
        <v>25</v>
      </c>
      <c r="L132" s="233" t="s">
        <v>994</v>
      </c>
    </row>
    <row r="133" spans="1:12" ht="15.75" customHeight="1">
      <c r="A133" s="457" t="s">
        <v>1297</v>
      </c>
      <c r="B133" s="320" t="s">
        <v>1332</v>
      </c>
      <c r="C133" s="207" t="s">
        <v>420</v>
      </c>
      <c r="D133" s="316" t="s">
        <v>1327</v>
      </c>
      <c r="E133" s="317" t="s">
        <v>1328</v>
      </c>
      <c r="F133" s="206" t="s">
        <v>868</v>
      </c>
      <c r="G133" s="21">
        <v>6</v>
      </c>
      <c r="H133" s="21">
        <v>1</v>
      </c>
      <c r="I133" s="21">
        <v>6</v>
      </c>
      <c r="J133" s="107">
        <v>50</v>
      </c>
      <c r="K133" s="51">
        <v>50</v>
      </c>
      <c r="L133" s="233" t="s">
        <v>994</v>
      </c>
    </row>
    <row r="134" spans="1:12" ht="15.75" customHeight="1">
      <c r="A134" s="205" t="s">
        <v>869</v>
      </c>
      <c r="B134" s="320" t="s">
        <v>870</v>
      </c>
      <c r="C134" s="207" t="s">
        <v>420</v>
      </c>
      <c r="D134" s="316" t="s">
        <v>871</v>
      </c>
      <c r="E134" s="317" t="s">
        <v>872</v>
      </c>
      <c r="F134" s="321" t="s">
        <v>868</v>
      </c>
      <c r="G134" s="21">
        <v>5</v>
      </c>
      <c r="H134" s="21">
        <v>2</v>
      </c>
      <c r="I134" s="21">
        <v>5</v>
      </c>
      <c r="J134" s="107">
        <v>50</v>
      </c>
      <c r="K134" s="51">
        <v>25</v>
      </c>
      <c r="L134" s="233" t="s">
        <v>994</v>
      </c>
    </row>
    <row r="135" spans="1:12" ht="15.75" customHeight="1">
      <c r="A135" s="205" t="s">
        <v>1297</v>
      </c>
      <c r="B135" s="320" t="s">
        <v>1333</v>
      </c>
      <c r="C135" s="207" t="s">
        <v>420</v>
      </c>
      <c r="D135" s="316" t="s">
        <v>1334</v>
      </c>
      <c r="E135" s="317" t="s">
        <v>1335</v>
      </c>
      <c r="F135" s="321" t="s">
        <v>868</v>
      </c>
      <c r="G135" s="21">
        <v>1</v>
      </c>
      <c r="H135" s="21">
        <v>1</v>
      </c>
      <c r="I135" s="21">
        <v>1</v>
      </c>
      <c r="J135" s="107">
        <v>50</v>
      </c>
      <c r="K135" s="51">
        <v>50</v>
      </c>
      <c r="L135" s="233" t="s">
        <v>994</v>
      </c>
    </row>
    <row r="136" spans="1:12" ht="15.75" customHeight="1">
      <c r="A136" s="205" t="s">
        <v>1336</v>
      </c>
      <c r="B136" s="320" t="s">
        <v>1337</v>
      </c>
      <c r="C136" s="207" t="s">
        <v>420</v>
      </c>
      <c r="D136" s="316" t="s">
        <v>1338</v>
      </c>
      <c r="E136" s="259" t="s">
        <v>1339</v>
      </c>
      <c r="F136" s="321" t="s">
        <v>868</v>
      </c>
      <c r="G136" s="21">
        <v>5</v>
      </c>
      <c r="H136" s="21">
        <v>1</v>
      </c>
      <c r="I136" s="21">
        <v>5</v>
      </c>
      <c r="J136" s="107">
        <v>50</v>
      </c>
      <c r="K136" s="51">
        <v>10</v>
      </c>
      <c r="L136" s="233" t="s">
        <v>994</v>
      </c>
    </row>
    <row r="137" spans="1:12" ht="15.75" customHeight="1">
      <c r="A137" s="205" t="s">
        <v>1340</v>
      </c>
      <c r="B137" s="320" t="s">
        <v>1341</v>
      </c>
      <c r="C137" s="207" t="s">
        <v>420</v>
      </c>
      <c r="D137" s="316" t="s">
        <v>1342</v>
      </c>
      <c r="E137" s="259" t="s">
        <v>1343</v>
      </c>
      <c r="F137" s="321" t="s">
        <v>868</v>
      </c>
      <c r="G137" s="21">
        <v>4</v>
      </c>
      <c r="H137" s="21">
        <v>3</v>
      </c>
      <c r="I137" s="21">
        <v>4</v>
      </c>
      <c r="J137" s="107">
        <v>50</v>
      </c>
      <c r="K137" s="51">
        <v>12.5</v>
      </c>
      <c r="L137" s="233" t="s">
        <v>994</v>
      </c>
    </row>
    <row r="138" spans="1:12" ht="15.75" customHeight="1">
      <c r="A138" s="205" t="s">
        <v>1344</v>
      </c>
      <c r="B138" s="320" t="s">
        <v>1345</v>
      </c>
      <c r="C138" s="207" t="s">
        <v>420</v>
      </c>
      <c r="D138" s="316" t="s">
        <v>1346</v>
      </c>
      <c r="E138" s="259" t="s">
        <v>1347</v>
      </c>
      <c r="F138" s="321" t="s">
        <v>868</v>
      </c>
      <c r="G138" s="21">
        <v>5</v>
      </c>
      <c r="H138" s="21">
        <v>1</v>
      </c>
      <c r="I138" s="21">
        <v>5</v>
      </c>
      <c r="J138" s="107">
        <v>50</v>
      </c>
      <c r="K138" s="51">
        <v>10</v>
      </c>
      <c r="L138" s="233" t="s">
        <v>994</v>
      </c>
    </row>
    <row r="139" spans="1:12" ht="15.75" customHeight="1">
      <c r="A139" s="205" t="s">
        <v>1348</v>
      </c>
      <c r="B139" s="320" t="s">
        <v>1349</v>
      </c>
      <c r="C139" s="207" t="s">
        <v>420</v>
      </c>
      <c r="D139" s="316" t="s">
        <v>1350</v>
      </c>
      <c r="E139" s="259" t="s">
        <v>1351</v>
      </c>
      <c r="F139" s="321" t="s">
        <v>868</v>
      </c>
      <c r="G139" s="21">
        <v>1</v>
      </c>
      <c r="H139" s="21">
        <v>1</v>
      </c>
      <c r="I139" s="21">
        <v>1</v>
      </c>
      <c r="J139" s="107">
        <v>50</v>
      </c>
      <c r="K139" s="51">
        <v>50</v>
      </c>
      <c r="L139" s="233" t="s">
        <v>994</v>
      </c>
    </row>
    <row r="140" spans="1:12" ht="15.75" customHeight="1">
      <c r="A140" s="205" t="s">
        <v>1352</v>
      </c>
      <c r="B140" s="320" t="s">
        <v>1353</v>
      </c>
      <c r="C140" s="207" t="s">
        <v>420</v>
      </c>
      <c r="D140" s="316" t="s">
        <v>1354</v>
      </c>
      <c r="E140" s="259" t="s">
        <v>1355</v>
      </c>
      <c r="F140" s="321" t="s">
        <v>868</v>
      </c>
      <c r="G140" s="21">
        <v>2</v>
      </c>
      <c r="H140" s="21">
        <v>1</v>
      </c>
      <c r="I140" s="21">
        <v>2</v>
      </c>
      <c r="J140" s="107">
        <v>50</v>
      </c>
      <c r="K140" s="51">
        <v>25</v>
      </c>
      <c r="L140" s="233" t="s">
        <v>994</v>
      </c>
    </row>
    <row r="141" spans="1:12" ht="15.75" customHeight="1">
      <c r="A141" s="205" t="s">
        <v>873</v>
      </c>
      <c r="B141" s="320" t="s">
        <v>874</v>
      </c>
      <c r="C141" s="207" t="s">
        <v>420</v>
      </c>
      <c r="D141" s="316" t="s">
        <v>875</v>
      </c>
      <c r="E141" s="259" t="s">
        <v>876</v>
      </c>
      <c r="F141" s="321" t="s">
        <v>868</v>
      </c>
      <c r="G141" s="21">
        <v>10</v>
      </c>
      <c r="H141" s="21">
        <v>8</v>
      </c>
      <c r="I141" s="21">
        <v>10</v>
      </c>
      <c r="J141" s="107">
        <v>50</v>
      </c>
      <c r="K141" s="51">
        <v>5</v>
      </c>
      <c r="L141" s="233" t="s">
        <v>994</v>
      </c>
    </row>
    <row r="142" spans="1:12" ht="15.75" customHeight="1">
      <c r="A142" s="202" t="s">
        <v>1486</v>
      </c>
      <c r="B142" s="185" t="s">
        <v>1487</v>
      </c>
      <c r="C142" s="237" t="s">
        <v>420</v>
      </c>
      <c r="D142" s="205" t="s">
        <v>1488</v>
      </c>
      <c r="E142" s="202" t="s">
        <v>1489</v>
      </c>
      <c r="F142" s="205" t="s">
        <v>751</v>
      </c>
      <c r="G142" s="223">
        <v>5</v>
      </c>
      <c r="H142" s="223">
        <v>3</v>
      </c>
      <c r="I142" s="223">
        <v>5</v>
      </c>
      <c r="J142" s="224">
        <v>50</v>
      </c>
      <c r="K142" s="202">
        <v>10</v>
      </c>
      <c r="L142" s="233" t="s">
        <v>1485</v>
      </c>
    </row>
    <row r="143" spans="1:12" ht="15.75" customHeight="1">
      <c r="A143" s="281" t="s">
        <v>1485</v>
      </c>
      <c r="B143" s="278" t="s">
        <v>1490</v>
      </c>
      <c r="C143" s="388" t="s">
        <v>420</v>
      </c>
      <c r="D143" s="205" t="s">
        <v>1491</v>
      </c>
      <c r="E143" s="192" t="s">
        <v>1492</v>
      </c>
      <c r="F143" s="206" t="s">
        <v>1493</v>
      </c>
      <c r="G143" s="188">
        <v>1</v>
      </c>
      <c r="H143" s="188">
        <v>1</v>
      </c>
      <c r="I143" s="188">
        <v>1</v>
      </c>
      <c r="J143" s="467">
        <v>50</v>
      </c>
      <c r="K143" s="235">
        <v>50</v>
      </c>
      <c r="L143" s="233" t="s">
        <v>1485</v>
      </c>
    </row>
    <row r="144" spans="1:12" ht="15.75" customHeight="1">
      <c r="A144" s="468" t="s">
        <v>1494</v>
      </c>
      <c r="B144" s="281" t="s">
        <v>1495</v>
      </c>
      <c r="C144" s="186" t="s">
        <v>420</v>
      </c>
      <c r="D144" s="205" t="s">
        <v>1496</v>
      </c>
      <c r="E144" s="192" t="s">
        <v>1497</v>
      </c>
      <c r="F144" s="206" t="s">
        <v>751</v>
      </c>
      <c r="G144" s="192">
        <v>6</v>
      </c>
      <c r="H144" s="192">
        <v>2</v>
      </c>
      <c r="I144" s="192">
        <v>6</v>
      </c>
      <c r="J144" s="467">
        <v>50</v>
      </c>
      <c r="K144" s="235">
        <v>8.33</v>
      </c>
      <c r="L144" s="233" t="s">
        <v>1485</v>
      </c>
    </row>
    <row r="145" spans="1:12" ht="15.75" customHeight="1">
      <c r="A145" s="205" t="s">
        <v>1498</v>
      </c>
      <c r="B145" s="205" t="s">
        <v>1495</v>
      </c>
      <c r="C145" s="207" t="s">
        <v>420</v>
      </c>
      <c r="D145" s="205" t="s">
        <v>1499</v>
      </c>
      <c r="E145" s="259" t="s">
        <v>1500</v>
      </c>
      <c r="F145" s="206" t="s">
        <v>529</v>
      </c>
      <c r="G145" s="192">
        <v>6</v>
      </c>
      <c r="H145" s="192">
        <v>2</v>
      </c>
      <c r="I145" s="192">
        <v>6</v>
      </c>
      <c r="J145" s="467">
        <v>50</v>
      </c>
      <c r="K145" s="235">
        <v>8.33</v>
      </c>
      <c r="L145" s="233" t="s">
        <v>1485</v>
      </c>
    </row>
    <row r="146" spans="1:12" ht="15.75" customHeight="1">
      <c r="A146" s="202" t="s">
        <v>1501</v>
      </c>
      <c r="B146" s="202" t="s">
        <v>1495</v>
      </c>
      <c r="C146" s="207" t="s">
        <v>420</v>
      </c>
      <c r="D146" s="205" t="s">
        <v>1502</v>
      </c>
      <c r="E146" s="192" t="s">
        <v>1503</v>
      </c>
      <c r="F146" s="203" t="s">
        <v>1504</v>
      </c>
      <c r="G146" s="192">
        <v>6</v>
      </c>
      <c r="H146" s="192">
        <v>2</v>
      </c>
      <c r="I146" s="192">
        <v>6</v>
      </c>
      <c r="J146" s="467">
        <v>50</v>
      </c>
      <c r="K146" s="235">
        <v>8.33</v>
      </c>
      <c r="L146" s="233" t="s">
        <v>1485</v>
      </c>
    </row>
    <row r="147" spans="1:12" ht="15.75" customHeight="1">
      <c r="A147" s="205" t="s">
        <v>1505</v>
      </c>
      <c r="B147" s="202" t="s">
        <v>1506</v>
      </c>
      <c r="C147" s="207" t="s">
        <v>420</v>
      </c>
      <c r="D147" s="205" t="s">
        <v>1507</v>
      </c>
      <c r="E147" s="192" t="s">
        <v>1508</v>
      </c>
      <c r="F147" s="206" t="s">
        <v>751</v>
      </c>
      <c r="G147" s="192">
        <v>1</v>
      </c>
      <c r="H147" s="192">
        <v>1</v>
      </c>
      <c r="I147" s="192">
        <v>1</v>
      </c>
      <c r="J147" s="467">
        <v>50</v>
      </c>
      <c r="K147" s="235">
        <v>50</v>
      </c>
      <c r="L147" s="233" t="s">
        <v>1485</v>
      </c>
    </row>
    <row r="148" spans="1:12" ht="15.75" customHeight="1">
      <c r="A148" s="205" t="s">
        <v>1509</v>
      </c>
      <c r="B148" s="202" t="s">
        <v>1510</v>
      </c>
      <c r="C148" s="207" t="s">
        <v>420</v>
      </c>
      <c r="D148" s="205" t="s">
        <v>1511</v>
      </c>
      <c r="E148" s="192" t="s">
        <v>1512</v>
      </c>
      <c r="F148" s="206" t="s">
        <v>1513</v>
      </c>
      <c r="G148" s="192">
        <v>2</v>
      </c>
      <c r="H148" s="192">
        <v>1</v>
      </c>
      <c r="I148" s="192">
        <v>2</v>
      </c>
      <c r="J148" s="467">
        <v>50</v>
      </c>
      <c r="K148" s="235">
        <v>25</v>
      </c>
      <c r="L148" s="233" t="s">
        <v>1485</v>
      </c>
    </row>
    <row r="149" spans="1:12" ht="15.75" customHeight="1">
      <c r="A149" s="12" t="s">
        <v>1612</v>
      </c>
      <c r="B149" s="58" t="s">
        <v>1613</v>
      </c>
      <c r="C149" s="13" t="s">
        <v>420</v>
      </c>
      <c r="D149" s="12" t="s">
        <v>1614</v>
      </c>
      <c r="E149" s="197" t="s">
        <v>1615</v>
      </c>
      <c r="F149" s="12" t="s">
        <v>751</v>
      </c>
      <c r="G149" s="407">
        <v>6</v>
      </c>
      <c r="H149" s="407">
        <v>4</v>
      </c>
      <c r="I149" s="407">
        <v>7</v>
      </c>
      <c r="J149" s="59">
        <v>50</v>
      </c>
      <c r="K149" s="12">
        <v>8.33</v>
      </c>
      <c r="L149" s="233" t="s">
        <v>1611</v>
      </c>
    </row>
    <row r="150" spans="1:12" ht="15.75" customHeight="1">
      <c r="A150" s="58" t="s">
        <v>1616</v>
      </c>
      <c r="B150" s="26" t="s">
        <v>1617</v>
      </c>
      <c r="C150" s="13" t="s">
        <v>420</v>
      </c>
      <c r="D150" s="12" t="s">
        <v>1618</v>
      </c>
      <c r="E150" s="259" t="s">
        <v>1619</v>
      </c>
      <c r="F150" s="12" t="s">
        <v>751</v>
      </c>
      <c r="G150" s="65">
        <v>1</v>
      </c>
      <c r="H150" s="65">
        <v>1</v>
      </c>
      <c r="I150" s="65">
        <v>1</v>
      </c>
      <c r="J150" s="59">
        <v>50</v>
      </c>
      <c r="K150" s="12">
        <f>J150/G150</f>
        <v>50</v>
      </c>
      <c r="L150" s="233" t="s">
        <v>1611</v>
      </c>
    </row>
    <row r="151" spans="1:12" ht="15.75" customHeight="1">
      <c r="A151" s="58" t="s">
        <v>1616</v>
      </c>
      <c r="B151" s="58" t="s">
        <v>1620</v>
      </c>
      <c r="C151" s="13" t="s">
        <v>420</v>
      </c>
      <c r="D151" s="12" t="s">
        <v>1621</v>
      </c>
      <c r="E151" s="259" t="s">
        <v>1622</v>
      </c>
      <c r="F151" s="12" t="s">
        <v>751</v>
      </c>
      <c r="G151" s="21">
        <v>1</v>
      </c>
      <c r="H151" s="65">
        <v>1</v>
      </c>
      <c r="I151" s="65">
        <v>1</v>
      </c>
      <c r="J151" s="59">
        <v>50</v>
      </c>
      <c r="K151" s="12">
        <f>J151/G151</f>
        <v>50</v>
      </c>
      <c r="L151" s="233" t="s">
        <v>1611</v>
      </c>
    </row>
    <row r="152" spans="1:12" ht="15.75" customHeight="1">
      <c r="A152" s="12" t="s">
        <v>1623</v>
      </c>
      <c r="B152" s="12" t="s">
        <v>1624</v>
      </c>
      <c r="C152" s="13" t="s">
        <v>420</v>
      </c>
      <c r="D152" s="12" t="s">
        <v>1625</v>
      </c>
      <c r="E152" s="259" t="s">
        <v>1626</v>
      </c>
      <c r="F152" s="12" t="s">
        <v>751</v>
      </c>
      <c r="G152" s="21">
        <v>3</v>
      </c>
      <c r="H152" s="21">
        <v>1</v>
      </c>
      <c r="I152" s="21">
        <v>3</v>
      </c>
      <c r="J152" s="59">
        <v>50</v>
      </c>
      <c r="K152" s="12">
        <v>16.670000000000002</v>
      </c>
      <c r="L152" s="233" t="s">
        <v>1611</v>
      </c>
    </row>
    <row r="153" spans="1:12" ht="15.75" customHeight="1">
      <c r="A153" s="205" t="s">
        <v>1715</v>
      </c>
      <c r="B153" s="281" t="s">
        <v>1153</v>
      </c>
      <c r="C153" s="237" t="s">
        <v>420</v>
      </c>
      <c r="D153" s="205" t="s">
        <v>1154</v>
      </c>
      <c r="E153" s="197" t="s">
        <v>1155</v>
      </c>
      <c r="F153" s="205" t="s">
        <v>1156</v>
      </c>
      <c r="G153" s="407">
        <v>2</v>
      </c>
      <c r="H153" s="407">
        <v>2</v>
      </c>
      <c r="I153" s="407">
        <v>3</v>
      </c>
      <c r="J153" s="59">
        <v>50</v>
      </c>
      <c r="K153" s="12">
        <f>J153/2</f>
        <v>25</v>
      </c>
      <c r="L153" s="233" t="s">
        <v>1707</v>
      </c>
    </row>
    <row r="154" spans="1:12" ht="15.75" customHeight="1">
      <c r="A154" s="281" t="s">
        <v>1157</v>
      </c>
      <c r="B154" s="257" t="s">
        <v>1158</v>
      </c>
      <c r="C154" s="95"/>
      <c r="D154" s="205" t="s">
        <v>1159</v>
      </c>
      <c r="E154" s="259" t="s">
        <v>1160</v>
      </c>
      <c r="F154" s="206" t="s">
        <v>1161</v>
      </c>
      <c r="G154" s="65">
        <v>2</v>
      </c>
      <c r="H154" s="65">
        <v>2</v>
      </c>
      <c r="I154" s="65">
        <v>3</v>
      </c>
      <c r="J154" s="107">
        <v>50</v>
      </c>
      <c r="K154" s="12">
        <f t="shared" ref="K154:K155" si="3">J154/2</f>
        <v>25</v>
      </c>
      <c r="L154" s="233" t="s">
        <v>1707</v>
      </c>
    </row>
    <row r="155" spans="1:12" ht="15.75" customHeight="1">
      <c r="A155" s="281" t="s">
        <v>1157</v>
      </c>
      <c r="B155" s="257" t="s">
        <v>1158</v>
      </c>
      <c r="C155" s="95"/>
      <c r="D155" s="205" t="s">
        <v>1162</v>
      </c>
      <c r="E155" s="259" t="s">
        <v>1163</v>
      </c>
      <c r="F155" s="206" t="s">
        <v>1164</v>
      </c>
      <c r="G155" s="21">
        <v>2</v>
      </c>
      <c r="H155" s="21">
        <v>2</v>
      </c>
      <c r="I155" s="21">
        <v>3</v>
      </c>
      <c r="J155" s="107">
        <v>50</v>
      </c>
      <c r="K155" s="12">
        <f t="shared" si="3"/>
        <v>25</v>
      </c>
      <c r="L155" s="233" t="s">
        <v>1707</v>
      </c>
    </row>
    <row r="156" spans="1:12" ht="15.75" customHeight="1">
      <c r="A156" s="220" t="s">
        <v>1777</v>
      </c>
      <c r="B156" s="578" t="s">
        <v>1778</v>
      </c>
      <c r="C156" s="596" t="s">
        <v>420</v>
      </c>
      <c r="D156" s="579" t="s">
        <v>1779</v>
      </c>
      <c r="E156" s="296" t="s">
        <v>1780</v>
      </c>
      <c r="F156" s="220" t="s">
        <v>1781</v>
      </c>
      <c r="G156" s="580">
        <v>1</v>
      </c>
      <c r="H156" s="580">
        <v>1</v>
      </c>
      <c r="I156" s="580">
        <v>1</v>
      </c>
      <c r="J156" s="581">
        <v>50</v>
      </c>
      <c r="K156" s="220">
        <v>50</v>
      </c>
      <c r="L156" s="233" t="s">
        <v>1132</v>
      </c>
    </row>
    <row r="157" spans="1:12" ht="15.75" customHeight="1">
      <c r="A157" s="220" t="s">
        <v>1777</v>
      </c>
      <c r="B157" s="578" t="s">
        <v>1782</v>
      </c>
      <c r="C157" s="596" t="s">
        <v>420</v>
      </c>
      <c r="D157" s="579" t="s">
        <v>1779</v>
      </c>
      <c r="E157" s="296" t="s">
        <v>1780</v>
      </c>
      <c r="F157" s="220" t="s">
        <v>1781</v>
      </c>
      <c r="G157" s="299">
        <v>1</v>
      </c>
      <c r="H157" s="299">
        <v>1</v>
      </c>
      <c r="I157" s="299">
        <v>1</v>
      </c>
      <c r="J157" s="582">
        <v>50</v>
      </c>
      <c r="K157" s="302">
        <v>50</v>
      </c>
      <c r="L157" s="233" t="s">
        <v>1132</v>
      </c>
    </row>
    <row r="158" spans="1:12" ht="15.75" customHeight="1">
      <c r="A158" s="220" t="s">
        <v>1783</v>
      </c>
      <c r="B158" s="365" t="s">
        <v>1784</v>
      </c>
      <c r="C158" s="596" t="s">
        <v>420</v>
      </c>
      <c r="D158" s="583" t="s">
        <v>1785</v>
      </c>
      <c r="E158" s="299" t="s">
        <v>1786</v>
      </c>
      <c r="F158" s="304" t="s">
        <v>1787</v>
      </c>
      <c r="G158" s="299">
        <v>1</v>
      </c>
      <c r="H158" s="299">
        <v>1</v>
      </c>
      <c r="I158" s="299">
        <v>3</v>
      </c>
      <c r="J158" s="582">
        <v>50</v>
      </c>
      <c r="K158" s="302">
        <v>50</v>
      </c>
      <c r="L158" s="233" t="s">
        <v>1132</v>
      </c>
    </row>
    <row r="159" spans="1:12" ht="15.75" customHeight="1">
      <c r="A159" s="597" t="s">
        <v>1077</v>
      </c>
      <c r="B159" s="597" t="s">
        <v>1078</v>
      </c>
      <c r="C159" s="394" t="s">
        <v>420</v>
      </c>
      <c r="D159" s="598" t="s">
        <v>1846</v>
      </c>
      <c r="E159" s="244" t="s">
        <v>1847</v>
      </c>
      <c r="F159" s="599" t="s">
        <v>1080</v>
      </c>
      <c r="G159" s="599">
        <v>5</v>
      </c>
      <c r="H159" s="599">
        <v>5</v>
      </c>
      <c r="I159" s="599">
        <v>5</v>
      </c>
      <c r="J159" s="600">
        <v>50</v>
      </c>
      <c r="K159" s="600">
        <v>10</v>
      </c>
      <c r="L159" s="215" t="s">
        <v>1853</v>
      </c>
    </row>
    <row r="160" spans="1:12" ht="15.75" customHeight="1">
      <c r="A160" s="601" t="s">
        <v>1848</v>
      </c>
      <c r="B160" s="602" t="s">
        <v>1849</v>
      </c>
      <c r="C160" s="394" t="s">
        <v>420</v>
      </c>
      <c r="D160" s="603" t="s">
        <v>1850</v>
      </c>
      <c r="E160" s="604" t="s">
        <v>1851</v>
      </c>
      <c r="F160" s="206" t="s">
        <v>1852</v>
      </c>
      <c r="G160" s="285">
        <v>1</v>
      </c>
      <c r="H160" s="285">
        <v>1</v>
      </c>
      <c r="I160" s="285">
        <v>1</v>
      </c>
      <c r="J160" s="318">
        <v>50</v>
      </c>
      <c r="K160" s="319">
        <v>50</v>
      </c>
      <c r="L160" s="215" t="s">
        <v>1853</v>
      </c>
    </row>
    <row r="161" spans="1:12" ht="15.75" customHeight="1">
      <c r="A161" s="205" t="s">
        <v>1866</v>
      </c>
      <c r="B161" s="281" t="s">
        <v>1867</v>
      </c>
      <c r="C161" s="237" t="s">
        <v>420</v>
      </c>
      <c r="D161" s="205" t="s">
        <v>1868</v>
      </c>
      <c r="E161" s="608" t="s">
        <v>1869</v>
      </c>
      <c r="F161" s="609" t="s">
        <v>529</v>
      </c>
      <c r="G161" s="610">
        <v>3</v>
      </c>
      <c r="H161" s="611">
        <v>3</v>
      </c>
      <c r="I161" s="611">
        <v>3</v>
      </c>
      <c r="J161" s="612">
        <v>50</v>
      </c>
      <c r="K161" s="205">
        <v>16.66</v>
      </c>
      <c r="L161" s="215" t="s">
        <v>1919</v>
      </c>
    </row>
    <row r="162" spans="1:12" ht="15.75" customHeight="1">
      <c r="A162" s="205" t="s">
        <v>1866</v>
      </c>
      <c r="B162" s="281" t="s">
        <v>1867</v>
      </c>
      <c r="C162" s="237" t="s">
        <v>420</v>
      </c>
      <c r="D162" s="205" t="s">
        <v>1870</v>
      </c>
      <c r="E162" s="207" t="s">
        <v>1871</v>
      </c>
      <c r="F162" s="613" t="s">
        <v>1872</v>
      </c>
      <c r="G162" s="614">
        <v>3</v>
      </c>
      <c r="H162" s="615">
        <v>3</v>
      </c>
      <c r="I162" s="611">
        <v>3</v>
      </c>
      <c r="J162" s="612">
        <v>50</v>
      </c>
      <c r="K162" s="205">
        <v>16.66</v>
      </c>
      <c r="L162" s="215" t="s">
        <v>1919</v>
      </c>
    </row>
    <row r="163" spans="1:12" ht="15.75" customHeight="1">
      <c r="A163" s="205" t="s">
        <v>1866</v>
      </c>
      <c r="B163" s="281" t="s">
        <v>1867</v>
      </c>
      <c r="C163" s="237" t="s">
        <v>420</v>
      </c>
      <c r="D163" s="205" t="s">
        <v>1873</v>
      </c>
      <c r="E163" s="207" t="s">
        <v>1874</v>
      </c>
      <c r="F163" s="613" t="s">
        <v>1872</v>
      </c>
      <c r="G163" s="614">
        <v>3</v>
      </c>
      <c r="H163" s="615">
        <v>3</v>
      </c>
      <c r="I163" s="611">
        <v>3</v>
      </c>
      <c r="J163" s="612">
        <v>50</v>
      </c>
      <c r="K163" s="205">
        <v>16.66</v>
      </c>
      <c r="L163" s="215" t="s">
        <v>1919</v>
      </c>
    </row>
    <row r="164" spans="1:12" ht="15.75" customHeight="1">
      <c r="A164" s="205" t="s">
        <v>1866</v>
      </c>
      <c r="B164" s="281" t="s">
        <v>1867</v>
      </c>
      <c r="C164" s="237" t="s">
        <v>420</v>
      </c>
      <c r="D164" s="205" t="s">
        <v>1875</v>
      </c>
      <c r="E164" s="207" t="s">
        <v>1876</v>
      </c>
      <c r="F164" s="613" t="s">
        <v>1872</v>
      </c>
      <c r="G164" s="614">
        <v>3</v>
      </c>
      <c r="H164" s="615">
        <v>3</v>
      </c>
      <c r="I164" s="611">
        <v>3</v>
      </c>
      <c r="J164" s="612">
        <v>50</v>
      </c>
      <c r="K164" s="205">
        <v>16.66</v>
      </c>
      <c r="L164" s="215" t="s">
        <v>1919</v>
      </c>
    </row>
    <row r="165" spans="1:12" ht="15.75" customHeight="1">
      <c r="A165" s="257" t="s">
        <v>1877</v>
      </c>
      <c r="B165" s="282" t="s">
        <v>1878</v>
      </c>
      <c r="C165" s="279" t="s">
        <v>420</v>
      </c>
      <c r="D165" s="257" t="s">
        <v>1879</v>
      </c>
      <c r="E165" s="290" t="s">
        <v>1880</v>
      </c>
      <c r="F165" s="616" t="s">
        <v>1881</v>
      </c>
      <c r="G165" s="617">
        <v>2</v>
      </c>
      <c r="H165" s="618">
        <v>2</v>
      </c>
      <c r="I165" s="619">
        <v>2</v>
      </c>
      <c r="J165" s="620">
        <v>50</v>
      </c>
      <c r="K165" s="257">
        <v>25</v>
      </c>
      <c r="L165" s="215" t="s">
        <v>1919</v>
      </c>
    </row>
    <row r="166" spans="1:12" ht="15.75" customHeight="1">
      <c r="A166" s="257" t="s">
        <v>1877</v>
      </c>
      <c r="B166" s="282" t="s">
        <v>1882</v>
      </c>
      <c r="C166" s="279" t="s">
        <v>420</v>
      </c>
      <c r="D166" s="257" t="s">
        <v>1883</v>
      </c>
      <c r="E166" s="290" t="s">
        <v>1884</v>
      </c>
      <c r="F166" s="616" t="s">
        <v>1885</v>
      </c>
      <c r="G166" s="617">
        <v>2</v>
      </c>
      <c r="H166" s="618">
        <v>2</v>
      </c>
      <c r="I166" s="619">
        <v>2</v>
      </c>
      <c r="J166" s="620">
        <v>50</v>
      </c>
      <c r="K166" s="257">
        <v>25</v>
      </c>
      <c r="L166" s="215" t="s">
        <v>1919</v>
      </c>
    </row>
    <row r="167" spans="1:12" ht="15.75" customHeight="1">
      <c r="A167" s="445" t="s">
        <v>1877</v>
      </c>
      <c r="B167" s="621" t="s">
        <v>1886</v>
      </c>
      <c r="C167" s="622" t="s">
        <v>420</v>
      </c>
      <c r="D167" s="623" t="s">
        <v>1887</v>
      </c>
      <c r="E167" s="285" t="s">
        <v>1888</v>
      </c>
      <c r="F167" s="616" t="s">
        <v>1889</v>
      </c>
      <c r="G167" s="617">
        <v>2</v>
      </c>
      <c r="H167" s="618">
        <v>2</v>
      </c>
      <c r="I167" s="619">
        <v>2</v>
      </c>
      <c r="J167" s="620">
        <v>50</v>
      </c>
      <c r="K167" s="257">
        <v>25</v>
      </c>
      <c r="L167" s="215" t="s">
        <v>1919</v>
      </c>
    </row>
    <row r="168" spans="1:12" ht="15.75" customHeight="1">
      <c r="A168" s="445" t="s">
        <v>1877</v>
      </c>
      <c r="B168" s="621" t="s">
        <v>1886</v>
      </c>
      <c r="C168" s="622" t="s">
        <v>420</v>
      </c>
      <c r="D168" s="624" t="s">
        <v>1890</v>
      </c>
      <c r="E168" s="290" t="s">
        <v>1891</v>
      </c>
      <c r="F168" s="616" t="s">
        <v>1892</v>
      </c>
      <c r="G168" s="625">
        <v>2</v>
      </c>
      <c r="H168" s="626">
        <v>2</v>
      </c>
      <c r="I168" s="627">
        <v>2</v>
      </c>
      <c r="J168" s="628">
        <v>50</v>
      </c>
      <c r="K168" s="629">
        <v>25</v>
      </c>
      <c r="L168" s="215" t="s">
        <v>1919</v>
      </c>
    </row>
    <row r="169" spans="1:12" ht="15.75" customHeight="1">
      <c r="A169" s="445" t="s">
        <v>1877</v>
      </c>
      <c r="B169" s="621" t="s">
        <v>1886</v>
      </c>
      <c r="C169" s="622" t="s">
        <v>420</v>
      </c>
      <c r="D169" s="257" t="s">
        <v>1893</v>
      </c>
      <c r="E169" s="290" t="s">
        <v>1894</v>
      </c>
      <c r="F169" s="616" t="s">
        <v>1895</v>
      </c>
      <c r="G169" s="625">
        <v>2</v>
      </c>
      <c r="H169" s="626">
        <v>2</v>
      </c>
      <c r="I169" s="627">
        <v>2</v>
      </c>
      <c r="J169" s="628">
        <v>50</v>
      </c>
      <c r="K169" s="629">
        <v>25</v>
      </c>
      <c r="L169" s="215" t="s">
        <v>1919</v>
      </c>
    </row>
    <row r="170" spans="1:12" ht="15.75" customHeight="1">
      <c r="A170" s="220" t="s">
        <v>1877</v>
      </c>
      <c r="B170" s="630" t="s">
        <v>1896</v>
      </c>
      <c r="C170" s="279" t="s">
        <v>420</v>
      </c>
      <c r="D170" s="257" t="s">
        <v>1897</v>
      </c>
      <c r="E170" s="290" t="s">
        <v>1898</v>
      </c>
      <c r="F170" s="616" t="s">
        <v>1885</v>
      </c>
      <c r="G170" s="625">
        <v>2</v>
      </c>
      <c r="H170" s="626">
        <v>2</v>
      </c>
      <c r="I170" s="627">
        <v>2</v>
      </c>
      <c r="J170" s="628">
        <v>50</v>
      </c>
      <c r="K170" s="629">
        <v>25</v>
      </c>
      <c r="L170" s="215" t="s">
        <v>1919</v>
      </c>
    </row>
    <row r="171" spans="1:12" ht="15.75" customHeight="1">
      <c r="A171" s="220" t="s">
        <v>1899</v>
      </c>
      <c r="B171" s="630" t="s">
        <v>1900</v>
      </c>
      <c r="C171" s="279" t="s">
        <v>420</v>
      </c>
      <c r="D171" s="257" t="s">
        <v>1901</v>
      </c>
      <c r="E171" s="290" t="s">
        <v>1902</v>
      </c>
      <c r="F171" s="631" t="s">
        <v>1903</v>
      </c>
      <c r="G171" s="625">
        <v>2</v>
      </c>
      <c r="H171" s="626">
        <v>2</v>
      </c>
      <c r="I171" s="627">
        <v>3</v>
      </c>
      <c r="J171" s="628">
        <v>50</v>
      </c>
      <c r="K171" s="629">
        <v>25</v>
      </c>
      <c r="L171" s="215" t="s">
        <v>1919</v>
      </c>
    </row>
    <row r="172" spans="1:12" ht="15.75" customHeight="1">
      <c r="A172" s="220" t="s">
        <v>1899</v>
      </c>
      <c r="B172" s="630" t="s">
        <v>1900</v>
      </c>
      <c r="C172" s="279" t="s">
        <v>420</v>
      </c>
      <c r="D172" s="257" t="s">
        <v>1904</v>
      </c>
      <c r="E172" s="290" t="s">
        <v>1905</v>
      </c>
      <c r="F172" s="631" t="s">
        <v>1906</v>
      </c>
      <c r="G172" s="625">
        <v>2</v>
      </c>
      <c r="H172" s="626">
        <v>2</v>
      </c>
      <c r="I172" s="627">
        <v>3</v>
      </c>
      <c r="J172" s="628">
        <v>50</v>
      </c>
      <c r="K172" s="629">
        <v>25</v>
      </c>
      <c r="L172" s="215" t="s">
        <v>1919</v>
      </c>
    </row>
    <row r="173" spans="1:12" ht="15.75" customHeight="1">
      <c r="A173" s="220" t="s">
        <v>1877</v>
      </c>
      <c r="B173" s="630" t="s">
        <v>1907</v>
      </c>
      <c r="C173" s="279" t="s">
        <v>420</v>
      </c>
      <c r="D173" s="220" t="s">
        <v>1908</v>
      </c>
      <c r="E173" s="299" t="s">
        <v>1909</v>
      </c>
      <c r="F173" s="299" t="s">
        <v>529</v>
      </c>
      <c r="G173" s="625">
        <v>2</v>
      </c>
      <c r="H173" s="626">
        <v>2</v>
      </c>
      <c r="I173" s="627">
        <v>2</v>
      </c>
      <c r="J173" s="628">
        <v>50</v>
      </c>
      <c r="K173" s="629">
        <v>25</v>
      </c>
      <c r="L173" s="215" t="s">
        <v>1919</v>
      </c>
    </row>
    <row r="174" spans="1:12" ht="15.75" customHeight="1">
      <c r="A174" s="220" t="s">
        <v>1877</v>
      </c>
      <c r="B174" s="220" t="s">
        <v>1910</v>
      </c>
      <c r="C174" s="299" t="s">
        <v>420</v>
      </c>
      <c r="D174" s="220" t="s">
        <v>1911</v>
      </c>
      <c r="E174" s="220" t="s">
        <v>1912</v>
      </c>
      <c r="F174" s="632" t="s">
        <v>1913</v>
      </c>
      <c r="G174" s="625">
        <v>2</v>
      </c>
      <c r="H174" s="626">
        <v>2</v>
      </c>
      <c r="I174" s="627">
        <v>2</v>
      </c>
      <c r="J174" s="628">
        <v>50</v>
      </c>
      <c r="K174" s="629">
        <v>25</v>
      </c>
      <c r="L174" s="215" t="s">
        <v>1919</v>
      </c>
    </row>
    <row r="175" spans="1:12" ht="15.75" customHeight="1">
      <c r="A175" s="220" t="s">
        <v>1914</v>
      </c>
      <c r="B175" s="220" t="s">
        <v>1915</v>
      </c>
      <c r="C175" s="632" t="s">
        <v>420</v>
      </c>
      <c r="D175" s="220" t="s">
        <v>1916</v>
      </c>
      <c r="E175" s="299" t="s">
        <v>1917</v>
      </c>
      <c r="F175" s="632" t="s">
        <v>1918</v>
      </c>
      <c r="G175" s="614">
        <v>3</v>
      </c>
      <c r="H175" s="614">
        <v>2</v>
      </c>
      <c r="I175" s="614">
        <v>3</v>
      </c>
      <c r="J175" s="614">
        <v>50</v>
      </c>
      <c r="K175" s="614">
        <v>16.66</v>
      </c>
      <c r="L175" s="215" t="s">
        <v>1919</v>
      </c>
    </row>
    <row r="176" spans="1:12" ht="15.75" customHeight="1">
      <c r="A176" s="205" t="s">
        <v>1993</v>
      </c>
      <c r="B176" s="281" t="s">
        <v>1994</v>
      </c>
      <c r="C176" s="237" t="s">
        <v>420</v>
      </c>
      <c r="D176" s="205" t="s">
        <v>1995</v>
      </c>
      <c r="E176" s="197" t="s">
        <v>1996</v>
      </c>
      <c r="F176" s="207" t="s">
        <v>868</v>
      </c>
      <c r="G176" s="611">
        <v>3</v>
      </c>
      <c r="H176" s="611">
        <v>2</v>
      </c>
      <c r="I176" s="611">
        <v>5</v>
      </c>
      <c r="J176" s="612">
        <v>25</v>
      </c>
      <c r="K176" s="677">
        <f t="shared" ref="K176:K184" si="4">J176/3</f>
        <v>8.3333333333333339</v>
      </c>
      <c r="L176" s="215" t="s">
        <v>2039</v>
      </c>
    </row>
    <row r="177" spans="1:12" ht="15.75" customHeight="1">
      <c r="A177" s="205" t="s">
        <v>1993</v>
      </c>
      <c r="B177" s="281" t="s">
        <v>1994</v>
      </c>
      <c r="C177" s="237" t="s">
        <v>420</v>
      </c>
      <c r="D177" s="205" t="s">
        <v>1997</v>
      </c>
      <c r="E177" s="259" t="s">
        <v>1998</v>
      </c>
      <c r="F177" s="206" t="s">
        <v>868</v>
      </c>
      <c r="G177" s="611">
        <v>3</v>
      </c>
      <c r="H177" s="611">
        <v>2</v>
      </c>
      <c r="I177" s="611">
        <v>5</v>
      </c>
      <c r="J177" s="612">
        <v>25</v>
      </c>
      <c r="K177" s="677">
        <f t="shared" si="4"/>
        <v>8.3333333333333339</v>
      </c>
      <c r="L177" s="215" t="s">
        <v>2039</v>
      </c>
    </row>
    <row r="178" spans="1:12" ht="15.75" customHeight="1">
      <c r="A178" s="205" t="s">
        <v>1993</v>
      </c>
      <c r="B178" s="281" t="s">
        <v>1994</v>
      </c>
      <c r="C178" s="237" t="s">
        <v>420</v>
      </c>
      <c r="D178" s="205" t="s">
        <v>1999</v>
      </c>
      <c r="E178" s="259" t="s">
        <v>2000</v>
      </c>
      <c r="F178" s="206" t="s">
        <v>1080</v>
      </c>
      <c r="G178" s="611">
        <v>3</v>
      </c>
      <c r="H178" s="611">
        <v>2</v>
      </c>
      <c r="I178" s="611">
        <v>5</v>
      </c>
      <c r="J178" s="612">
        <v>25</v>
      </c>
      <c r="K178" s="677">
        <f t="shared" si="4"/>
        <v>8.3333333333333339</v>
      </c>
      <c r="L178" s="215" t="s">
        <v>2039</v>
      </c>
    </row>
    <row r="179" spans="1:12" ht="15.75" customHeight="1">
      <c r="A179" s="205" t="s">
        <v>1993</v>
      </c>
      <c r="B179" s="281" t="s">
        <v>1994</v>
      </c>
      <c r="C179" s="237" t="s">
        <v>420</v>
      </c>
      <c r="D179" s="205" t="s">
        <v>2001</v>
      </c>
      <c r="E179" s="259" t="s">
        <v>2002</v>
      </c>
      <c r="F179" s="206" t="s">
        <v>529</v>
      </c>
      <c r="G179" s="611">
        <v>3</v>
      </c>
      <c r="H179" s="611">
        <v>2</v>
      </c>
      <c r="I179" s="611">
        <v>5</v>
      </c>
      <c r="J179" s="612">
        <v>25</v>
      </c>
      <c r="K179" s="677">
        <f t="shared" si="4"/>
        <v>8.3333333333333339</v>
      </c>
      <c r="L179" s="215" t="s">
        <v>2039</v>
      </c>
    </row>
    <row r="180" spans="1:12" ht="15.75" customHeight="1">
      <c r="A180" s="205" t="s">
        <v>1993</v>
      </c>
      <c r="B180" s="281" t="s">
        <v>1994</v>
      </c>
      <c r="C180" s="237" t="s">
        <v>420</v>
      </c>
      <c r="D180" s="205" t="s">
        <v>2003</v>
      </c>
      <c r="E180" s="259" t="s">
        <v>2004</v>
      </c>
      <c r="F180" s="206" t="s">
        <v>529</v>
      </c>
      <c r="G180" s="611">
        <v>3</v>
      </c>
      <c r="H180" s="611">
        <v>2</v>
      </c>
      <c r="I180" s="611">
        <v>5</v>
      </c>
      <c r="J180" s="612">
        <v>25</v>
      </c>
      <c r="K180" s="677">
        <f t="shared" si="4"/>
        <v>8.3333333333333339</v>
      </c>
      <c r="L180" s="215" t="s">
        <v>2039</v>
      </c>
    </row>
    <row r="181" spans="1:12" ht="15.75" customHeight="1">
      <c r="A181" s="205" t="s">
        <v>1993</v>
      </c>
      <c r="B181" s="281" t="s">
        <v>1994</v>
      </c>
      <c r="C181" s="237" t="s">
        <v>420</v>
      </c>
      <c r="D181" s="205" t="s">
        <v>2005</v>
      </c>
      <c r="E181" s="259" t="s">
        <v>2006</v>
      </c>
      <c r="F181" s="206" t="s">
        <v>529</v>
      </c>
      <c r="G181" s="611">
        <v>3</v>
      </c>
      <c r="H181" s="611">
        <v>2</v>
      </c>
      <c r="I181" s="611">
        <v>5</v>
      </c>
      <c r="J181" s="612">
        <v>25</v>
      </c>
      <c r="K181" s="677">
        <f t="shared" si="4"/>
        <v>8.3333333333333339</v>
      </c>
      <c r="L181" s="215" t="s">
        <v>2039</v>
      </c>
    </row>
    <row r="182" spans="1:12" ht="15.75" customHeight="1">
      <c r="A182" s="205" t="s">
        <v>1993</v>
      </c>
      <c r="B182" s="281" t="s">
        <v>1994</v>
      </c>
      <c r="C182" s="237" t="s">
        <v>420</v>
      </c>
      <c r="D182" s="205" t="s">
        <v>2007</v>
      </c>
      <c r="E182" s="259" t="s">
        <v>2008</v>
      </c>
      <c r="F182" s="206" t="s">
        <v>529</v>
      </c>
      <c r="G182" s="611">
        <v>3</v>
      </c>
      <c r="H182" s="611">
        <v>2</v>
      </c>
      <c r="I182" s="611">
        <v>5</v>
      </c>
      <c r="J182" s="612">
        <v>25</v>
      </c>
      <c r="K182" s="677">
        <f t="shared" si="4"/>
        <v>8.3333333333333339</v>
      </c>
      <c r="L182" s="215" t="s">
        <v>2039</v>
      </c>
    </row>
    <row r="183" spans="1:12" ht="15.75" customHeight="1">
      <c r="A183" s="205" t="s">
        <v>1993</v>
      </c>
      <c r="B183" s="281" t="s">
        <v>1994</v>
      </c>
      <c r="C183" s="237" t="s">
        <v>420</v>
      </c>
      <c r="D183" s="205" t="s">
        <v>2009</v>
      </c>
      <c r="E183" s="259" t="s">
        <v>2010</v>
      </c>
      <c r="F183" s="206" t="s">
        <v>529</v>
      </c>
      <c r="G183" s="611">
        <v>3</v>
      </c>
      <c r="H183" s="611">
        <v>2</v>
      </c>
      <c r="I183" s="611">
        <v>5</v>
      </c>
      <c r="J183" s="612">
        <v>25</v>
      </c>
      <c r="K183" s="677">
        <f t="shared" si="4"/>
        <v>8.3333333333333339</v>
      </c>
      <c r="L183" s="215" t="s">
        <v>2039</v>
      </c>
    </row>
    <row r="184" spans="1:12" ht="15.75" customHeight="1">
      <c r="A184" s="205" t="s">
        <v>1993</v>
      </c>
      <c r="B184" s="281" t="s">
        <v>1994</v>
      </c>
      <c r="C184" s="237" t="s">
        <v>420</v>
      </c>
      <c r="D184" s="205" t="s">
        <v>2011</v>
      </c>
      <c r="E184" s="259" t="s">
        <v>2012</v>
      </c>
      <c r="F184" s="206" t="s">
        <v>529</v>
      </c>
      <c r="G184" s="611">
        <v>3</v>
      </c>
      <c r="H184" s="611">
        <v>2</v>
      </c>
      <c r="I184" s="611">
        <v>5</v>
      </c>
      <c r="J184" s="612">
        <v>25</v>
      </c>
      <c r="K184" s="677">
        <f t="shared" si="4"/>
        <v>8.3333333333333339</v>
      </c>
      <c r="L184" s="215" t="s">
        <v>2039</v>
      </c>
    </row>
    <row r="185" spans="1:12" ht="15.75" customHeight="1">
      <c r="A185" s="205" t="s">
        <v>1993</v>
      </c>
      <c r="B185" s="281" t="s">
        <v>1994</v>
      </c>
      <c r="C185" s="237" t="s">
        <v>420</v>
      </c>
      <c r="D185" s="205" t="s">
        <v>2013</v>
      </c>
      <c r="E185" s="259" t="s">
        <v>2014</v>
      </c>
      <c r="F185" s="206" t="s">
        <v>529</v>
      </c>
      <c r="G185" s="611">
        <v>3</v>
      </c>
      <c r="H185" s="611">
        <v>2</v>
      </c>
      <c r="I185" s="611">
        <v>5</v>
      </c>
      <c r="J185" s="612">
        <v>25</v>
      </c>
      <c r="K185" s="677">
        <f>J185/3</f>
        <v>8.3333333333333339</v>
      </c>
      <c r="L185" s="215" t="s">
        <v>2039</v>
      </c>
    </row>
    <row r="186" spans="1:12" ht="15.75" customHeight="1">
      <c r="A186" s="205" t="s">
        <v>2015</v>
      </c>
      <c r="B186" s="205" t="s">
        <v>2016</v>
      </c>
      <c r="C186" s="237" t="s">
        <v>420</v>
      </c>
      <c r="D186" s="205" t="s">
        <v>2017</v>
      </c>
      <c r="E186" s="259" t="s">
        <v>2018</v>
      </c>
      <c r="F186" s="206" t="s">
        <v>529</v>
      </c>
      <c r="G186" s="207">
        <v>1</v>
      </c>
      <c r="H186" s="207">
        <v>1</v>
      </c>
      <c r="I186" s="207">
        <v>1</v>
      </c>
      <c r="J186" s="318">
        <v>50</v>
      </c>
      <c r="K186" s="677">
        <f>J186</f>
        <v>50</v>
      </c>
      <c r="L186" s="215" t="s">
        <v>2039</v>
      </c>
    </row>
    <row r="187" spans="1:12" ht="15.75" customHeight="1">
      <c r="A187" s="205" t="s">
        <v>2015</v>
      </c>
      <c r="B187" s="205" t="s">
        <v>2016</v>
      </c>
      <c r="C187" s="237" t="s">
        <v>420</v>
      </c>
      <c r="D187" s="205" t="s">
        <v>2019</v>
      </c>
      <c r="E187" s="259" t="s">
        <v>2020</v>
      </c>
      <c r="F187" s="206" t="s">
        <v>2021</v>
      </c>
      <c r="G187" s="207">
        <v>1</v>
      </c>
      <c r="H187" s="207">
        <v>1</v>
      </c>
      <c r="I187" s="207">
        <v>1</v>
      </c>
      <c r="J187" s="318">
        <v>50</v>
      </c>
      <c r="K187" s="677">
        <f t="shared" ref="K187:K193" si="5">J187</f>
        <v>50</v>
      </c>
      <c r="L187" s="215" t="s">
        <v>2039</v>
      </c>
    </row>
    <row r="188" spans="1:12" ht="15.75" customHeight="1">
      <c r="A188" s="205" t="s">
        <v>2015</v>
      </c>
      <c r="B188" s="205" t="s">
        <v>2016</v>
      </c>
      <c r="C188" s="237" t="s">
        <v>420</v>
      </c>
      <c r="D188" s="205" t="s">
        <v>2022</v>
      </c>
      <c r="E188" s="259" t="s">
        <v>2023</v>
      </c>
      <c r="F188" s="206" t="s">
        <v>529</v>
      </c>
      <c r="G188" s="207">
        <v>1</v>
      </c>
      <c r="H188" s="207">
        <v>1</v>
      </c>
      <c r="I188" s="207">
        <v>1</v>
      </c>
      <c r="J188" s="318">
        <v>50</v>
      </c>
      <c r="K188" s="677">
        <f t="shared" si="5"/>
        <v>50</v>
      </c>
      <c r="L188" s="215" t="s">
        <v>2039</v>
      </c>
    </row>
    <row r="189" spans="1:12" ht="15.75" customHeight="1">
      <c r="A189" s="205" t="s">
        <v>2015</v>
      </c>
      <c r="B189" s="205" t="s">
        <v>2016</v>
      </c>
      <c r="C189" s="237" t="s">
        <v>420</v>
      </c>
      <c r="D189" s="205" t="s">
        <v>2024</v>
      </c>
      <c r="E189" s="259" t="s">
        <v>2025</v>
      </c>
      <c r="F189" s="206" t="s">
        <v>529</v>
      </c>
      <c r="G189" s="207">
        <v>1</v>
      </c>
      <c r="H189" s="207">
        <v>1</v>
      </c>
      <c r="I189" s="207">
        <v>1</v>
      </c>
      <c r="J189" s="318">
        <v>50</v>
      </c>
      <c r="K189" s="677">
        <f t="shared" si="5"/>
        <v>50</v>
      </c>
      <c r="L189" s="215" t="s">
        <v>2039</v>
      </c>
    </row>
    <row r="190" spans="1:12" ht="15.75" customHeight="1">
      <c r="A190" s="205" t="s">
        <v>2015</v>
      </c>
      <c r="B190" s="205" t="s">
        <v>2016</v>
      </c>
      <c r="C190" s="237" t="s">
        <v>420</v>
      </c>
      <c r="D190" s="205" t="s">
        <v>2026</v>
      </c>
      <c r="E190" s="259" t="s">
        <v>2027</v>
      </c>
      <c r="F190" s="206" t="s">
        <v>2021</v>
      </c>
      <c r="G190" s="207">
        <v>1</v>
      </c>
      <c r="H190" s="207">
        <v>1</v>
      </c>
      <c r="I190" s="207">
        <v>1</v>
      </c>
      <c r="J190" s="318">
        <v>50</v>
      </c>
      <c r="K190" s="677">
        <f t="shared" si="5"/>
        <v>50</v>
      </c>
      <c r="L190" s="215" t="s">
        <v>2039</v>
      </c>
    </row>
    <row r="191" spans="1:12" ht="15.75" customHeight="1">
      <c r="A191" s="205" t="s">
        <v>2015</v>
      </c>
      <c r="B191" s="205" t="s">
        <v>2016</v>
      </c>
      <c r="C191" s="237" t="s">
        <v>420</v>
      </c>
      <c r="D191" s="205" t="s">
        <v>2028</v>
      </c>
      <c r="E191" s="259" t="s">
        <v>2029</v>
      </c>
      <c r="F191" s="206" t="s">
        <v>2021</v>
      </c>
      <c r="G191" s="207">
        <v>1</v>
      </c>
      <c r="H191" s="207">
        <v>1</v>
      </c>
      <c r="I191" s="207">
        <v>1</v>
      </c>
      <c r="J191" s="318">
        <v>50</v>
      </c>
      <c r="K191" s="677">
        <f t="shared" si="5"/>
        <v>50</v>
      </c>
      <c r="L191" s="215" t="s">
        <v>2039</v>
      </c>
    </row>
    <row r="192" spans="1:12" ht="15.75" customHeight="1">
      <c r="A192" s="205" t="s">
        <v>2015</v>
      </c>
      <c r="B192" s="205" t="s">
        <v>2016</v>
      </c>
      <c r="C192" s="237" t="s">
        <v>420</v>
      </c>
      <c r="D192" s="205" t="s">
        <v>2030</v>
      </c>
      <c r="E192" s="259" t="s">
        <v>2031</v>
      </c>
      <c r="F192" s="206" t="s">
        <v>2021</v>
      </c>
      <c r="G192" s="207">
        <v>1</v>
      </c>
      <c r="H192" s="207">
        <v>1</v>
      </c>
      <c r="I192" s="207">
        <v>1</v>
      </c>
      <c r="J192" s="318">
        <v>50</v>
      </c>
      <c r="K192" s="677">
        <f t="shared" si="5"/>
        <v>50</v>
      </c>
      <c r="L192" s="215" t="s">
        <v>2039</v>
      </c>
    </row>
    <row r="193" spans="1:12" ht="15.75" customHeight="1">
      <c r="A193" s="205" t="s">
        <v>2015</v>
      </c>
      <c r="B193" s="205" t="s">
        <v>2016</v>
      </c>
      <c r="C193" s="237" t="s">
        <v>420</v>
      </c>
      <c r="D193" s="205" t="s">
        <v>2032</v>
      </c>
      <c r="E193" s="259" t="s">
        <v>2033</v>
      </c>
      <c r="F193" s="678" t="s">
        <v>2034</v>
      </c>
      <c r="G193" s="207">
        <v>1</v>
      </c>
      <c r="H193" s="207">
        <v>1</v>
      </c>
      <c r="I193" s="207">
        <v>1</v>
      </c>
      <c r="J193" s="318">
        <v>50</v>
      </c>
      <c r="K193" s="677">
        <f t="shared" si="5"/>
        <v>50</v>
      </c>
      <c r="L193" s="215" t="s">
        <v>2039</v>
      </c>
    </row>
    <row r="194" spans="1:12" ht="15.75" customHeight="1">
      <c r="A194" s="679" t="s">
        <v>2035</v>
      </c>
      <c r="B194" s="679" t="s">
        <v>2036</v>
      </c>
      <c r="C194" s="237" t="s">
        <v>420</v>
      </c>
      <c r="D194" s="205" t="s">
        <v>2037</v>
      </c>
      <c r="E194" s="259" t="s">
        <v>2038</v>
      </c>
      <c r="F194" s="206" t="s">
        <v>529</v>
      </c>
      <c r="G194" s="207">
        <v>3</v>
      </c>
      <c r="H194" s="207">
        <v>2</v>
      </c>
      <c r="I194" s="207">
        <v>3</v>
      </c>
      <c r="J194" s="318">
        <v>50</v>
      </c>
      <c r="K194" s="677">
        <f>J194/3</f>
        <v>16.666666666666668</v>
      </c>
      <c r="L194" s="215" t="s">
        <v>2039</v>
      </c>
    </row>
    <row r="195" spans="1:12" ht="15.75" customHeight="1">
      <c r="A195" s="205" t="s">
        <v>2154</v>
      </c>
      <c r="B195" s="281" t="s">
        <v>2155</v>
      </c>
      <c r="C195" s="237" t="s">
        <v>420</v>
      </c>
      <c r="D195" s="205" t="s">
        <v>2156</v>
      </c>
      <c r="E195" s="197" t="s">
        <v>2157</v>
      </c>
      <c r="F195" s="205" t="s">
        <v>751</v>
      </c>
      <c r="G195" s="611">
        <v>9</v>
      </c>
      <c r="H195" s="611">
        <v>4</v>
      </c>
      <c r="I195" s="611">
        <v>9</v>
      </c>
      <c r="J195" s="612">
        <v>50</v>
      </c>
      <c r="K195" s="205">
        <v>5.55</v>
      </c>
      <c r="L195" s="215" t="s">
        <v>2153</v>
      </c>
    </row>
    <row r="196" spans="1:12" ht="15.75" customHeight="1">
      <c r="A196" s="281" t="s">
        <v>2154</v>
      </c>
      <c r="B196" s="257" t="s">
        <v>2155</v>
      </c>
      <c r="C196" s="388" t="s">
        <v>420</v>
      </c>
      <c r="D196" s="205" t="s">
        <v>2158</v>
      </c>
      <c r="E196" s="259" t="s">
        <v>2159</v>
      </c>
      <c r="F196" s="206" t="s">
        <v>751</v>
      </c>
      <c r="G196" s="285">
        <v>9</v>
      </c>
      <c r="H196" s="285">
        <v>4</v>
      </c>
      <c r="I196" s="285">
        <v>9</v>
      </c>
      <c r="J196" s="318">
        <v>50</v>
      </c>
      <c r="K196" s="319">
        <v>5.55</v>
      </c>
      <c r="L196" s="215" t="s">
        <v>2153</v>
      </c>
    </row>
    <row r="197" spans="1:12" ht="15.75" customHeight="1">
      <c r="A197" s="205" t="s">
        <v>2154</v>
      </c>
      <c r="B197" s="281" t="s">
        <v>2155</v>
      </c>
      <c r="C197" s="388" t="s">
        <v>420</v>
      </c>
      <c r="D197" s="205" t="s">
        <v>2160</v>
      </c>
      <c r="E197" s="259" t="s">
        <v>2161</v>
      </c>
      <c r="F197" s="206" t="s">
        <v>751</v>
      </c>
      <c r="G197" s="207">
        <v>9</v>
      </c>
      <c r="H197" s="207">
        <v>4</v>
      </c>
      <c r="I197" s="207">
        <v>9</v>
      </c>
      <c r="J197" s="318">
        <v>50</v>
      </c>
      <c r="K197" s="319">
        <v>5.55</v>
      </c>
      <c r="L197" s="215" t="s">
        <v>2153</v>
      </c>
    </row>
    <row r="198" spans="1:12" ht="15.75" customHeight="1">
      <c r="A198" s="205" t="s">
        <v>2162</v>
      </c>
      <c r="B198" s="205" t="s">
        <v>2163</v>
      </c>
      <c r="C198" s="207" t="s">
        <v>420</v>
      </c>
      <c r="D198" s="205" t="s">
        <v>2164</v>
      </c>
      <c r="E198" s="259" t="s">
        <v>2165</v>
      </c>
      <c r="F198" s="206" t="s">
        <v>751</v>
      </c>
      <c r="G198" s="207">
        <v>4</v>
      </c>
      <c r="H198" s="207">
        <v>4</v>
      </c>
      <c r="I198" s="207">
        <v>4</v>
      </c>
      <c r="J198" s="318">
        <v>50</v>
      </c>
      <c r="K198" s="319">
        <v>12.5</v>
      </c>
      <c r="L198" s="215" t="s">
        <v>2153</v>
      </c>
    </row>
    <row r="199" spans="1:12" ht="15.75" customHeight="1">
      <c r="A199" s="205" t="s">
        <v>2162</v>
      </c>
      <c r="B199" s="205" t="s">
        <v>2163</v>
      </c>
      <c r="C199" s="207" t="s">
        <v>420</v>
      </c>
      <c r="D199" s="205" t="s">
        <v>2166</v>
      </c>
      <c r="E199" s="259" t="s">
        <v>2167</v>
      </c>
      <c r="F199" s="206" t="s">
        <v>751</v>
      </c>
      <c r="G199" s="207">
        <v>4</v>
      </c>
      <c r="H199" s="207">
        <v>4</v>
      </c>
      <c r="I199" s="207">
        <v>4</v>
      </c>
      <c r="J199" s="318">
        <v>50</v>
      </c>
      <c r="K199" s="319">
        <v>12.5</v>
      </c>
      <c r="L199" s="215" t="s">
        <v>2153</v>
      </c>
    </row>
    <row r="200" spans="1:12" ht="15.75" customHeight="1">
      <c r="A200" s="205" t="s">
        <v>2162</v>
      </c>
      <c r="B200" s="205" t="s">
        <v>2163</v>
      </c>
      <c r="C200" s="207" t="s">
        <v>420</v>
      </c>
      <c r="D200" s="205" t="s">
        <v>2168</v>
      </c>
      <c r="E200" s="259" t="s">
        <v>2169</v>
      </c>
      <c r="F200" s="206" t="s">
        <v>751</v>
      </c>
      <c r="G200" s="207">
        <v>4</v>
      </c>
      <c r="H200" s="207">
        <v>4</v>
      </c>
      <c r="I200" s="207">
        <v>4</v>
      </c>
      <c r="J200" s="318">
        <v>50</v>
      </c>
      <c r="K200" s="319">
        <v>12.5</v>
      </c>
      <c r="L200" s="215" t="s">
        <v>2153</v>
      </c>
    </row>
    <row r="201" spans="1:12" ht="15.75" customHeight="1">
      <c r="A201" s="205" t="s">
        <v>2162</v>
      </c>
      <c r="B201" s="205" t="s">
        <v>2163</v>
      </c>
      <c r="C201" s="207" t="s">
        <v>420</v>
      </c>
      <c r="D201" s="205" t="s">
        <v>2170</v>
      </c>
      <c r="E201" s="259" t="s">
        <v>2171</v>
      </c>
      <c r="F201" s="206" t="s">
        <v>2172</v>
      </c>
      <c r="G201" s="207">
        <v>4</v>
      </c>
      <c r="H201" s="207">
        <v>4</v>
      </c>
      <c r="I201" s="207">
        <v>4</v>
      </c>
      <c r="J201" s="318">
        <v>50</v>
      </c>
      <c r="K201" s="319">
        <v>12.5</v>
      </c>
      <c r="L201" s="215" t="s">
        <v>2153</v>
      </c>
    </row>
    <row r="202" spans="1:12" ht="15.75" customHeight="1">
      <c r="A202" s="258" t="s">
        <v>2227</v>
      </c>
      <c r="B202" s="247" t="s">
        <v>2228</v>
      </c>
      <c r="C202" s="248" t="s">
        <v>2218</v>
      </c>
      <c r="D202" s="205" t="s">
        <v>2229</v>
      </c>
      <c r="E202" s="197" t="s">
        <v>2230</v>
      </c>
      <c r="F202" s="205" t="s">
        <v>1161</v>
      </c>
      <c r="G202" s="611">
        <v>8</v>
      </c>
      <c r="H202" s="611">
        <v>7</v>
      </c>
      <c r="I202" s="611">
        <v>8</v>
      </c>
      <c r="J202" s="612">
        <v>50</v>
      </c>
      <c r="K202" s="205">
        <v>6.25</v>
      </c>
      <c r="L202" s="215" t="s">
        <v>2226</v>
      </c>
    </row>
    <row r="203" spans="1:12" ht="15.75" customHeight="1">
      <c r="A203" s="205" t="s">
        <v>2294</v>
      </c>
      <c r="B203" s="725" t="s">
        <v>2295</v>
      </c>
      <c r="C203" s="237" t="s">
        <v>420</v>
      </c>
      <c r="D203" s="205" t="s">
        <v>2296</v>
      </c>
      <c r="E203" s="197" t="s">
        <v>2297</v>
      </c>
      <c r="F203" s="207" t="s">
        <v>868</v>
      </c>
      <c r="G203" s="674">
        <v>1</v>
      </c>
      <c r="H203" s="674">
        <v>1</v>
      </c>
      <c r="I203" s="674">
        <v>2</v>
      </c>
      <c r="J203" s="612">
        <v>50</v>
      </c>
      <c r="K203" s="205">
        <v>50</v>
      </c>
      <c r="L203" s="215" t="s">
        <v>2293</v>
      </c>
    </row>
    <row r="204" spans="1:12" ht="15.75" customHeight="1">
      <c r="A204" s="281" t="s">
        <v>2294</v>
      </c>
      <c r="B204" s="257" t="s">
        <v>2298</v>
      </c>
      <c r="C204" s="388" t="s">
        <v>420</v>
      </c>
      <c r="D204" s="205" t="s">
        <v>2296</v>
      </c>
      <c r="E204" s="259" t="s">
        <v>2297</v>
      </c>
      <c r="F204" s="206" t="s">
        <v>868</v>
      </c>
      <c r="G204" s="285">
        <v>1</v>
      </c>
      <c r="H204" s="285">
        <v>1</v>
      </c>
      <c r="I204" s="285">
        <v>2</v>
      </c>
      <c r="J204" s="318">
        <v>50</v>
      </c>
      <c r="K204" s="319">
        <v>50</v>
      </c>
      <c r="L204" s="215" t="s">
        <v>2293</v>
      </c>
    </row>
    <row r="205" spans="1:12" ht="15.75" customHeight="1">
      <c r="A205" s="205" t="s">
        <v>2359</v>
      </c>
      <c r="B205" s="281" t="s">
        <v>2360</v>
      </c>
      <c r="C205" s="237" t="s">
        <v>420</v>
      </c>
      <c r="D205" s="205" t="s">
        <v>2361</v>
      </c>
      <c r="E205" s="737" t="s">
        <v>2362</v>
      </c>
      <c r="F205" s="737" t="s">
        <v>2363</v>
      </c>
      <c r="G205" s="611">
        <v>1</v>
      </c>
      <c r="H205" s="611">
        <v>1</v>
      </c>
      <c r="I205" s="611">
        <v>1</v>
      </c>
      <c r="J205" s="612">
        <v>50</v>
      </c>
      <c r="K205" s="205">
        <v>50</v>
      </c>
      <c r="L205" s="215" t="s">
        <v>2358</v>
      </c>
    </row>
    <row r="206" spans="1:12" ht="15.75" customHeight="1">
      <c r="A206" s="205" t="s">
        <v>2406</v>
      </c>
      <c r="B206" s="281" t="s">
        <v>2407</v>
      </c>
      <c r="C206" s="237" t="s">
        <v>420</v>
      </c>
      <c r="D206" s="205" t="s">
        <v>2408</v>
      </c>
      <c r="E206" s="205" t="s">
        <v>2409</v>
      </c>
      <c r="F206" s="242" t="s">
        <v>751</v>
      </c>
      <c r="G206" s="611">
        <v>2</v>
      </c>
      <c r="H206" s="611">
        <v>2</v>
      </c>
      <c r="I206" s="611">
        <v>3</v>
      </c>
      <c r="J206" s="612">
        <v>50</v>
      </c>
      <c r="K206" s="205">
        <f>J206/2</f>
        <v>25</v>
      </c>
      <c r="L206" s="215" t="s">
        <v>2441</v>
      </c>
    </row>
    <row r="207" spans="1:12" ht="15.75" customHeight="1">
      <c r="A207" s="205" t="s">
        <v>2406</v>
      </c>
      <c r="B207" s="281" t="s">
        <v>2410</v>
      </c>
      <c r="C207" s="237" t="s">
        <v>420</v>
      </c>
      <c r="D207" s="205" t="s">
        <v>2411</v>
      </c>
      <c r="E207" s="205" t="s">
        <v>2412</v>
      </c>
      <c r="F207" s="242" t="s">
        <v>1161</v>
      </c>
      <c r="G207" s="611">
        <v>2</v>
      </c>
      <c r="H207" s="611">
        <v>2</v>
      </c>
      <c r="I207" s="611">
        <v>3</v>
      </c>
      <c r="J207" s="612">
        <v>50</v>
      </c>
      <c r="K207" s="205">
        <f>J207/2</f>
        <v>25</v>
      </c>
      <c r="L207" s="215" t="s">
        <v>2441</v>
      </c>
    </row>
    <row r="208" spans="1:12" ht="15.75" customHeight="1">
      <c r="A208" s="758" t="s">
        <v>2406</v>
      </c>
      <c r="B208" s="759" t="s">
        <v>2410</v>
      </c>
      <c r="C208" s="760" t="s">
        <v>420</v>
      </c>
      <c r="D208" s="758" t="s">
        <v>2413</v>
      </c>
      <c r="E208" s="761" t="s">
        <v>2414</v>
      </c>
      <c r="F208" s="762" t="s">
        <v>751</v>
      </c>
      <c r="G208" s="611">
        <v>2</v>
      </c>
      <c r="H208" s="611">
        <v>2</v>
      </c>
      <c r="I208" s="611">
        <v>3</v>
      </c>
      <c r="J208" s="612">
        <v>50</v>
      </c>
      <c r="K208" s="205">
        <f>J208/2</f>
        <v>25</v>
      </c>
      <c r="L208" s="215" t="s">
        <v>2441</v>
      </c>
    </row>
    <row r="209" spans="1:12" ht="15.75" customHeight="1">
      <c r="A209" s="205" t="s">
        <v>2406</v>
      </c>
      <c r="B209" s="281" t="s">
        <v>2410</v>
      </c>
      <c r="C209" s="237" t="s">
        <v>420</v>
      </c>
      <c r="D209" s="205" t="s">
        <v>2415</v>
      </c>
      <c r="E209" s="205" t="s">
        <v>2416</v>
      </c>
      <c r="F209" s="242" t="s">
        <v>751</v>
      </c>
      <c r="G209" s="611">
        <v>2</v>
      </c>
      <c r="H209" s="611">
        <v>2</v>
      </c>
      <c r="I209" s="611">
        <v>3</v>
      </c>
      <c r="J209" s="612">
        <v>50</v>
      </c>
      <c r="K209" s="205">
        <f>J209/2</f>
        <v>25</v>
      </c>
      <c r="L209" s="215" t="s">
        <v>2441</v>
      </c>
    </row>
    <row r="210" spans="1:12" ht="15.75" customHeight="1">
      <c r="A210" s="205" t="s">
        <v>2417</v>
      </c>
      <c r="B210" s="205" t="s">
        <v>2418</v>
      </c>
      <c r="C210" s="237" t="s">
        <v>420</v>
      </c>
      <c r="D210" s="205" t="s">
        <v>2419</v>
      </c>
      <c r="E210" s="207" t="s">
        <v>2420</v>
      </c>
      <c r="F210" s="206" t="s">
        <v>1161</v>
      </c>
      <c r="G210" s="207">
        <v>1</v>
      </c>
      <c r="H210" s="207">
        <v>1</v>
      </c>
      <c r="I210" s="207">
        <v>1</v>
      </c>
      <c r="J210" s="318">
        <v>50</v>
      </c>
      <c r="K210" s="319">
        <v>50</v>
      </c>
      <c r="L210" s="215" t="s">
        <v>2441</v>
      </c>
    </row>
    <row r="211" spans="1:12" ht="15.75" customHeight="1">
      <c r="A211" s="205" t="s">
        <v>2406</v>
      </c>
      <c r="B211" s="281" t="s">
        <v>2410</v>
      </c>
      <c r="C211" s="237" t="s">
        <v>420</v>
      </c>
      <c r="D211" s="205" t="s">
        <v>2421</v>
      </c>
      <c r="E211" s="197" t="s">
        <v>2422</v>
      </c>
      <c r="F211" s="242" t="s">
        <v>1161</v>
      </c>
      <c r="G211" s="611">
        <v>2</v>
      </c>
      <c r="H211" s="611">
        <v>2</v>
      </c>
      <c r="I211" s="611">
        <v>3</v>
      </c>
      <c r="J211" s="612">
        <v>50</v>
      </c>
      <c r="K211" s="205">
        <f t="shared" ref="K211:K217" si="6">J211/2</f>
        <v>25</v>
      </c>
      <c r="L211" s="215" t="s">
        <v>2441</v>
      </c>
    </row>
    <row r="212" spans="1:12" ht="15.75" customHeight="1">
      <c r="A212" s="205" t="s">
        <v>2406</v>
      </c>
      <c r="B212" s="281" t="s">
        <v>2410</v>
      </c>
      <c r="C212" s="237" t="s">
        <v>420</v>
      </c>
      <c r="D212" s="205" t="s">
        <v>2423</v>
      </c>
      <c r="E212" s="205" t="s">
        <v>2424</v>
      </c>
      <c r="F212" s="242" t="s">
        <v>751</v>
      </c>
      <c r="G212" s="611">
        <v>2</v>
      </c>
      <c r="H212" s="611">
        <v>2</v>
      </c>
      <c r="I212" s="611">
        <v>3</v>
      </c>
      <c r="J212" s="612">
        <v>50</v>
      </c>
      <c r="K212" s="205">
        <f t="shared" si="6"/>
        <v>25</v>
      </c>
      <c r="L212" s="215" t="s">
        <v>2441</v>
      </c>
    </row>
    <row r="213" spans="1:12" ht="15.75" customHeight="1">
      <c r="A213" s="205" t="s">
        <v>2406</v>
      </c>
      <c r="B213" s="281" t="s">
        <v>2410</v>
      </c>
      <c r="C213" s="237" t="s">
        <v>420</v>
      </c>
      <c r="D213" s="205" t="s">
        <v>2425</v>
      </c>
      <c r="E213" s="207" t="s">
        <v>2426</v>
      </c>
      <c r="F213" s="508" t="s">
        <v>751</v>
      </c>
      <c r="G213" s="611">
        <v>2</v>
      </c>
      <c r="H213" s="611">
        <v>2</v>
      </c>
      <c r="I213" s="611">
        <v>3</v>
      </c>
      <c r="J213" s="612">
        <v>50</v>
      </c>
      <c r="K213" s="205">
        <f t="shared" si="6"/>
        <v>25</v>
      </c>
      <c r="L213" s="215" t="s">
        <v>2441</v>
      </c>
    </row>
    <row r="214" spans="1:12" ht="15.75" customHeight="1">
      <c r="A214" s="205" t="s">
        <v>2406</v>
      </c>
      <c r="B214" s="281" t="s">
        <v>2410</v>
      </c>
      <c r="C214" s="237" t="s">
        <v>420</v>
      </c>
      <c r="D214" s="205" t="s">
        <v>2427</v>
      </c>
      <c r="E214" s="205" t="s">
        <v>2428</v>
      </c>
      <c r="F214" s="242" t="s">
        <v>751</v>
      </c>
      <c r="G214" s="611">
        <v>2</v>
      </c>
      <c r="H214" s="611">
        <v>2</v>
      </c>
      <c r="I214" s="611">
        <v>3</v>
      </c>
      <c r="J214" s="612">
        <v>50</v>
      </c>
      <c r="K214" s="205">
        <f t="shared" si="6"/>
        <v>25</v>
      </c>
      <c r="L214" s="215" t="s">
        <v>2441</v>
      </c>
    </row>
    <row r="215" spans="1:12" ht="15.75" customHeight="1">
      <c r="A215" s="205" t="s">
        <v>2406</v>
      </c>
      <c r="B215" s="281" t="s">
        <v>2410</v>
      </c>
      <c r="C215" s="237" t="s">
        <v>420</v>
      </c>
      <c r="D215" s="205" t="s">
        <v>2429</v>
      </c>
      <c r="E215" s="205" t="s">
        <v>2430</v>
      </c>
      <c r="F215" s="242" t="s">
        <v>751</v>
      </c>
      <c r="G215" s="611">
        <v>2</v>
      </c>
      <c r="H215" s="611">
        <v>2</v>
      </c>
      <c r="I215" s="611">
        <v>3</v>
      </c>
      <c r="J215" s="612">
        <v>50</v>
      </c>
      <c r="K215" s="205">
        <f t="shared" si="6"/>
        <v>25</v>
      </c>
      <c r="L215" s="215" t="s">
        <v>2441</v>
      </c>
    </row>
    <row r="216" spans="1:12" ht="15.75" customHeight="1">
      <c r="A216" s="205" t="s">
        <v>2406</v>
      </c>
      <c r="B216" s="281" t="s">
        <v>2410</v>
      </c>
      <c r="C216" s="237" t="s">
        <v>420</v>
      </c>
      <c r="D216" s="207" t="s">
        <v>2431</v>
      </c>
      <c r="E216" s="259" t="s">
        <v>2432</v>
      </c>
      <c r="F216" s="508" t="s">
        <v>751</v>
      </c>
      <c r="G216" s="611">
        <v>2</v>
      </c>
      <c r="H216" s="611">
        <v>2</v>
      </c>
      <c r="I216" s="611">
        <v>3</v>
      </c>
      <c r="J216" s="612">
        <v>50</v>
      </c>
      <c r="K216" s="205">
        <f t="shared" si="6"/>
        <v>25</v>
      </c>
      <c r="L216" s="215" t="s">
        <v>2441</v>
      </c>
    </row>
    <row r="217" spans="1:12" ht="15.75" customHeight="1">
      <c r="A217" s="205" t="s">
        <v>2406</v>
      </c>
      <c r="B217" s="281" t="s">
        <v>2410</v>
      </c>
      <c r="C217" s="237" t="s">
        <v>420</v>
      </c>
      <c r="D217" s="763" t="s">
        <v>2433</v>
      </c>
      <c r="E217" s="197" t="s">
        <v>2434</v>
      </c>
      <c r="F217" s="242" t="s">
        <v>751</v>
      </c>
      <c r="G217" s="611">
        <v>2</v>
      </c>
      <c r="H217" s="611">
        <v>2</v>
      </c>
      <c r="I217" s="611">
        <v>3</v>
      </c>
      <c r="J217" s="612">
        <v>50</v>
      </c>
      <c r="K217" s="205">
        <f t="shared" si="6"/>
        <v>25</v>
      </c>
      <c r="L217" s="215" t="s">
        <v>2441</v>
      </c>
    </row>
    <row r="218" spans="1:12" ht="15.75" customHeight="1">
      <c r="A218" s="205" t="s">
        <v>2435</v>
      </c>
      <c r="B218" s="205" t="s">
        <v>2436</v>
      </c>
      <c r="C218" s="237" t="s">
        <v>420</v>
      </c>
      <c r="D218" s="205" t="s">
        <v>2437</v>
      </c>
      <c r="E218" s="259" t="s">
        <v>2438</v>
      </c>
      <c r="F218" s="206" t="s">
        <v>1161</v>
      </c>
      <c r="G218" s="207">
        <v>3</v>
      </c>
      <c r="H218" s="207">
        <v>3</v>
      </c>
      <c r="I218" s="207">
        <v>3</v>
      </c>
      <c r="J218" s="318">
        <v>50</v>
      </c>
      <c r="K218" s="319">
        <v>16.670000000000002</v>
      </c>
      <c r="L218" s="215" t="s">
        <v>2441</v>
      </c>
    </row>
    <row r="219" spans="1:12" ht="15.75" customHeight="1">
      <c r="A219" s="205" t="s">
        <v>2406</v>
      </c>
      <c r="B219" s="281" t="s">
        <v>2410</v>
      </c>
      <c r="C219" s="237" t="s">
        <v>420</v>
      </c>
      <c r="D219" s="205" t="s">
        <v>2439</v>
      </c>
      <c r="E219" s="197" t="s">
        <v>2440</v>
      </c>
      <c r="F219" s="242" t="s">
        <v>751</v>
      </c>
      <c r="G219" s="611">
        <v>2</v>
      </c>
      <c r="H219" s="611">
        <v>2</v>
      </c>
      <c r="I219" s="611">
        <v>3</v>
      </c>
      <c r="J219" s="612">
        <v>50</v>
      </c>
      <c r="K219" s="205">
        <f>J219/2</f>
        <v>25</v>
      </c>
      <c r="L219" s="215" t="s">
        <v>2441</v>
      </c>
    </row>
    <row r="220" spans="1:12" ht="15.75" customHeight="1">
      <c r="A220" s="679" t="s">
        <v>2493</v>
      </c>
      <c r="B220" s="679" t="s">
        <v>2155</v>
      </c>
      <c r="C220" s="237" t="s">
        <v>420</v>
      </c>
      <c r="D220" s="796" t="s">
        <v>2494</v>
      </c>
      <c r="E220" s="797" t="s">
        <v>2157</v>
      </c>
      <c r="F220" s="205" t="s">
        <v>868</v>
      </c>
      <c r="G220" s="798">
        <v>8</v>
      </c>
      <c r="H220" s="798">
        <v>4</v>
      </c>
      <c r="I220" s="798">
        <v>9</v>
      </c>
      <c r="J220" s="799">
        <v>50</v>
      </c>
      <c r="K220" s="797">
        <v>6.25</v>
      </c>
      <c r="L220" s="812" t="s">
        <v>2492</v>
      </c>
    </row>
    <row r="221" spans="1:12" ht="15.75" customHeight="1">
      <c r="A221" s="679" t="s">
        <v>2495</v>
      </c>
      <c r="B221" s="679" t="s">
        <v>2155</v>
      </c>
      <c r="C221" s="237" t="s">
        <v>420</v>
      </c>
      <c r="D221" s="796" t="s">
        <v>2496</v>
      </c>
      <c r="E221" s="789" t="s">
        <v>2159</v>
      </c>
      <c r="F221" s="206" t="s">
        <v>868</v>
      </c>
      <c r="G221" s="798">
        <v>8</v>
      </c>
      <c r="H221" s="798">
        <v>4</v>
      </c>
      <c r="I221" s="798">
        <v>9</v>
      </c>
      <c r="J221" s="799">
        <v>50</v>
      </c>
      <c r="K221" s="797">
        <v>6.25</v>
      </c>
      <c r="L221" s="812" t="s">
        <v>2492</v>
      </c>
    </row>
    <row r="222" spans="1:12" ht="15.75" customHeight="1">
      <c r="A222" s="679" t="s">
        <v>2495</v>
      </c>
      <c r="B222" s="679" t="s">
        <v>2155</v>
      </c>
      <c r="C222" s="237" t="s">
        <v>420</v>
      </c>
      <c r="D222" s="796" t="s">
        <v>2497</v>
      </c>
      <c r="E222" s="789" t="s">
        <v>2161</v>
      </c>
      <c r="F222" s="206" t="s">
        <v>868</v>
      </c>
      <c r="G222" s="798">
        <v>8</v>
      </c>
      <c r="H222" s="798">
        <v>4</v>
      </c>
      <c r="I222" s="798">
        <v>9</v>
      </c>
      <c r="J222" s="799">
        <v>50</v>
      </c>
      <c r="K222" s="797">
        <v>6.25</v>
      </c>
      <c r="L222" s="812" t="s">
        <v>2492</v>
      </c>
    </row>
    <row r="223" spans="1:12" ht="15.75" customHeight="1">
      <c r="A223" s="205" t="s">
        <v>2498</v>
      </c>
      <c r="B223" s="782" t="s">
        <v>2499</v>
      </c>
      <c r="C223" s="207" t="s">
        <v>420</v>
      </c>
      <c r="D223" s="800" t="s">
        <v>2500</v>
      </c>
      <c r="E223" s="789" t="s">
        <v>2501</v>
      </c>
      <c r="F223" s="206" t="s">
        <v>868</v>
      </c>
      <c r="G223" s="789">
        <v>1</v>
      </c>
      <c r="H223" s="789">
        <v>1</v>
      </c>
      <c r="I223" s="789">
        <v>1</v>
      </c>
      <c r="J223" s="801">
        <v>50</v>
      </c>
      <c r="K223" s="802">
        <v>50</v>
      </c>
      <c r="L223" s="812" t="s">
        <v>2492</v>
      </c>
    </row>
    <row r="224" spans="1:12" ht="15.75" customHeight="1">
      <c r="A224" s="679" t="s">
        <v>2502</v>
      </c>
      <c r="B224" s="679" t="s">
        <v>2503</v>
      </c>
      <c r="C224" s="207" t="s">
        <v>420</v>
      </c>
      <c r="D224" s="800" t="s">
        <v>2504</v>
      </c>
      <c r="E224" s="789" t="s">
        <v>2505</v>
      </c>
      <c r="F224" s="206" t="s">
        <v>868</v>
      </c>
      <c r="G224" s="789">
        <v>5</v>
      </c>
      <c r="H224" s="789">
        <v>5</v>
      </c>
      <c r="I224" s="789">
        <v>5</v>
      </c>
      <c r="J224" s="801">
        <v>50</v>
      </c>
      <c r="K224" s="802">
        <v>10</v>
      </c>
      <c r="L224" s="812" t="s">
        <v>2492</v>
      </c>
    </row>
    <row r="225" spans="1:12" ht="15.75" customHeight="1">
      <c r="A225" s="803" t="s">
        <v>2506</v>
      </c>
      <c r="B225" s="803" t="s">
        <v>2507</v>
      </c>
      <c r="C225" s="248" t="s">
        <v>2487</v>
      </c>
      <c r="D225" s="804" t="s">
        <v>2508</v>
      </c>
      <c r="E225" s="805" t="s">
        <v>2509</v>
      </c>
      <c r="F225" s="237" t="s">
        <v>868</v>
      </c>
      <c r="G225" s="806">
        <v>7</v>
      </c>
      <c r="H225" s="807">
        <v>6</v>
      </c>
      <c r="I225" s="808">
        <v>7</v>
      </c>
      <c r="J225" s="808">
        <v>50</v>
      </c>
      <c r="K225" s="808">
        <v>7.14</v>
      </c>
      <c r="L225" s="812" t="s">
        <v>2492</v>
      </c>
    </row>
    <row r="226" spans="1:12" ht="15.75" customHeight="1">
      <c r="A226" s="804" t="s">
        <v>2510</v>
      </c>
      <c r="B226" s="800" t="s">
        <v>2511</v>
      </c>
      <c r="C226" s="207" t="s">
        <v>420</v>
      </c>
      <c r="D226" s="800" t="s">
        <v>2512</v>
      </c>
      <c r="E226" s="789" t="s">
        <v>2513</v>
      </c>
      <c r="F226" s="206" t="s">
        <v>2514</v>
      </c>
      <c r="G226" s="789">
        <v>1</v>
      </c>
      <c r="H226" s="789">
        <v>1</v>
      </c>
      <c r="I226" s="789">
        <v>2</v>
      </c>
      <c r="J226" s="801">
        <v>50</v>
      </c>
      <c r="K226" s="802">
        <v>50</v>
      </c>
      <c r="L226" s="812" t="s">
        <v>2492</v>
      </c>
    </row>
    <row r="227" spans="1:12" ht="15.75" customHeight="1">
      <c r="A227" s="800" t="s">
        <v>2515</v>
      </c>
      <c r="B227" s="800" t="s">
        <v>2516</v>
      </c>
      <c r="C227" s="207" t="s">
        <v>420</v>
      </c>
      <c r="D227" s="800" t="s">
        <v>2517</v>
      </c>
      <c r="E227" s="789" t="s">
        <v>2518</v>
      </c>
      <c r="F227" s="206" t="s">
        <v>868</v>
      </c>
      <c r="G227" s="789">
        <v>1</v>
      </c>
      <c r="H227" s="789">
        <v>1</v>
      </c>
      <c r="I227" s="789">
        <v>2</v>
      </c>
      <c r="J227" s="801">
        <v>50</v>
      </c>
      <c r="K227" s="802">
        <v>50</v>
      </c>
      <c r="L227" s="812" t="s">
        <v>2492</v>
      </c>
    </row>
    <row r="228" spans="1:12" ht="15.75" customHeight="1">
      <c r="A228" s="809" t="s">
        <v>2519</v>
      </c>
      <c r="B228" s="800" t="s">
        <v>2520</v>
      </c>
      <c r="C228" s="207" t="s">
        <v>420</v>
      </c>
      <c r="D228" s="800" t="s">
        <v>2521</v>
      </c>
      <c r="E228" s="789" t="s">
        <v>2522</v>
      </c>
      <c r="F228" s="206" t="s">
        <v>868</v>
      </c>
      <c r="G228" s="789">
        <v>5</v>
      </c>
      <c r="H228" s="789">
        <v>1</v>
      </c>
      <c r="I228" s="789">
        <v>6</v>
      </c>
      <c r="J228" s="801">
        <v>50</v>
      </c>
      <c r="K228" s="802">
        <v>10</v>
      </c>
      <c r="L228" s="812" t="s">
        <v>2492</v>
      </c>
    </row>
    <row r="229" spans="1:12" ht="15.75" customHeight="1">
      <c r="A229" s="809" t="s">
        <v>2523</v>
      </c>
      <c r="B229" s="809" t="s">
        <v>2524</v>
      </c>
      <c r="C229" s="207" t="s">
        <v>420</v>
      </c>
      <c r="D229" s="800" t="s">
        <v>2525</v>
      </c>
      <c r="E229" s="789" t="s">
        <v>2230</v>
      </c>
      <c r="F229" s="206" t="s">
        <v>868</v>
      </c>
      <c r="G229" s="789">
        <v>7</v>
      </c>
      <c r="H229" s="789">
        <v>7</v>
      </c>
      <c r="I229" s="789">
        <v>7</v>
      </c>
      <c r="J229" s="801">
        <v>50</v>
      </c>
      <c r="K229" s="802">
        <v>7.14</v>
      </c>
      <c r="L229" s="812" t="s">
        <v>2492</v>
      </c>
    </row>
    <row r="230" spans="1:12" ht="15.75" customHeight="1">
      <c r="A230" s="800" t="s">
        <v>2526</v>
      </c>
      <c r="B230" s="800" t="s">
        <v>2527</v>
      </c>
      <c r="C230" s="207" t="s">
        <v>420</v>
      </c>
      <c r="D230" s="800" t="s">
        <v>2528</v>
      </c>
      <c r="E230" s="259" t="s">
        <v>2220</v>
      </c>
      <c r="F230" s="206" t="s">
        <v>529</v>
      </c>
      <c r="G230" s="789">
        <v>1</v>
      </c>
      <c r="H230" s="789">
        <v>1</v>
      </c>
      <c r="I230" s="789">
        <v>2</v>
      </c>
      <c r="J230" s="801">
        <v>50</v>
      </c>
      <c r="K230" s="802">
        <v>50</v>
      </c>
      <c r="L230" s="812" t="s">
        <v>2492</v>
      </c>
    </row>
    <row r="231" spans="1:12" ht="15.75" customHeight="1">
      <c r="A231" s="810" t="s">
        <v>2529</v>
      </c>
      <c r="B231" s="679" t="s">
        <v>2530</v>
      </c>
      <c r="C231" s="207" t="s">
        <v>420</v>
      </c>
      <c r="D231" s="800" t="s">
        <v>2531</v>
      </c>
      <c r="E231" s="789" t="s">
        <v>2532</v>
      </c>
      <c r="F231" s="206" t="s">
        <v>868</v>
      </c>
      <c r="G231" s="789">
        <v>2</v>
      </c>
      <c r="H231" s="789">
        <v>1</v>
      </c>
      <c r="I231" s="789">
        <v>2</v>
      </c>
      <c r="J231" s="811">
        <v>50</v>
      </c>
      <c r="K231" s="802">
        <v>25</v>
      </c>
      <c r="L231" s="812" t="s">
        <v>2492</v>
      </c>
    </row>
    <row r="232" spans="1:12" ht="15.75" customHeight="1">
      <c r="A232" s="561" t="s">
        <v>2580</v>
      </c>
      <c r="B232" s="559" t="s">
        <v>817</v>
      </c>
      <c r="C232" s="863" t="s">
        <v>420</v>
      </c>
      <c r="D232" s="858" t="s">
        <v>2598</v>
      </c>
      <c r="E232" s="859" t="s">
        <v>2599</v>
      </c>
      <c r="F232" s="860" t="s">
        <v>2600</v>
      </c>
      <c r="G232" s="861">
        <v>4</v>
      </c>
      <c r="H232" s="861">
        <v>4</v>
      </c>
      <c r="I232" s="861">
        <v>7</v>
      </c>
      <c r="J232" s="862">
        <v>50</v>
      </c>
      <c r="K232" s="859">
        <v>7.14</v>
      </c>
      <c r="L232" s="812" t="s">
        <v>2583</v>
      </c>
    </row>
    <row r="233" spans="1:12" ht="15.75" customHeight="1">
      <c r="A233" s="868" t="s">
        <v>2615</v>
      </c>
      <c r="B233" s="281" t="s">
        <v>2616</v>
      </c>
      <c r="C233" s="237" t="s">
        <v>420</v>
      </c>
      <c r="D233" s="205" t="s">
        <v>2617</v>
      </c>
      <c r="E233" s="205" t="s">
        <v>2618</v>
      </c>
      <c r="F233" s="205" t="s">
        <v>751</v>
      </c>
      <c r="G233" s="611">
        <v>3</v>
      </c>
      <c r="H233" s="611">
        <v>3</v>
      </c>
      <c r="I233" s="611">
        <v>3</v>
      </c>
      <c r="J233" s="612">
        <v>50</v>
      </c>
      <c r="K233" s="205">
        <v>16.66</v>
      </c>
      <c r="L233" s="812" t="s">
        <v>2649</v>
      </c>
    </row>
    <row r="234" spans="1:12" ht="15.75" customHeight="1">
      <c r="A234" s="281" t="s">
        <v>2619</v>
      </c>
      <c r="B234" s="257" t="s">
        <v>2620</v>
      </c>
      <c r="C234" s="388" t="s">
        <v>420</v>
      </c>
      <c r="D234" s="205" t="s">
        <v>2621</v>
      </c>
      <c r="E234" s="207" t="s">
        <v>2622</v>
      </c>
      <c r="F234" s="206" t="s">
        <v>751</v>
      </c>
      <c r="G234" s="285">
        <v>3</v>
      </c>
      <c r="H234" s="285">
        <v>3</v>
      </c>
      <c r="I234" s="285">
        <v>3</v>
      </c>
      <c r="J234" s="318">
        <v>50</v>
      </c>
      <c r="K234" s="205">
        <v>16.66</v>
      </c>
      <c r="L234" s="812" t="s">
        <v>2649</v>
      </c>
    </row>
    <row r="235" spans="1:12" ht="15.75" customHeight="1">
      <c r="A235" s="281" t="s">
        <v>2619</v>
      </c>
      <c r="B235" s="257" t="s">
        <v>2623</v>
      </c>
      <c r="C235" s="388" t="s">
        <v>420</v>
      </c>
      <c r="D235" s="205" t="s">
        <v>2624</v>
      </c>
      <c r="E235" s="207" t="s">
        <v>2625</v>
      </c>
      <c r="F235" s="206" t="s">
        <v>751</v>
      </c>
      <c r="G235" s="285">
        <v>3</v>
      </c>
      <c r="H235" s="285">
        <v>3</v>
      </c>
      <c r="I235" s="285">
        <v>3</v>
      </c>
      <c r="J235" s="318">
        <v>50</v>
      </c>
      <c r="K235" s="205">
        <v>16.66</v>
      </c>
      <c r="L235" s="812" t="s">
        <v>2649</v>
      </c>
    </row>
    <row r="236" spans="1:12" ht="15.75" customHeight="1">
      <c r="A236" s="281" t="s">
        <v>2619</v>
      </c>
      <c r="B236" s="257" t="s">
        <v>2626</v>
      </c>
      <c r="C236" s="388" t="s">
        <v>420</v>
      </c>
      <c r="D236" s="205" t="s">
        <v>2627</v>
      </c>
      <c r="E236" s="207" t="s">
        <v>2628</v>
      </c>
      <c r="F236" s="206" t="s">
        <v>751</v>
      </c>
      <c r="G236" s="285">
        <v>3</v>
      </c>
      <c r="H236" s="285">
        <v>3</v>
      </c>
      <c r="I236" s="285">
        <v>3</v>
      </c>
      <c r="J236" s="318">
        <v>50</v>
      </c>
      <c r="K236" s="205">
        <v>16.66</v>
      </c>
      <c r="L236" s="812" t="s">
        <v>2649</v>
      </c>
    </row>
    <row r="237" spans="1:12" ht="15.75" customHeight="1">
      <c r="A237" s="281" t="s">
        <v>2619</v>
      </c>
      <c r="B237" s="257" t="s">
        <v>2629</v>
      </c>
      <c r="C237" s="388" t="s">
        <v>420</v>
      </c>
      <c r="D237" s="205" t="s">
        <v>2630</v>
      </c>
      <c r="E237" s="207" t="s">
        <v>2631</v>
      </c>
      <c r="F237" s="206" t="s">
        <v>751</v>
      </c>
      <c r="G237" s="285">
        <v>3</v>
      </c>
      <c r="H237" s="285">
        <v>3</v>
      </c>
      <c r="I237" s="285">
        <v>3</v>
      </c>
      <c r="J237" s="318">
        <v>50</v>
      </c>
      <c r="K237" s="205">
        <v>16.66</v>
      </c>
      <c r="L237" s="812" t="s">
        <v>2649</v>
      </c>
    </row>
    <row r="238" spans="1:12" ht="15.75" customHeight="1">
      <c r="A238" s="281" t="s">
        <v>2619</v>
      </c>
      <c r="B238" s="257" t="s">
        <v>2632</v>
      </c>
      <c r="C238" s="388" t="s">
        <v>420</v>
      </c>
      <c r="D238" s="205" t="s">
        <v>2633</v>
      </c>
      <c r="E238" s="207" t="s">
        <v>2634</v>
      </c>
      <c r="F238" s="206" t="s">
        <v>1161</v>
      </c>
      <c r="G238" s="285">
        <v>3</v>
      </c>
      <c r="H238" s="285">
        <v>3</v>
      </c>
      <c r="I238" s="285">
        <v>3</v>
      </c>
      <c r="J238" s="318">
        <v>50</v>
      </c>
      <c r="K238" s="205">
        <v>16.66</v>
      </c>
      <c r="L238" s="812" t="s">
        <v>2649</v>
      </c>
    </row>
    <row r="239" spans="1:12" ht="15.75" customHeight="1">
      <c r="A239" s="281" t="s">
        <v>2619</v>
      </c>
      <c r="B239" s="257" t="s">
        <v>2632</v>
      </c>
      <c r="C239" s="388" t="s">
        <v>420</v>
      </c>
      <c r="D239" s="205" t="s">
        <v>2635</v>
      </c>
      <c r="E239" s="207" t="s">
        <v>2636</v>
      </c>
      <c r="F239" s="206" t="s">
        <v>1161</v>
      </c>
      <c r="G239" s="285">
        <v>3</v>
      </c>
      <c r="H239" s="285">
        <v>3</v>
      </c>
      <c r="I239" s="285">
        <v>3</v>
      </c>
      <c r="J239" s="318">
        <v>50</v>
      </c>
      <c r="K239" s="205">
        <v>16.66</v>
      </c>
      <c r="L239" s="812" t="s">
        <v>2649</v>
      </c>
    </row>
    <row r="240" spans="1:12" ht="15.75" customHeight="1">
      <c r="A240" s="281" t="s">
        <v>2619</v>
      </c>
      <c r="B240" s="257" t="s">
        <v>2632</v>
      </c>
      <c r="C240" s="388" t="s">
        <v>420</v>
      </c>
      <c r="D240" s="205" t="s">
        <v>2637</v>
      </c>
      <c r="E240" s="207" t="s">
        <v>2638</v>
      </c>
      <c r="F240" s="206" t="s">
        <v>1161</v>
      </c>
      <c r="G240" s="285">
        <v>3</v>
      </c>
      <c r="H240" s="285">
        <v>3</v>
      </c>
      <c r="I240" s="285">
        <v>3</v>
      </c>
      <c r="J240" s="318">
        <v>50</v>
      </c>
      <c r="K240" s="205">
        <v>16.66</v>
      </c>
      <c r="L240" s="812" t="s">
        <v>2649</v>
      </c>
    </row>
    <row r="241" spans="1:12" ht="15.75" customHeight="1">
      <c r="A241" s="281" t="s">
        <v>2639</v>
      </c>
      <c r="B241" s="257" t="s">
        <v>2640</v>
      </c>
      <c r="C241" s="388" t="s">
        <v>420</v>
      </c>
      <c r="D241" s="205" t="s">
        <v>2641</v>
      </c>
      <c r="E241" s="207" t="s">
        <v>2642</v>
      </c>
      <c r="F241" s="206" t="s">
        <v>1161</v>
      </c>
      <c r="G241" s="285">
        <v>3</v>
      </c>
      <c r="H241" s="285">
        <v>3</v>
      </c>
      <c r="I241" s="285">
        <v>3</v>
      </c>
      <c r="J241" s="318">
        <v>50</v>
      </c>
      <c r="K241" s="205">
        <v>16.66</v>
      </c>
      <c r="L241" s="812" t="s">
        <v>2649</v>
      </c>
    </row>
    <row r="242" spans="1:12" ht="15.75" customHeight="1">
      <c r="A242" s="281" t="s">
        <v>2639</v>
      </c>
      <c r="B242" s="257" t="s">
        <v>2640</v>
      </c>
      <c r="C242" s="388" t="s">
        <v>420</v>
      </c>
      <c r="D242" s="205" t="s">
        <v>2643</v>
      </c>
      <c r="E242" s="207" t="s">
        <v>2644</v>
      </c>
      <c r="F242" s="206" t="s">
        <v>1161</v>
      </c>
      <c r="G242" s="285">
        <v>3</v>
      </c>
      <c r="H242" s="285">
        <v>3</v>
      </c>
      <c r="I242" s="285">
        <v>3</v>
      </c>
      <c r="J242" s="318">
        <v>50</v>
      </c>
      <c r="K242" s="205">
        <v>16.66</v>
      </c>
      <c r="L242" s="812" t="s">
        <v>2649</v>
      </c>
    </row>
    <row r="243" spans="1:12" ht="15.75" customHeight="1">
      <c r="A243" s="281" t="s">
        <v>2645</v>
      </c>
      <c r="B243" s="257" t="s">
        <v>2646</v>
      </c>
      <c r="C243" s="388" t="s">
        <v>420</v>
      </c>
      <c r="D243" s="205" t="s">
        <v>2647</v>
      </c>
      <c r="E243" s="207" t="s">
        <v>2648</v>
      </c>
      <c r="F243" s="206" t="s">
        <v>1161</v>
      </c>
      <c r="G243" s="207">
        <v>4</v>
      </c>
      <c r="H243" s="207">
        <v>4</v>
      </c>
      <c r="I243" s="207">
        <v>4</v>
      </c>
      <c r="J243" s="318">
        <v>50</v>
      </c>
      <c r="K243" s="205">
        <f t="shared" ref="K243" si="7">J243/H243</f>
        <v>12.5</v>
      </c>
      <c r="L243" s="812" t="s">
        <v>2649</v>
      </c>
    </row>
    <row r="244" spans="1:12" ht="15.75" customHeight="1">
      <c r="A244" s="868" t="s">
        <v>2615</v>
      </c>
      <c r="B244" s="281" t="s">
        <v>2616</v>
      </c>
      <c r="C244" s="237" t="s">
        <v>420</v>
      </c>
      <c r="D244" s="205" t="s">
        <v>2617</v>
      </c>
      <c r="E244" s="205" t="s">
        <v>2618</v>
      </c>
      <c r="F244" s="205" t="s">
        <v>751</v>
      </c>
      <c r="G244" s="611">
        <v>3</v>
      </c>
      <c r="H244" s="611">
        <v>3</v>
      </c>
      <c r="I244" s="611">
        <v>3</v>
      </c>
      <c r="J244" s="612">
        <v>50</v>
      </c>
      <c r="K244" s="205">
        <v>16.66</v>
      </c>
      <c r="L244" s="812" t="s">
        <v>2712</v>
      </c>
    </row>
    <row r="245" spans="1:12" ht="15.75" customHeight="1">
      <c r="A245" s="281" t="s">
        <v>2619</v>
      </c>
      <c r="B245" s="257" t="s">
        <v>2620</v>
      </c>
      <c r="C245" s="388" t="s">
        <v>420</v>
      </c>
      <c r="D245" s="205" t="s">
        <v>2621</v>
      </c>
      <c r="E245" s="207" t="s">
        <v>2622</v>
      </c>
      <c r="F245" s="206" t="s">
        <v>751</v>
      </c>
      <c r="G245" s="285">
        <v>3</v>
      </c>
      <c r="H245" s="285">
        <v>3</v>
      </c>
      <c r="I245" s="285">
        <v>3</v>
      </c>
      <c r="J245" s="318">
        <v>50</v>
      </c>
      <c r="K245" s="205">
        <v>16.66</v>
      </c>
      <c r="L245" s="812" t="s">
        <v>2712</v>
      </c>
    </row>
    <row r="246" spans="1:12" ht="15.75" customHeight="1">
      <c r="A246" s="281" t="s">
        <v>2619</v>
      </c>
      <c r="B246" s="257" t="s">
        <v>2623</v>
      </c>
      <c r="C246" s="388" t="s">
        <v>420</v>
      </c>
      <c r="D246" s="205" t="s">
        <v>2624</v>
      </c>
      <c r="E246" s="207" t="s">
        <v>2625</v>
      </c>
      <c r="F246" s="206" t="s">
        <v>751</v>
      </c>
      <c r="G246" s="285">
        <v>3</v>
      </c>
      <c r="H246" s="285">
        <v>3</v>
      </c>
      <c r="I246" s="285">
        <v>3</v>
      </c>
      <c r="J246" s="318">
        <v>50</v>
      </c>
      <c r="K246" s="205">
        <v>16.66</v>
      </c>
      <c r="L246" s="812" t="s">
        <v>2712</v>
      </c>
    </row>
    <row r="247" spans="1:12" ht="15.75" customHeight="1">
      <c r="A247" s="281" t="s">
        <v>2619</v>
      </c>
      <c r="B247" s="257" t="s">
        <v>2626</v>
      </c>
      <c r="C247" s="388" t="s">
        <v>420</v>
      </c>
      <c r="D247" s="205" t="s">
        <v>2627</v>
      </c>
      <c r="E247" s="207" t="s">
        <v>2628</v>
      </c>
      <c r="F247" s="206" t="s">
        <v>751</v>
      </c>
      <c r="G247" s="285">
        <v>3</v>
      </c>
      <c r="H247" s="285">
        <v>3</v>
      </c>
      <c r="I247" s="285">
        <v>3</v>
      </c>
      <c r="J247" s="318">
        <v>50</v>
      </c>
      <c r="K247" s="205">
        <v>16.66</v>
      </c>
      <c r="L247" s="812" t="s">
        <v>2712</v>
      </c>
    </row>
    <row r="248" spans="1:12" ht="15.75" customHeight="1">
      <c r="A248" s="281" t="s">
        <v>2619</v>
      </c>
      <c r="B248" s="257" t="s">
        <v>2629</v>
      </c>
      <c r="C248" s="388" t="s">
        <v>420</v>
      </c>
      <c r="D248" s="205" t="s">
        <v>2630</v>
      </c>
      <c r="E248" s="207" t="s">
        <v>2631</v>
      </c>
      <c r="F248" s="206" t="s">
        <v>751</v>
      </c>
      <c r="G248" s="285">
        <v>3</v>
      </c>
      <c r="H248" s="285">
        <v>3</v>
      </c>
      <c r="I248" s="285">
        <v>3</v>
      </c>
      <c r="J248" s="318">
        <v>50</v>
      </c>
      <c r="K248" s="205">
        <v>16.66</v>
      </c>
      <c r="L248" s="812" t="s">
        <v>2712</v>
      </c>
    </row>
    <row r="249" spans="1:12" ht="15.75" customHeight="1">
      <c r="A249" s="281" t="s">
        <v>2619</v>
      </c>
      <c r="B249" s="257" t="s">
        <v>2632</v>
      </c>
      <c r="C249" s="388" t="s">
        <v>420</v>
      </c>
      <c r="D249" s="205" t="s">
        <v>2633</v>
      </c>
      <c r="E249" s="207" t="s">
        <v>2634</v>
      </c>
      <c r="F249" s="206" t="s">
        <v>1161</v>
      </c>
      <c r="G249" s="285">
        <v>3</v>
      </c>
      <c r="H249" s="285">
        <v>3</v>
      </c>
      <c r="I249" s="285">
        <v>3</v>
      </c>
      <c r="J249" s="318">
        <v>50</v>
      </c>
      <c r="K249" s="205">
        <v>16.66</v>
      </c>
      <c r="L249" s="812" t="s">
        <v>2712</v>
      </c>
    </row>
    <row r="250" spans="1:12" ht="15.75" customHeight="1">
      <c r="A250" s="281" t="s">
        <v>2619</v>
      </c>
      <c r="B250" s="257" t="s">
        <v>2632</v>
      </c>
      <c r="C250" s="388" t="s">
        <v>420</v>
      </c>
      <c r="D250" s="205" t="s">
        <v>2635</v>
      </c>
      <c r="E250" s="207" t="s">
        <v>2636</v>
      </c>
      <c r="F250" s="206" t="s">
        <v>1161</v>
      </c>
      <c r="G250" s="285">
        <v>3</v>
      </c>
      <c r="H250" s="285">
        <v>3</v>
      </c>
      <c r="I250" s="285">
        <v>3</v>
      </c>
      <c r="J250" s="318">
        <v>50</v>
      </c>
      <c r="K250" s="205">
        <v>16.66</v>
      </c>
      <c r="L250" s="812" t="s">
        <v>2712</v>
      </c>
    </row>
    <row r="251" spans="1:12" ht="15.75" customHeight="1">
      <c r="A251" s="281" t="s">
        <v>2619</v>
      </c>
      <c r="B251" s="257" t="s">
        <v>2632</v>
      </c>
      <c r="C251" s="388" t="s">
        <v>420</v>
      </c>
      <c r="D251" s="205" t="s">
        <v>2637</v>
      </c>
      <c r="E251" s="207" t="s">
        <v>2638</v>
      </c>
      <c r="F251" s="206" t="s">
        <v>1161</v>
      </c>
      <c r="G251" s="285">
        <v>3</v>
      </c>
      <c r="H251" s="285">
        <v>3</v>
      </c>
      <c r="I251" s="285">
        <v>3</v>
      </c>
      <c r="J251" s="318">
        <v>50</v>
      </c>
      <c r="K251" s="205">
        <v>16.66</v>
      </c>
      <c r="L251" s="812" t="s">
        <v>2712</v>
      </c>
    </row>
    <row r="252" spans="1:12" ht="15.75" customHeight="1">
      <c r="A252" s="872" t="s">
        <v>2702</v>
      </c>
      <c r="B252" s="257" t="s">
        <v>2703</v>
      </c>
      <c r="C252" s="388" t="s">
        <v>420</v>
      </c>
      <c r="D252" s="205" t="s">
        <v>2704</v>
      </c>
      <c r="E252" s="207" t="s">
        <v>2705</v>
      </c>
      <c r="F252" s="206" t="s">
        <v>1161</v>
      </c>
      <c r="G252" s="285">
        <v>2</v>
      </c>
      <c r="H252" s="285">
        <v>2</v>
      </c>
      <c r="I252" s="285">
        <v>2</v>
      </c>
      <c r="J252" s="318">
        <v>50</v>
      </c>
      <c r="K252" s="205">
        <f t="shared" ref="K252:K257" si="8">J252/H252</f>
        <v>25</v>
      </c>
      <c r="L252" s="812" t="s">
        <v>2712</v>
      </c>
    </row>
    <row r="253" spans="1:12" ht="15.75" customHeight="1">
      <c r="A253" s="872" t="s">
        <v>2702</v>
      </c>
      <c r="B253" s="257" t="s">
        <v>2703</v>
      </c>
      <c r="C253" s="388" t="s">
        <v>420</v>
      </c>
      <c r="D253" s="205" t="s">
        <v>2706</v>
      </c>
      <c r="E253" s="207" t="s">
        <v>2707</v>
      </c>
      <c r="F253" s="206" t="s">
        <v>1161</v>
      </c>
      <c r="G253" s="285">
        <v>2</v>
      </c>
      <c r="H253" s="285">
        <v>2</v>
      </c>
      <c r="I253" s="285">
        <v>2</v>
      </c>
      <c r="J253" s="318">
        <v>50</v>
      </c>
      <c r="K253" s="205">
        <f t="shared" si="8"/>
        <v>25</v>
      </c>
      <c r="L253" s="812" t="s">
        <v>2712</v>
      </c>
    </row>
    <row r="254" spans="1:12" ht="15.75" customHeight="1">
      <c r="A254" s="281" t="s">
        <v>2708</v>
      </c>
      <c r="B254" s="257" t="s">
        <v>2709</v>
      </c>
      <c r="C254" s="388" t="s">
        <v>420</v>
      </c>
      <c r="D254" s="205" t="s">
        <v>2710</v>
      </c>
      <c r="E254" s="207" t="s">
        <v>2711</v>
      </c>
      <c r="F254" s="206" t="s">
        <v>1161</v>
      </c>
      <c r="G254" s="285">
        <v>2</v>
      </c>
      <c r="H254" s="285">
        <v>2</v>
      </c>
      <c r="I254" s="285">
        <v>3</v>
      </c>
      <c r="J254" s="318">
        <v>50</v>
      </c>
      <c r="K254" s="205">
        <f t="shared" si="8"/>
        <v>25</v>
      </c>
      <c r="L254" s="812" t="s">
        <v>2712</v>
      </c>
    </row>
    <row r="255" spans="1:12" ht="15.75" customHeight="1">
      <c r="A255" s="281" t="s">
        <v>2639</v>
      </c>
      <c r="B255" s="257" t="s">
        <v>2640</v>
      </c>
      <c r="C255" s="388" t="s">
        <v>420</v>
      </c>
      <c r="D255" s="205" t="s">
        <v>2641</v>
      </c>
      <c r="E255" s="207" t="s">
        <v>2642</v>
      </c>
      <c r="F255" s="206" t="s">
        <v>1161</v>
      </c>
      <c r="G255" s="285">
        <v>3</v>
      </c>
      <c r="H255" s="285">
        <v>3</v>
      </c>
      <c r="I255" s="285">
        <v>3</v>
      </c>
      <c r="J255" s="318">
        <v>50</v>
      </c>
      <c r="K255" s="205">
        <v>16.66</v>
      </c>
      <c r="L255" s="812" t="s">
        <v>2712</v>
      </c>
    </row>
    <row r="256" spans="1:12" ht="15.75" customHeight="1">
      <c r="A256" s="281" t="s">
        <v>2639</v>
      </c>
      <c r="B256" s="257" t="s">
        <v>2640</v>
      </c>
      <c r="C256" s="388" t="s">
        <v>420</v>
      </c>
      <c r="D256" s="205" t="s">
        <v>2643</v>
      </c>
      <c r="E256" s="207" t="s">
        <v>2644</v>
      </c>
      <c r="F256" s="206" t="s">
        <v>1161</v>
      </c>
      <c r="G256" s="285">
        <v>3</v>
      </c>
      <c r="H256" s="285">
        <v>3</v>
      </c>
      <c r="I256" s="285">
        <v>3</v>
      </c>
      <c r="J256" s="318">
        <v>50</v>
      </c>
      <c r="K256" s="205">
        <v>16.66</v>
      </c>
      <c r="L256" s="812" t="s">
        <v>2712</v>
      </c>
    </row>
    <row r="257" spans="1:12" ht="15.75" customHeight="1">
      <c r="A257" s="281" t="s">
        <v>2645</v>
      </c>
      <c r="B257" s="257" t="s">
        <v>2646</v>
      </c>
      <c r="C257" s="388" t="s">
        <v>420</v>
      </c>
      <c r="D257" s="205" t="s">
        <v>2647</v>
      </c>
      <c r="E257" s="207" t="s">
        <v>2648</v>
      </c>
      <c r="F257" s="206" t="s">
        <v>1161</v>
      </c>
      <c r="G257" s="207">
        <v>4</v>
      </c>
      <c r="H257" s="207">
        <v>4</v>
      </c>
      <c r="I257" s="207">
        <v>4</v>
      </c>
      <c r="J257" s="318">
        <v>50</v>
      </c>
      <c r="K257" s="205">
        <f t="shared" si="8"/>
        <v>12.5</v>
      </c>
      <c r="L257" s="812" t="s">
        <v>2712</v>
      </c>
    </row>
    <row r="258" spans="1:12" ht="15.75" customHeight="1">
      <c r="A258" s="205" t="s">
        <v>2770</v>
      </c>
      <c r="B258" s="281" t="s">
        <v>2771</v>
      </c>
      <c r="C258" s="237" t="s">
        <v>420</v>
      </c>
      <c r="D258" s="205" t="s">
        <v>2772</v>
      </c>
      <c r="E258" s="197" t="s">
        <v>2773</v>
      </c>
      <c r="F258" s="205" t="s">
        <v>751</v>
      </c>
      <c r="G258" s="611">
        <v>3</v>
      </c>
      <c r="H258" s="611"/>
      <c r="I258" s="611">
        <v>5</v>
      </c>
      <c r="J258" s="612">
        <v>50</v>
      </c>
      <c r="K258" s="205">
        <v>16.66</v>
      </c>
      <c r="L258" s="812" t="s">
        <v>2769</v>
      </c>
    </row>
    <row r="259" spans="1:12" ht="15.75" customHeight="1">
      <c r="A259" s="205" t="s">
        <v>2780</v>
      </c>
      <c r="B259" s="281" t="s">
        <v>2781</v>
      </c>
      <c r="C259" s="237" t="s">
        <v>420</v>
      </c>
      <c r="D259" s="205" t="s">
        <v>2782</v>
      </c>
      <c r="E259" s="197" t="s">
        <v>2783</v>
      </c>
      <c r="F259" s="205" t="s">
        <v>751</v>
      </c>
      <c r="G259" s="611">
        <v>1</v>
      </c>
      <c r="H259" s="611">
        <v>1</v>
      </c>
      <c r="I259" s="611">
        <v>1</v>
      </c>
      <c r="J259" s="612">
        <v>50</v>
      </c>
      <c r="K259" s="205">
        <v>50</v>
      </c>
      <c r="L259" s="812" t="s">
        <v>2784</v>
      </c>
    </row>
    <row r="260" spans="1:12" ht="15.75" customHeight="1">
      <c r="A260" s="205" t="s">
        <v>2282</v>
      </c>
      <c r="B260" s="281" t="s">
        <v>2799</v>
      </c>
      <c r="C260" s="237" t="s">
        <v>420</v>
      </c>
      <c r="D260" s="205" t="s">
        <v>2281</v>
      </c>
      <c r="E260" s="197" t="s">
        <v>2285</v>
      </c>
      <c r="F260" s="205" t="s">
        <v>868</v>
      </c>
      <c r="G260" s="611">
        <v>1</v>
      </c>
      <c r="H260" s="611">
        <v>1</v>
      </c>
      <c r="I260" s="611">
        <v>1</v>
      </c>
      <c r="J260" s="612">
        <v>50</v>
      </c>
      <c r="K260" s="205">
        <v>50</v>
      </c>
      <c r="L260" s="812" t="s">
        <v>2798</v>
      </c>
    </row>
    <row r="261" spans="1:12" ht="15.75" customHeight="1">
      <c r="A261" s="281" t="s">
        <v>2282</v>
      </c>
      <c r="B261" s="257" t="s">
        <v>2800</v>
      </c>
      <c r="C261" s="237" t="s">
        <v>420</v>
      </c>
      <c r="D261" s="205" t="s">
        <v>2281</v>
      </c>
      <c r="E261" s="197" t="s">
        <v>2285</v>
      </c>
      <c r="F261" s="205" t="s">
        <v>868</v>
      </c>
      <c r="G261" s="611">
        <v>1</v>
      </c>
      <c r="H261" s="611">
        <v>1</v>
      </c>
      <c r="I261" s="611">
        <v>1</v>
      </c>
      <c r="J261" s="612">
        <v>50</v>
      </c>
      <c r="K261" s="205">
        <v>50</v>
      </c>
      <c r="L261" s="812" t="s">
        <v>2798</v>
      </c>
    </row>
    <row r="262" spans="1:12" ht="15.75" customHeight="1">
      <c r="A262" s="205" t="s">
        <v>2821</v>
      </c>
      <c r="B262" s="281" t="s">
        <v>2822</v>
      </c>
      <c r="C262" s="878" t="s">
        <v>420</v>
      </c>
      <c r="D262" s="205" t="s">
        <v>2823</v>
      </c>
      <c r="E262" s="197" t="s">
        <v>2824</v>
      </c>
      <c r="F262" s="205" t="s">
        <v>751</v>
      </c>
      <c r="G262" s="611">
        <v>1</v>
      </c>
      <c r="H262" s="611">
        <v>1</v>
      </c>
      <c r="I262" s="611">
        <v>1</v>
      </c>
      <c r="J262" s="612">
        <v>50</v>
      </c>
      <c r="K262" s="205">
        <f t="shared" ref="K262:K272" si="9">J262/G262</f>
        <v>50</v>
      </c>
      <c r="L262" s="812" t="s">
        <v>2820</v>
      </c>
    </row>
    <row r="263" spans="1:12" ht="15.75" customHeight="1">
      <c r="A263" s="205" t="s">
        <v>2821</v>
      </c>
      <c r="B263" s="281" t="s">
        <v>2822</v>
      </c>
      <c r="C263" s="244" t="s">
        <v>420</v>
      </c>
      <c r="D263" s="205" t="s">
        <v>2825</v>
      </c>
      <c r="E263" s="259" t="s">
        <v>2826</v>
      </c>
      <c r="F263" s="206" t="s">
        <v>751</v>
      </c>
      <c r="G263" s="611">
        <v>1</v>
      </c>
      <c r="H263" s="611">
        <v>1</v>
      </c>
      <c r="I263" s="611">
        <v>1</v>
      </c>
      <c r="J263" s="612">
        <v>50</v>
      </c>
      <c r="K263" s="205">
        <f t="shared" si="9"/>
        <v>50</v>
      </c>
      <c r="L263" s="812" t="s">
        <v>2820</v>
      </c>
    </row>
    <row r="264" spans="1:12" ht="15.75" customHeight="1">
      <c r="A264" s="205" t="s">
        <v>2821</v>
      </c>
      <c r="B264" s="281" t="s">
        <v>2827</v>
      </c>
      <c r="C264" s="388" t="s">
        <v>420</v>
      </c>
      <c r="D264" s="879" t="s">
        <v>2828</v>
      </c>
      <c r="E264" s="259" t="s">
        <v>2829</v>
      </c>
      <c r="F264" s="206" t="s">
        <v>751</v>
      </c>
      <c r="G264" s="611">
        <v>1</v>
      </c>
      <c r="H264" s="611">
        <v>1</v>
      </c>
      <c r="I264" s="611">
        <v>1</v>
      </c>
      <c r="J264" s="612">
        <v>50</v>
      </c>
      <c r="K264" s="205">
        <f t="shared" si="9"/>
        <v>50</v>
      </c>
      <c r="L264" s="812" t="s">
        <v>2820</v>
      </c>
    </row>
    <row r="265" spans="1:12" ht="15.75" customHeight="1">
      <c r="A265" s="205" t="s">
        <v>2830</v>
      </c>
      <c r="B265" s="205" t="s">
        <v>2831</v>
      </c>
      <c r="C265" s="388" t="s">
        <v>420</v>
      </c>
      <c r="D265" s="205" t="s">
        <v>2832</v>
      </c>
      <c r="E265" s="259" t="s">
        <v>2833</v>
      </c>
      <c r="F265" s="206" t="s">
        <v>751</v>
      </c>
      <c r="G265" s="207">
        <v>2</v>
      </c>
      <c r="H265" s="207">
        <v>1</v>
      </c>
      <c r="I265" s="207">
        <v>4</v>
      </c>
      <c r="J265" s="318">
        <v>50</v>
      </c>
      <c r="K265" s="205">
        <f t="shared" si="9"/>
        <v>25</v>
      </c>
      <c r="L265" s="812" t="s">
        <v>2820</v>
      </c>
    </row>
    <row r="266" spans="1:12" ht="15.75" customHeight="1">
      <c r="A266" s="205" t="s">
        <v>2834</v>
      </c>
      <c r="B266" s="205" t="s">
        <v>2835</v>
      </c>
      <c r="C266" s="388" t="s">
        <v>420</v>
      </c>
      <c r="D266" s="205" t="s">
        <v>2836</v>
      </c>
      <c r="E266" s="259" t="s">
        <v>2837</v>
      </c>
      <c r="F266" s="206" t="s">
        <v>751</v>
      </c>
      <c r="G266" s="207">
        <v>3</v>
      </c>
      <c r="H266" s="207">
        <v>3</v>
      </c>
      <c r="I266" s="207">
        <v>3</v>
      </c>
      <c r="J266" s="318">
        <v>50</v>
      </c>
      <c r="K266" s="319">
        <v>16.670000000000002</v>
      </c>
      <c r="L266" s="812" t="s">
        <v>2820</v>
      </c>
    </row>
    <row r="267" spans="1:12" ht="15.75" customHeight="1">
      <c r="A267" s="205" t="s">
        <v>2821</v>
      </c>
      <c r="B267" s="281" t="s">
        <v>2827</v>
      </c>
      <c r="C267" s="388" t="s">
        <v>420</v>
      </c>
      <c r="D267" s="205" t="s">
        <v>2838</v>
      </c>
      <c r="E267" s="207"/>
      <c r="F267" s="206" t="s">
        <v>751</v>
      </c>
      <c r="G267" s="611">
        <v>1</v>
      </c>
      <c r="H267" s="611">
        <v>1</v>
      </c>
      <c r="I267" s="611">
        <v>1</v>
      </c>
      <c r="J267" s="612">
        <v>50</v>
      </c>
      <c r="K267" s="319">
        <f t="shared" si="9"/>
        <v>50</v>
      </c>
      <c r="L267" s="812" t="s">
        <v>2820</v>
      </c>
    </row>
    <row r="268" spans="1:12" ht="15.75" customHeight="1">
      <c r="A268" s="205" t="s">
        <v>2821</v>
      </c>
      <c r="B268" s="281" t="s">
        <v>2827</v>
      </c>
      <c r="C268" s="388" t="s">
        <v>420</v>
      </c>
      <c r="D268" s="205" t="s">
        <v>2839</v>
      </c>
      <c r="E268" s="259" t="s">
        <v>2840</v>
      </c>
      <c r="F268" s="206" t="s">
        <v>751</v>
      </c>
      <c r="G268" s="611">
        <v>1</v>
      </c>
      <c r="H268" s="611">
        <v>1</v>
      </c>
      <c r="I268" s="611">
        <v>1</v>
      </c>
      <c r="J268" s="612">
        <v>50</v>
      </c>
      <c r="K268" s="319">
        <f t="shared" si="9"/>
        <v>50</v>
      </c>
      <c r="L268" s="812" t="s">
        <v>2820</v>
      </c>
    </row>
    <row r="269" spans="1:12" ht="15.75" customHeight="1">
      <c r="A269" s="205" t="s">
        <v>2821</v>
      </c>
      <c r="B269" s="281" t="s">
        <v>2827</v>
      </c>
      <c r="C269" s="388" t="s">
        <v>420</v>
      </c>
      <c r="D269" s="205" t="s">
        <v>2841</v>
      </c>
      <c r="E269" s="259"/>
      <c r="F269" s="206" t="s">
        <v>751</v>
      </c>
      <c r="G269" s="611">
        <v>1</v>
      </c>
      <c r="H269" s="611">
        <v>1</v>
      </c>
      <c r="I269" s="611">
        <v>1</v>
      </c>
      <c r="J269" s="612">
        <v>50</v>
      </c>
      <c r="K269" s="319">
        <f t="shared" si="9"/>
        <v>50</v>
      </c>
      <c r="L269" s="812" t="s">
        <v>2820</v>
      </c>
    </row>
    <row r="270" spans="1:12" ht="15.75" customHeight="1">
      <c r="A270" s="205" t="s">
        <v>2821</v>
      </c>
      <c r="B270" s="281" t="s">
        <v>2827</v>
      </c>
      <c r="C270" s="388" t="s">
        <v>420</v>
      </c>
      <c r="D270" s="205" t="s">
        <v>2842</v>
      </c>
      <c r="E270" s="259" t="s">
        <v>2843</v>
      </c>
      <c r="F270" s="206" t="s">
        <v>751</v>
      </c>
      <c r="G270" s="611">
        <v>1</v>
      </c>
      <c r="H270" s="611">
        <v>1</v>
      </c>
      <c r="I270" s="611">
        <v>1</v>
      </c>
      <c r="J270" s="612">
        <v>50</v>
      </c>
      <c r="K270" s="319">
        <f t="shared" si="9"/>
        <v>50</v>
      </c>
      <c r="L270" s="812" t="s">
        <v>2820</v>
      </c>
    </row>
    <row r="271" spans="1:12" ht="15.75" customHeight="1">
      <c r="A271" s="205" t="s">
        <v>2821</v>
      </c>
      <c r="B271" s="281" t="s">
        <v>2827</v>
      </c>
      <c r="C271" s="388" t="s">
        <v>420</v>
      </c>
      <c r="D271" s="205" t="s">
        <v>2836</v>
      </c>
      <c r="E271" s="259" t="s">
        <v>2837</v>
      </c>
      <c r="F271" s="206" t="s">
        <v>751</v>
      </c>
      <c r="G271" s="611">
        <v>1</v>
      </c>
      <c r="H271" s="611">
        <v>1</v>
      </c>
      <c r="I271" s="611">
        <v>1</v>
      </c>
      <c r="J271" s="612">
        <v>50</v>
      </c>
      <c r="K271" s="319">
        <f t="shared" si="9"/>
        <v>50</v>
      </c>
      <c r="L271" s="812" t="s">
        <v>2820</v>
      </c>
    </row>
    <row r="272" spans="1:12" ht="15.75" customHeight="1">
      <c r="A272" s="205" t="s">
        <v>2830</v>
      </c>
      <c r="B272" s="205" t="s">
        <v>2831</v>
      </c>
      <c r="C272" s="388" t="s">
        <v>420</v>
      </c>
      <c r="D272" s="205" t="s">
        <v>2844</v>
      </c>
      <c r="E272" s="259" t="s">
        <v>2845</v>
      </c>
      <c r="F272" s="206" t="s">
        <v>751</v>
      </c>
      <c r="G272" s="207">
        <v>2</v>
      </c>
      <c r="H272" s="207">
        <v>1</v>
      </c>
      <c r="I272" s="207">
        <v>4</v>
      </c>
      <c r="J272" s="318">
        <v>50</v>
      </c>
      <c r="K272" s="205">
        <f t="shared" si="9"/>
        <v>25</v>
      </c>
      <c r="L272" s="812" t="s">
        <v>2820</v>
      </c>
    </row>
    <row r="273" spans="1:12" ht="15.75" customHeight="1">
      <c r="A273" s="205" t="s">
        <v>2950</v>
      </c>
      <c r="B273" s="205" t="s">
        <v>2951</v>
      </c>
      <c r="C273" s="237" t="s">
        <v>420</v>
      </c>
      <c r="D273" s="205" t="s">
        <v>2952</v>
      </c>
      <c r="E273" s="903" t="s">
        <v>2953</v>
      </c>
      <c r="F273" s="903" t="s">
        <v>2954</v>
      </c>
      <c r="G273" s="798">
        <v>3</v>
      </c>
      <c r="H273" s="798">
        <v>2</v>
      </c>
      <c r="I273" s="798">
        <v>3</v>
      </c>
      <c r="J273" s="674">
        <v>50</v>
      </c>
      <c r="K273" s="797">
        <v>16.66</v>
      </c>
      <c r="L273" s="812" t="s">
        <v>2957</v>
      </c>
    </row>
    <row r="274" spans="1:12" ht="15.75" customHeight="1">
      <c r="A274" s="205" t="s">
        <v>2950</v>
      </c>
      <c r="B274" s="205" t="s">
        <v>2951</v>
      </c>
      <c r="C274" s="237" t="s">
        <v>420</v>
      </c>
      <c r="D274" s="205" t="s">
        <v>2955</v>
      </c>
      <c r="E274" s="903" t="s">
        <v>2956</v>
      </c>
      <c r="F274" s="903" t="s">
        <v>2954</v>
      </c>
      <c r="G274" s="784">
        <v>3</v>
      </c>
      <c r="H274" s="784">
        <v>2</v>
      </c>
      <c r="I274" s="784">
        <v>3</v>
      </c>
      <c r="J274" s="904">
        <v>50</v>
      </c>
      <c r="K274" s="905">
        <v>16.66</v>
      </c>
      <c r="L274" s="812" t="s">
        <v>2957</v>
      </c>
    </row>
    <row r="275" spans="1:12" ht="15.75" customHeight="1">
      <c r="A275" s="205" t="s">
        <v>3011</v>
      </c>
      <c r="B275" s="281" t="s">
        <v>3012</v>
      </c>
      <c r="C275" s="237" t="s">
        <v>420</v>
      </c>
      <c r="D275" s="205" t="s">
        <v>3013</v>
      </c>
      <c r="E275" s="259" t="s">
        <v>3014</v>
      </c>
      <c r="F275" s="206" t="s">
        <v>3015</v>
      </c>
      <c r="G275" s="611">
        <v>2</v>
      </c>
      <c r="H275" s="611">
        <v>2</v>
      </c>
      <c r="I275" s="611">
        <v>2</v>
      </c>
      <c r="J275" s="612">
        <v>50</v>
      </c>
      <c r="K275" s="205">
        <f t="shared" ref="K275:K295" si="10">J275/I275</f>
        <v>25</v>
      </c>
      <c r="L275" s="812" t="s">
        <v>3010</v>
      </c>
    </row>
    <row r="276" spans="1:12" ht="15.75" customHeight="1">
      <c r="A276" s="205" t="s">
        <v>3011</v>
      </c>
      <c r="B276" s="281" t="s">
        <v>3012</v>
      </c>
      <c r="C276" s="237" t="s">
        <v>420</v>
      </c>
      <c r="D276" s="205" t="s">
        <v>3016</v>
      </c>
      <c r="E276" s="259" t="s">
        <v>3017</v>
      </c>
      <c r="F276" s="206" t="s">
        <v>3018</v>
      </c>
      <c r="G276" s="611">
        <v>2</v>
      </c>
      <c r="H276" s="611">
        <v>2</v>
      </c>
      <c r="I276" s="611">
        <v>2</v>
      </c>
      <c r="J276" s="612">
        <v>50</v>
      </c>
      <c r="K276" s="205">
        <f t="shared" si="10"/>
        <v>25</v>
      </c>
      <c r="L276" s="812" t="s">
        <v>3010</v>
      </c>
    </row>
    <row r="277" spans="1:12" ht="15.75" customHeight="1">
      <c r="A277" s="205" t="s">
        <v>3011</v>
      </c>
      <c r="B277" s="281" t="s">
        <v>3012</v>
      </c>
      <c r="C277" s="237" t="s">
        <v>420</v>
      </c>
      <c r="D277" s="205" t="s">
        <v>3019</v>
      </c>
      <c r="E277" s="259" t="s">
        <v>3020</v>
      </c>
      <c r="F277" s="206" t="s">
        <v>3021</v>
      </c>
      <c r="G277" s="611">
        <v>2</v>
      </c>
      <c r="H277" s="611">
        <v>2</v>
      </c>
      <c r="I277" s="611">
        <v>2</v>
      </c>
      <c r="J277" s="612">
        <v>50</v>
      </c>
      <c r="K277" s="205">
        <f t="shared" si="10"/>
        <v>25</v>
      </c>
      <c r="L277" s="812" t="s">
        <v>3010</v>
      </c>
    </row>
    <row r="278" spans="1:12" ht="15.75" customHeight="1">
      <c r="A278" s="205" t="s">
        <v>3011</v>
      </c>
      <c r="B278" s="281" t="s">
        <v>3012</v>
      </c>
      <c r="C278" s="237" t="s">
        <v>420</v>
      </c>
      <c r="D278" s="205" t="s">
        <v>3022</v>
      </c>
      <c r="E278" s="259" t="s">
        <v>3023</v>
      </c>
      <c r="F278" s="206" t="s">
        <v>3024</v>
      </c>
      <c r="G278" s="611">
        <v>2</v>
      </c>
      <c r="H278" s="611">
        <v>2</v>
      </c>
      <c r="I278" s="611">
        <v>2</v>
      </c>
      <c r="J278" s="612">
        <v>50</v>
      </c>
      <c r="K278" s="205">
        <f t="shared" si="10"/>
        <v>25</v>
      </c>
      <c r="L278" s="812" t="s">
        <v>3010</v>
      </c>
    </row>
    <row r="279" spans="1:12" ht="15.75" customHeight="1">
      <c r="A279" s="205" t="s">
        <v>3011</v>
      </c>
      <c r="B279" s="281" t="s">
        <v>3012</v>
      </c>
      <c r="C279" s="237" t="s">
        <v>420</v>
      </c>
      <c r="D279" s="205" t="s">
        <v>3025</v>
      </c>
      <c r="E279" s="259" t="s">
        <v>3026</v>
      </c>
      <c r="F279" s="206" t="s">
        <v>3027</v>
      </c>
      <c r="G279" s="611">
        <v>2</v>
      </c>
      <c r="H279" s="611">
        <v>2</v>
      </c>
      <c r="I279" s="611">
        <v>2</v>
      </c>
      <c r="J279" s="612">
        <v>50</v>
      </c>
      <c r="K279" s="205">
        <f t="shared" si="10"/>
        <v>25</v>
      </c>
      <c r="L279" s="812" t="s">
        <v>3010</v>
      </c>
    </row>
    <row r="280" spans="1:12" ht="15.75" customHeight="1">
      <c r="A280" s="205" t="s">
        <v>3011</v>
      </c>
      <c r="B280" s="281" t="s">
        <v>3012</v>
      </c>
      <c r="C280" s="237" t="s">
        <v>420</v>
      </c>
      <c r="D280" s="205" t="s">
        <v>3028</v>
      </c>
      <c r="E280" s="259" t="s">
        <v>3029</v>
      </c>
      <c r="F280" s="206" t="s">
        <v>1161</v>
      </c>
      <c r="G280" s="611">
        <v>2</v>
      </c>
      <c r="H280" s="611">
        <v>2</v>
      </c>
      <c r="I280" s="611">
        <v>2</v>
      </c>
      <c r="J280" s="612">
        <v>50</v>
      </c>
      <c r="K280" s="205">
        <f t="shared" si="10"/>
        <v>25</v>
      </c>
      <c r="L280" s="812" t="s">
        <v>3010</v>
      </c>
    </row>
    <row r="281" spans="1:12" ht="15.75" customHeight="1">
      <c r="A281" s="205" t="s">
        <v>3011</v>
      </c>
      <c r="B281" s="281" t="s">
        <v>3012</v>
      </c>
      <c r="C281" s="237" t="s">
        <v>420</v>
      </c>
      <c r="D281" s="205" t="s">
        <v>3030</v>
      </c>
      <c r="E281" s="259" t="s">
        <v>3031</v>
      </c>
      <c r="F281" s="206" t="s">
        <v>3032</v>
      </c>
      <c r="G281" s="611">
        <v>2</v>
      </c>
      <c r="H281" s="611">
        <v>2</v>
      </c>
      <c r="I281" s="611">
        <v>2</v>
      </c>
      <c r="J281" s="612">
        <v>50</v>
      </c>
      <c r="K281" s="205">
        <f t="shared" si="10"/>
        <v>25</v>
      </c>
      <c r="L281" s="812" t="s">
        <v>3010</v>
      </c>
    </row>
    <row r="282" spans="1:12" ht="15.75" customHeight="1">
      <c r="A282" s="205" t="s">
        <v>3011</v>
      </c>
      <c r="B282" s="281" t="s">
        <v>3012</v>
      </c>
      <c r="C282" s="237" t="s">
        <v>420</v>
      </c>
      <c r="D282" s="205" t="s">
        <v>3033</v>
      </c>
      <c r="E282" s="259" t="s">
        <v>3034</v>
      </c>
      <c r="F282" s="206" t="s">
        <v>3035</v>
      </c>
      <c r="G282" s="611">
        <v>2</v>
      </c>
      <c r="H282" s="611">
        <v>2</v>
      </c>
      <c r="I282" s="611">
        <v>2</v>
      </c>
      <c r="J282" s="612">
        <v>50</v>
      </c>
      <c r="K282" s="205">
        <f t="shared" si="10"/>
        <v>25</v>
      </c>
      <c r="L282" s="812" t="s">
        <v>3010</v>
      </c>
    </row>
    <row r="283" spans="1:12" ht="15.75" customHeight="1">
      <c r="A283" s="205" t="s">
        <v>3011</v>
      </c>
      <c r="B283" s="281" t="s">
        <v>3012</v>
      </c>
      <c r="C283" s="237" t="s">
        <v>420</v>
      </c>
      <c r="D283" s="205" t="s">
        <v>3036</v>
      </c>
      <c r="E283" s="259" t="s">
        <v>3037</v>
      </c>
      <c r="F283" s="206" t="s">
        <v>3038</v>
      </c>
      <c r="G283" s="611">
        <v>2</v>
      </c>
      <c r="H283" s="611">
        <v>2</v>
      </c>
      <c r="I283" s="611">
        <v>2</v>
      </c>
      <c r="J283" s="612">
        <v>50</v>
      </c>
      <c r="K283" s="205">
        <f t="shared" si="10"/>
        <v>25</v>
      </c>
      <c r="L283" s="812" t="s">
        <v>3010</v>
      </c>
    </row>
    <row r="284" spans="1:12" ht="15.75" customHeight="1">
      <c r="A284" s="205" t="s">
        <v>3011</v>
      </c>
      <c r="B284" s="281" t="s">
        <v>3012</v>
      </c>
      <c r="C284" s="237" t="s">
        <v>420</v>
      </c>
      <c r="D284" s="257" t="s">
        <v>3039</v>
      </c>
      <c r="E284" s="324" t="s">
        <v>3040</v>
      </c>
      <c r="F284" s="916" t="s">
        <v>3041</v>
      </c>
      <c r="G284" s="611">
        <v>2</v>
      </c>
      <c r="H284" s="611">
        <v>2</v>
      </c>
      <c r="I284" s="611">
        <v>2</v>
      </c>
      <c r="J284" s="612">
        <v>50</v>
      </c>
      <c r="K284" s="205">
        <f t="shared" si="10"/>
        <v>25</v>
      </c>
      <c r="L284" s="812" t="s">
        <v>3010</v>
      </c>
    </row>
    <row r="285" spans="1:12" ht="15.75" customHeight="1">
      <c r="A285" s="281" t="s">
        <v>3042</v>
      </c>
      <c r="B285" s="281" t="s">
        <v>3043</v>
      </c>
      <c r="C285" s="918"/>
      <c r="D285" s="919" t="s">
        <v>3044</v>
      </c>
      <c r="E285" s="296" t="s">
        <v>3045</v>
      </c>
      <c r="F285" s="920" t="s">
        <v>3046</v>
      </c>
      <c r="G285" s="285">
        <v>3</v>
      </c>
      <c r="H285" s="285">
        <v>3</v>
      </c>
      <c r="I285" s="285">
        <v>3</v>
      </c>
      <c r="J285" s="318">
        <v>50</v>
      </c>
      <c r="K285" s="319">
        <v>16.670000000000002</v>
      </c>
      <c r="L285" s="812" t="s">
        <v>3010</v>
      </c>
    </row>
    <row r="286" spans="1:12" ht="15.75" customHeight="1">
      <c r="A286" s="281" t="s">
        <v>3042</v>
      </c>
      <c r="B286" s="281" t="s">
        <v>3043</v>
      </c>
      <c r="C286" s="918"/>
      <c r="D286" s="723" t="s">
        <v>3047</v>
      </c>
      <c r="E286" s="296" t="s">
        <v>3048</v>
      </c>
      <c r="F286" s="920" t="s">
        <v>3049</v>
      </c>
      <c r="G286" s="285">
        <v>3</v>
      </c>
      <c r="H286" s="285">
        <v>3</v>
      </c>
      <c r="I286" s="285">
        <v>3</v>
      </c>
      <c r="J286" s="318">
        <v>50</v>
      </c>
      <c r="K286" s="319">
        <v>16.670000000000002</v>
      </c>
      <c r="L286" s="812" t="s">
        <v>3010</v>
      </c>
    </row>
    <row r="287" spans="1:12" ht="15.75" customHeight="1">
      <c r="A287" s="281" t="s">
        <v>3042</v>
      </c>
      <c r="B287" s="281" t="s">
        <v>3043</v>
      </c>
      <c r="C287" s="918"/>
      <c r="D287" s="921" t="s">
        <v>3050</v>
      </c>
      <c r="E287" s="296" t="s">
        <v>3051</v>
      </c>
      <c r="F287" s="920"/>
      <c r="G287" s="285">
        <v>3</v>
      </c>
      <c r="H287" s="285">
        <v>3</v>
      </c>
      <c r="I287" s="285">
        <v>3</v>
      </c>
      <c r="J287" s="318">
        <v>50</v>
      </c>
      <c r="K287" s="319">
        <v>16.670000000000002</v>
      </c>
      <c r="L287" s="812" t="s">
        <v>3010</v>
      </c>
    </row>
    <row r="288" spans="1:12" ht="15.75" customHeight="1">
      <c r="A288" s="281" t="s">
        <v>3042</v>
      </c>
      <c r="B288" s="281" t="s">
        <v>3043</v>
      </c>
      <c r="C288" s="918"/>
      <c r="D288" s="723" t="s">
        <v>3052</v>
      </c>
      <c r="E288" s="296" t="s">
        <v>3053</v>
      </c>
      <c r="F288" s="920" t="s">
        <v>3054</v>
      </c>
      <c r="G288" s="285">
        <v>3</v>
      </c>
      <c r="H288" s="285">
        <v>3</v>
      </c>
      <c r="I288" s="285">
        <v>3</v>
      </c>
      <c r="J288" s="318">
        <v>50</v>
      </c>
      <c r="K288" s="319">
        <v>16.670000000000002</v>
      </c>
      <c r="L288" s="812" t="s">
        <v>3010</v>
      </c>
    </row>
    <row r="289" spans="1:12" ht="15.75" customHeight="1">
      <c r="A289" s="205" t="s">
        <v>620</v>
      </c>
      <c r="B289" s="205" t="s">
        <v>3055</v>
      </c>
      <c r="C289" s="207"/>
      <c r="D289" s="922" t="s">
        <v>3056</v>
      </c>
      <c r="E289" s="923" t="s">
        <v>3057</v>
      </c>
      <c r="F289" s="206" t="s">
        <v>485</v>
      </c>
      <c r="G289" s="207">
        <v>8</v>
      </c>
      <c r="H289" s="207">
        <v>3</v>
      </c>
      <c r="I289" s="207">
        <v>8</v>
      </c>
      <c r="J289" s="318">
        <v>50</v>
      </c>
      <c r="K289" s="319">
        <f t="shared" si="10"/>
        <v>6.25</v>
      </c>
      <c r="L289" s="812" t="s">
        <v>3010</v>
      </c>
    </row>
    <row r="290" spans="1:12" ht="15.75" customHeight="1">
      <c r="A290" s="205" t="s">
        <v>620</v>
      </c>
      <c r="B290" s="205" t="s">
        <v>3055</v>
      </c>
      <c r="C290" s="207"/>
      <c r="D290" s="924" t="s">
        <v>3058</v>
      </c>
      <c r="E290" s="923" t="s">
        <v>3057</v>
      </c>
      <c r="F290" s="206" t="s">
        <v>3059</v>
      </c>
      <c r="G290" s="207">
        <v>8</v>
      </c>
      <c r="H290" s="207">
        <v>3</v>
      </c>
      <c r="I290" s="207">
        <v>8</v>
      </c>
      <c r="J290" s="318">
        <v>50</v>
      </c>
      <c r="K290" s="319">
        <f t="shared" si="10"/>
        <v>6.25</v>
      </c>
      <c r="L290" s="812" t="s">
        <v>3010</v>
      </c>
    </row>
    <row r="291" spans="1:12" ht="15.75" customHeight="1">
      <c r="A291" s="205" t="s">
        <v>620</v>
      </c>
      <c r="B291" s="205" t="s">
        <v>3055</v>
      </c>
      <c r="C291" s="207"/>
      <c r="D291" s="922" t="s">
        <v>3060</v>
      </c>
      <c r="E291" s="923" t="s">
        <v>3061</v>
      </c>
      <c r="F291" s="206" t="s">
        <v>3062</v>
      </c>
      <c r="G291" s="207">
        <v>8</v>
      </c>
      <c r="H291" s="207">
        <v>3</v>
      </c>
      <c r="I291" s="207">
        <v>8</v>
      </c>
      <c r="J291" s="318">
        <v>50</v>
      </c>
      <c r="K291" s="319">
        <f t="shared" si="10"/>
        <v>6.25</v>
      </c>
      <c r="L291" s="812" t="s">
        <v>3010</v>
      </c>
    </row>
    <row r="292" spans="1:12" ht="15.75" customHeight="1">
      <c r="A292" s="205" t="s">
        <v>3063</v>
      </c>
      <c r="B292" s="205" t="s">
        <v>3064</v>
      </c>
      <c r="C292" s="207"/>
      <c r="D292" s="205" t="s">
        <v>3065</v>
      </c>
      <c r="E292" s="259" t="s">
        <v>3066</v>
      </c>
      <c r="F292" s="206" t="s">
        <v>3067</v>
      </c>
      <c r="G292" s="207">
        <v>3</v>
      </c>
      <c r="H292" s="207">
        <v>3</v>
      </c>
      <c r="I292" s="207">
        <v>3</v>
      </c>
      <c r="J292" s="318">
        <v>50</v>
      </c>
      <c r="K292" s="319">
        <v>16.670000000000002</v>
      </c>
      <c r="L292" s="812" t="s">
        <v>3010</v>
      </c>
    </row>
    <row r="293" spans="1:12" ht="15.75" customHeight="1">
      <c r="A293" s="205" t="s">
        <v>3063</v>
      </c>
      <c r="B293" s="205" t="s">
        <v>3064</v>
      </c>
      <c r="C293" s="207"/>
      <c r="D293" s="205" t="s">
        <v>3068</v>
      </c>
      <c r="E293" s="259" t="s">
        <v>3069</v>
      </c>
      <c r="F293" s="206" t="s">
        <v>1161</v>
      </c>
      <c r="G293" s="207">
        <v>3</v>
      </c>
      <c r="H293" s="207">
        <v>3</v>
      </c>
      <c r="I293" s="207">
        <v>3</v>
      </c>
      <c r="J293" s="318">
        <v>50</v>
      </c>
      <c r="K293" s="319">
        <v>16.670000000000002</v>
      </c>
      <c r="L293" s="812" t="s">
        <v>3010</v>
      </c>
    </row>
    <row r="294" spans="1:12" ht="15.75" customHeight="1">
      <c r="A294" s="205" t="s">
        <v>3070</v>
      </c>
      <c r="B294" s="205" t="s">
        <v>3071</v>
      </c>
      <c r="C294" s="207"/>
      <c r="D294" s="205" t="s">
        <v>3072</v>
      </c>
      <c r="E294" s="207"/>
      <c r="F294" s="206"/>
      <c r="G294" s="207">
        <v>3</v>
      </c>
      <c r="H294" s="207">
        <v>3</v>
      </c>
      <c r="I294" s="207">
        <v>3</v>
      </c>
      <c r="J294" s="318">
        <v>50</v>
      </c>
      <c r="K294" s="319">
        <v>16.670000000000002</v>
      </c>
      <c r="L294" s="812" t="s">
        <v>3010</v>
      </c>
    </row>
    <row r="295" spans="1:12" ht="15.75" customHeight="1">
      <c r="A295" s="257" t="s">
        <v>3073</v>
      </c>
      <c r="B295" s="257" t="s">
        <v>3074</v>
      </c>
      <c r="C295" s="290"/>
      <c r="D295" s="257" t="s">
        <v>3075</v>
      </c>
      <c r="E295" s="324" t="s">
        <v>3076</v>
      </c>
      <c r="F295" s="325" t="s">
        <v>3077</v>
      </c>
      <c r="G295" s="290">
        <v>4</v>
      </c>
      <c r="H295" s="290">
        <v>3</v>
      </c>
      <c r="I295" s="290">
        <v>4</v>
      </c>
      <c r="J295" s="925">
        <v>50</v>
      </c>
      <c r="K295" s="327">
        <f t="shared" si="10"/>
        <v>12.5</v>
      </c>
      <c r="L295" s="812" t="s">
        <v>3010</v>
      </c>
    </row>
    <row r="296" spans="1:12" ht="15.75" customHeight="1">
      <c r="A296" s="257" t="s">
        <v>3073</v>
      </c>
      <c r="B296" s="257" t="s">
        <v>3074</v>
      </c>
      <c r="C296" s="926"/>
      <c r="D296" s="927" t="s">
        <v>3078</v>
      </c>
      <c r="E296" s="446" t="s">
        <v>3079</v>
      </c>
      <c r="F296" s="928" t="s">
        <v>3080</v>
      </c>
      <c r="G296" s="617">
        <v>4</v>
      </c>
      <c r="H296" s="617">
        <v>3</v>
      </c>
      <c r="I296" s="617">
        <v>4</v>
      </c>
      <c r="J296" s="929">
        <v>50</v>
      </c>
      <c r="K296" s="617">
        <f>J296/I296</f>
        <v>12.5</v>
      </c>
      <c r="L296" s="812" t="s">
        <v>3010</v>
      </c>
    </row>
    <row r="297" spans="1:12" ht="15.75" customHeight="1">
      <c r="A297" s="723" t="s">
        <v>3081</v>
      </c>
      <c r="B297" s="723" t="s">
        <v>3082</v>
      </c>
      <c r="C297" s="614"/>
      <c r="D297" s="921" t="s">
        <v>3083</v>
      </c>
      <c r="E297" s="296" t="s">
        <v>3084</v>
      </c>
      <c r="F297" s="921" t="s">
        <v>3085</v>
      </c>
      <c r="G297" s="614">
        <v>4</v>
      </c>
      <c r="H297" s="614">
        <v>4</v>
      </c>
      <c r="I297" s="614">
        <v>4</v>
      </c>
      <c r="J297" s="614">
        <v>50</v>
      </c>
      <c r="K297" s="614">
        <f>J297/I297</f>
        <v>12.5</v>
      </c>
      <c r="L297" s="812" t="s">
        <v>3010</v>
      </c>
    </row>
    <row r="298" spans="1:12" ht="15.75" customHeight="1">
      <c r="A298" s="205" t="s">
        <v>3168</v>
      </c>
      <c r="B298" s="281" t="s">
        <v>3156</v>
      </c>
      <c r="C298" s="237" t="s">
        <v>420</v>
      </c>
      <c r="D298" s="205" t="s">
        <v>3169</v>
      </c>
      <c r="E298" s="259" t="s">
        <v>3170</v>
      </c>
      <c r="F298" s="207" t="s">
        <v>751</v>
      </c>
      <c r="G298" s="674">
        <v>7</v>
      </c>
      <c r="H298" s="674">
        <v>5</v>
      </c>
      <c r="I298" s="674">
        <v>9</v>
      </c>
      <c r="J298" s="612">
        <v>50</v>
      </c>
      <c r="K298" s="264">
        <v>7.14</v>
      </c>
      <c r="L298" s="812" t="s">
        <v>3167</v>
      </c>
    </row>
    <row r="299" spans="1:12" ht="15.75" customHeight="1">
      <c r="A299" s="959" t="s">
        <v>3171</v>
      </c>
      <c r="B299" s="257" t="s">
        <v>3172</v>
      </c>
      <c r="C299" s="388" t="s">
        <v>420</v>
      </c>
      <c r="D299" s="205" t="s">
        <v>3173</v>
      </c>
      <c r="E299" s="259" t="s">
        <v>3174</v>
      </c>
      <c r="F299" s="206" t="s">
        <v>751</v>
      </c>
      <c r="G299" s="285">
        <v>6</v>
      </c>
      <c r="H299" s="285">
        <v>3</v>
      </c>
      <c r="I299" s="285">
        <v>7</v>
      </c>
      <c r="J299" s="318">
        <v>50</v>
      </c>
      <c r="K299" s="264">
        <v>8.33</v>
      </c>
      <c r="L299" s="812" t="s">
        <v>3167</v>
      </c>
    </row>
    <row r="300" spans="1:12" ht="15.75" customHeight="1">
      <c r="A300" s="205" t="s">
        <v>3171</v>
      </c>
      <c r="B300" s="281" t="s">
        <v>3172</v>
      </c>
      <c r="C300" s="388" t="s">
        <v>420</v>
      </c>
      <c r="D300" s="205" t="s">
        <v>3175</v>
      </c>
      <c r="E300" s="259" t="s">
        <v>3176</v>
      </c>
      <c r="F300" s="206" t="s">
        <v>751</v>
      </c>
      <c r="G300" s="207">
        <v>6</v>
      </c>
      <c r="H300" s="207">
        <v>3</v>
      </c>
      <c r="I300" s="207">
        <v>7</v>
      </c>
      <c r="J300" s="318">
        <v>50</v>
      </c>
      <c r="K300" s="264">
        <v>8.33</v>
      </c>
      <c r="L300" s="812" t="s">
        <v>3167</v>
      </c>
    </row>
    <row r="301" spans="1:12" ht="15.75" customHeight="1">
      <c r="A301" s="205" t="s">
        <v>3171</v>
      </c>
      <c r="B301" s="205" t="s">
        <v>3172</v>
      </c>
      <c r="C301" s="207" t="s">
        <v>420</v>
      </c>
      <c r="D301" s="205" t="s">
        <v>3177</v>
      </c>
      <c r="E301" s="259" t="s">
        <v>3178</v>
      </c>
      <c r="F301" s="206" t="s">
        <v>751</v>
      </c>
      <c r="G301" s="207">
        <v>6</v>
      </c>
      <c r="H301" s="207">
        <v>3</v>
      </c>
      <c r="I301" s="207">
        <v>7</v>
      </c>
      <c r="J301" s="318">
        <v>50</v>
      </c>
      <c r="K301" s="264">
        <v>8.33</v>
      </c>
      <c r="L301" s="812" t="s">
        <v>3167</v>
      </c>
    </row>
    <row r="302" spans="1:12" ht="15.75" customHeight="1">
      <c r="A302" s="959" t="s">
        <v>3179</v>
      </c>
      <c r="B302" s="205" t="s">
        <v>3180</v>
      </c>
      <c r="C302" s="207" t="s">
        <v>420</v>
      </c>
      <c r="D302" s="205" t="s">
        <v>3181</v>
      </c>
      <c r="E302" s="259" t="s">
        <v>3182</v>
      </c>
      <c r="F302" s="206" t="s">
        <v>751</v>
      </c>
      <c r="G302" s="207">
        <v>8</v>
      </c>
      <c r="H302" s="207">
        <v>3</v>
      </c>
      <c r="I302" s="207">
        <v>12</v>
      </c>
      <c r="J302" s="318">
        <v>50</v>
      </c>
      <c r="K302" s="264">
        <f t="shared" ref="K302:K380" si="11">J302/G302</f>
        <v>6.25</v>
      </c>
      <c r="L302" s="812" t="s">
        <v>3167</v>
      </c>
    </row>
    <row r="303" spans="1:12" ht="15.75" customHeight="1">
      <c r="A303" s="959" t="s">
        <v>3179</v>
      </c>
      <c r="B303" s="205" t="s">
        <v>3180</v>
      </c>
      <c r="C303" s="207" t="s">
        <v>420</v>
      </c>
      <c r="D303" s="205" t="s">
        <v>3183</v>
      </c>
      <c r="E303" s="259" t="s">
        <v>3184</v>
      </c>
      <c r="F303" s="206" t="s">
        <v>751</v>
      </c>
      <c r="G303" s="207">
        <v>8</v>
      </c>
      <c r="H303" s="207">
        <v>3</v>
      </c>
      <c r="I303" s="207">
        <v>12</v>
      </c>
      <c r="J303" s="318">
        <v>50</v>
      </c>
      <c r="K303" s="264">
        <f t="shared" si="11"/>
        <v>6.25</v>
      </c>
      <c r="L303" s="812" t="s">
        <v>3167</v>
      </c>
    </row>
    <row r="304" spans="1:12" ht="15.75" customHeight="1">
      <c r="A304" s="959" t="s">
        <v>3179</v>
      </c>
      <c r="B304" s="205" t="s">
        <v>3180</v>
      </c>
      <c r="C304" s="207" t="s">
        <v>420</v>
      </c>
      <c r="D304" s="205" t="s">
        <v>3185</v>
      </c>
      <c r="E304" s="259" t="s">
        <v>3186</v>
      </c>
      <c r="F304" s="206" t="s">
        <v>751</v>
      </c>
      <c r="G304" s="207">
        <v>8</v>
      </c>
      <c r="H304" s="207">
        <v>3</v>
      </c>
      <c r="I304" s="207">
        <v>12</v>
      </c>
      <c r="J304" s="318">
        <v>50</v>
      </c>
      <c r="K304" s="905">
        <f t="shared" si="11"/>
        <v>6.25</v>
      </c>
      <c r="L304" s="812" t="s">
        <v>3167</v>
      </c>
    </row>
    <row r="305" spans="1:12" ht="15.75" customHeight="1">
      <c r="A305" s="205" t="s">
        <v>3179</v>
      </c>
      <c r="B305" s="205" t="s">
        <v>3180</v>
      </c>
      <c r="C305" s="207" t="s">
        <v>420</v>
      </c>
      <c r="D305" s="205" t="s">
        <v>3187</v>
      </c>
      <c r="E305" s="259" t="s">
        <v>2490</v>
      </c>
      <c r="F305" s="206" t="s">
        <v>751</v>
      </c>
      <c r="G305" s="207">
        <v>8</v>
      </c>
      <c r="H305" s="207">
        <v>3</v>
      </c>
      <c r="I305" s="207">
        <v>12</v>
      </c>
      <c r="J305" s="318">
        <v>50</v>
      </c>
      <c r="K305" s="905">
        <f t="shared" si="11"/>
        <v>6.25</v>
      </c>
      <c r="L305" s="812" t="s">
        <v>3167</v>
      </c>
    </row>
    <row r="306" spans="1:12" ht="15.75" customHeight="1">
      <c r="A306" s="205" t="s">
        <v>3179</v>
      </c>
      <c r="B306" s="205" t="s">
        <v>3180</v>
      </c>
      <c r="C306" s="207" t="s">
        <v>420</v>
      </c>
      <c r="D306" s="205" t="s">
        <v>3188</v>
      </c>
      <c r="E306" s="259" t="s">
        <v>3189</v>
      </c>
      <c r="F306" s="206" t="s">
        <v>751</v>
      </c>
      <c r="G306" s="207">
        <v>8</v>
      </c>
      <c r="H306" s="207">
        <v>3</v>
      </c>
      <c r="I306" s="207">
        <v>12</v>
      </c>
      <c r="J306" s="318">
        <v>50</v>
      </c>
      <c r="K306" s="905">
        <f t="shared" si="11"/>
        <v>6.25</v>
      </c>
      <c r="L306" s="812" t="s">
        <v>3167</v>
      </c>
    </row>
    <row r="307" spans="1:12" ht="15.75" customHeight="1">
      <c r="A307" s="205" t="s">
        <v>3179</v>
      </c>
      <c r="B307" s="205" t="s">
        <v>3180</v>
      </c>
      <c r="C307" s="207" t="s">
        <v>420</v>
      </c>
      <c r="D307" s="205" t="s">
        <v>3190</v>
      </c>
      <c r="E307" s="259" t="s">
        <v>3191</v>
      </c>
      <c r="F307" s="206" t="s">
        <v>751</v>
      </c>
      <c r="G307" s="207">
        <v>8</v>
      </c>
      <c r="H307" s="207">
        <v>3</v>
      </c>
      <c r="I307" s="207">
        <v>12</v>
      </c>
      <c r="J307" s="318">
        <v>50</v>
      </c>
      <c r="K307" s="905">
        <f t="shared" si="11"/>
        <v>6.25</v>
      </c>
      <c r="L307" s="812" t="s">
        <v>3167</v>
      </c>
    </row>
    <row r="308" spans="1:12" ht="15.75" customHeight="1">
      <c r="A308" s="205" t="s">
        <v>3179</v>
      </c>
      <c r="B308" s="205" t="s">
        <v>3180</v>
      </c>
      <c r="C308" s="207" t="s">
        <v>420</v>
      </c>
      <c r="D308" s="205" t="s">
        <v>3192</v>
      </c>
      <c r="E308" s="259" t="s">
        <v>3193</v>
      </c>
      <c r="F308" s="206" t="s">
        <v>751</v>
      </c>
      <c r="G308" s="207">
        <v>8</v>
      </c>
      <c r="H308" s="207">
        <v>3</v>
      </c>
      <c r="I308" s="207">
        <v>12</v>
      </c>
      <c r="J308" s="318">
        <v>50</v>
      </c>
      <c r="K308" s="905">
        <f t="shared" si="11"/>
        <v>6.25</v>
      </c>
      <c r="L308" s="812" t="s">
        <v>3167</v>
      </c>
    </row>
    <row r="309" spans="1:12" ht="15.75" customHeight="1">
      <c r="A309" s="205" t="s">
        <v>3179</v>
      </c>
      <c r="B309" s="205" t="s">
        <v>3180</v>
      </c>
      <c r="C309" s="207" t="s">
        <v>420</v>
      </c>
      <c r="D309" s="205" t="s">
        <v>3194</v>
      </c>
      <c r="E309" s="259" t="s">
        <v>3195</v>
      </c>
      <c r="F309" s="206" t="s">
        <v>751</v>
      </c>
      <c r="G309" s="207">
        <v>8</v>
      </c>
      <c r="H309" s="207">
        <v>3</v>
      </c>
      <c r="I309" s="207">
        <v>12</v>
      </c>
      <c r="J309" s="318">
        <v>50</v>
      </c>
      <c r="K309" s="905">
        <f t="shared" si="11"/>
        <v>6.25</v>
      </c>
      <c r="L309" s="812" t="s">
        <v>3167</v>
      </c>
    </row>
    <row r="310" spans="1:12" ht="15.75" customHeight="1">
      <c r="A310" s="205" t="s">
        <v>3179</v>
      </c>
      <c r="B310" s="205" t="s">
        <v>3180</v>
      </c>
      <c r="C310" s="207" t="s">
        <v>420</v>
      </c>
      <c r="D310" s="205" t="s">
        <v>3196</v>
      </c>
      <c r="E310" s="259" t="s">
        <v>3197</v>
      </c>
      <c r="F310" s="206" t="s">
        <v>751</v>
      </c>
      <c r="G310" s="207">
        <v>8</v>
      </c>
      <c r="H310" s="207">
        <v>3</v>
      </c>
      <c r="I310" s="207">
        <v>12</v>
      </c>
      <c r="J310" s="318">
        <v>50</v>
      </c>
      <c r="K310" s="905">
        <f t="shared" si="11"/>
        <v>6.25</v>
      </c>
      <c r="L310" s="812" t="s">
        <v>3167</v>
      </c>
    </row>
    <row r="311" spans="1:12" ht="15.75" customHeight="1">
      <c r="A311" s="959" t="s">
        <v>3198</v>
      </c>
      <c r="B311" s="960" t="s">
        <v>3199</v>
      </c>
      <c r="C311" s="207" t="s">
        <v>420</v>
      </c>
      <c r="D311" s="205" t="s">
        <v>3200</v>
      </c>
      <c r="E311" s="259" t="s">
        <v>3201</v>
      </c>
      <c r="F311" s="206" t="s">
        <v>751</v>
      </c>
      <c r="G311" s="207">
        <v>4</v>
      </c>
      <c r="H311" s="207">
        <v>4</v>
      </c>
      <c r="I311" s="207">
        <v>4</v>
      </c>
      <c r="J311" s="318">
        <v>50</v>
      </c>
      <c r="K311" s="905">
        <f t="shared" si="11"/>
        <v>12.5</v>
      </c>
      <c r="L311" s="812" t="s">
        <v>3167</v>
      </c>
    </row>
    <row r="312" spans="1:12" ht="15.75" customHeight="1">
      <c r="A312" s="205" t="s">
        <v>3202</v>
      </c>
      <c r="B312" s="960" t="s">
        <v>3203</v>
      </c>
      <c r="C312" s="207" t="s">
        <v>420</v>
      </c>
      <c r="D312" s="205" t="s">
        <v>3204</v>
      </c>
      <c r="E312" s="259" t="s">
        <v>3205</v>
      </c>
      <c r="F312" s="206" t="s">
        <v>751</v>
      </c>
      <c r="G312" s="207">
        <v>6</v>
      </c>
      <c r="H312" s="207">
        <v>1</v>
      </c>
      <c r="I312" s="207">
        <v>6</v>
      </c>
      <c r="J312" s="318">
        <v>50</v>
      </c>
      <c r="K312" s="905">
        <v>8.33</v>
      </c>
      <c r="L312" s="812" t="s">
        <v>3167</v>
      </c>
    </row>
    <row r="313" spans="1:12" ht="15.75" customHeight="1">
      <c r="A313" s="205" t="s">
        <v>3202</v>
      </c>
      <c r="B313" s="960" t="s">
        <v>3203</v>
      </c>
      <c r="C313" s="207" t="s">
        <v>420</v>
      </c>
      <c r="D313" s="205" t="s">
        <v>3206</v>
      </c>
      <c r="E313" s="259" t="s">
        <v>3207</v>
      </c>
      <c r="F313" s="206" t="s">
        <v>751</v>
      </c>
      <c r="G313" s="207">
        <v>6</v>
      </c>
      <c r="H313" s="207">
        <v>1</v>
      </c>
      <c r="I313" s="207">
        <v>6</v>
      </c>
      <c r="J313" s="318">
        <v>50</v>
      </c>
      <c r="K313" s="905">
        <v>8.33</v>
      </c>
      <c r="L313" s="812" t="s">
        <v>3167</v>
      </c>
    </row>
    <row r="314" spans="1:12" ht="15.75" customHeight="1">
      <c r="A314" s="205" t="s">
        <v>3202</v>
      </c>
      <c r="B314" s="960" t="s">
        <v>3203</v>
      </c>
      <c r="C314" s="207" t="s">
        <v>420</v>
      </c>
      <c r="D314" s="205" t="s">
        <v>3208</v>
      </c>
      <c r="E314" s="259" t="s">
        <v>3209</v>
      </c>
      <c r="F314" s="206" t="s">
        <v>751</v>
      </c>
      <c r="G314" s="207">
        <v>6</v>
      </c>
      <c r="H314" s="207">
        <v>1</v>
      </c>
      <c r="I314" s="207">
        <v>6</v>
      </c>
      <c r="J314" s="318">
        <v>50</v>
      </c>
      <c r="K314" s="905">
        <v>8.33</v>
      </c>
      <c r="L314" s="812" t="s">
        <v>3167</v>
      </c>
    </row>
    <row r="315" spans="1:12" ht="15.75" customHeight="1">
      <c r="A315" s="205" t="s">
        <v>3202</v>
      </c>
      <c r="B315" s="205" t="s">
        <v>3203</v>
      </c>
      <c r="C315" s="207" t="s">
        <v>420</v>
      </c>
      <c r="D315" s="205" t="s">
        <v>3210</v>
      </c>
      <c r="E315" s="259" t="s">
        <v>3211</v>
      </c>
      <c r="F315" s="206" t="s">
        <v>751</v>
      </c>
      <c r="G315" s="207">
        <v>6</v>
      </c>
      <c r="H315" s="207">
        <v>1</v>
      </c>
      <c r="I315" s="207">
        <v>6</v>
      </c>
      <c r="J315" s="318">
        <v>50</v>
      </c>
      <c r="K315" s="905">
        <v>8.33</v>
      </c>
      <c r="L315" s="812" t="s">
        <v>3167</v>
      </c>
    </row>
    <row r="316" spans="1:12" ht="15.75" customHeight="1">
      <c r="A316" s="205" t="s">
        <v>3212</v>
      </c>
      <c r="B316" s="205" t="s">
        <v>3203</v>
      </c>
      <c r="C316" s="207" t="s">
        <v>420</v>
      </c>
      <c r="D316" s="205" t="s">
        <v>3213</v>
      </c>
      <c r="E316" s="259" t="s">
        <v>3214</v>
      </c>
      <c r="F316" s="206" t="s">
        <v>751</v>
      </c>
      <c r="G316" s="207">
        <v>6</v>
      </c>
      <c r="H316" s="207">
        <v>1</v>
      </c>
      <c r="I316" s="207">
        <v>6</v>
      </c>
      <c r="J316" s="318">
        <v>50</v>
      </c>
      <c r="K316" s="905">
        <v>8.33</v>
      </c>
      <c r="L316" s="812" t="s">
        <v>3167</v>
      </c>
    </row>
    <row r="317" spans="1:12" ht="15.75" customHeight="1">
      <c r="A317" s="205" t="s">
        <v>3202</v>
      </c>
      <c r="B317" s="205" t="s">
        <v>3203</v>
      </c>
      <c r="C317" s="207" t="s">
        <v>420</v>
      </c>
      <c r="D317" s="205" t="s">
        <v>3215</v>
      </c>
      <c r="E317" s="259" t="s">
        <v>3216</v>
      </c>
      <c r="F317" s="206" t="s">
        <v>751</v>
      </c>
      <c r="G317" s="207">
        <v>6</v>
      </c>
      <c r="H317" s="207">
        <v>1</v>
      </c>
      <c r="I317" s="207">
        <v>6</v>
      </c>
      <c r="J317" s="318">
        <v>50</v>
      </c>
      <c r="K317" s="905">
        <v>8.33</v>
      </c>
      <c r="L317" s="812" t="s">
        <v>3167</v>
      </c>
    </row>
    <row r="318" spans="1:12" ht="15.75" customHeight="1">
      <c r="A318" s="205" t="s">
        <v>3202</v>
      </c>
      <c r="B318" s="205" t="s">
        <v>3203</v>
      </c>
      <c r="C318" s="207" t="s">
        <v>420</v>
      </c>
      <c r="D318" s="205" t="s">
        <v>3217</v>
      </c>
      <c r="E318" s="259" t="s">
        <v>3218</v>
      </c>
      <c r="F318" s="206" t="s">
        <v>751</v>
      </c>
      <c r="G318" s="207">
        <v>6</v>
      </c>
      <c r="H318" s="207">
        <v>1</v>
      </c>
      <c r="I318" s="207">
        <v>6</v>
      </c>
      <c r="J318" s="318">
        <v>50</v>
      </c>
      <c r="K318" s="905">
        <v>8.33</v>
      </c>
      <c r="L318" s="812" t="s">
        <v>3167</v>
      </c>
    </row>
    <row r="319" spans="1:12" ht="15.75" customHeight="1">
      <c r="A319" s="205" t="s">
        <v>3202</v>
      </c>
      <c r="B319" s="205" t="s">
        <v>3203</v>
      </c>
      <c r="C319" s="207" t="s">
        <v>420</v>
      </c>
      <c r="D319" s="205" t="s">
        <v>3219</v>
      </c>
      <c r="E319" s="259" t="s">
        <v>3220</v>
      </c>
      <c r="F319" s="206" t="s">
        <v>751</v>
      </c>
      <c r="G319" s="207">
        <v>6</v>
      </c>
      <c r="H319" s="207">
        <v>1</v>
      </c>
      <c r="I319" s="207">
        <v>6</v>
      </c>
      <c r="J319" s="318">
        <v>50</v>
      </c>
      <c r="K319" s="905">
        <v>8.33</v>
      </c>
      <c r="L319" s="812" t="s">
        <v>3167</v>
      </c>
    </row>
    <row r="320" spans="1:12" ht="15.75" customHeight="1">
      <c r="A320" s="205" t="s">
        <v>3202</v>
      </c>
      <c r="B320" s="205" t="s">
        <v>3203</v>
      </c>
      <c r="C320" s="207" t="s">
        <v>420</v>
      </c>
      <c r="D320" s="205" t="s">
        <v>3221</v>
      </c>
      <c r="E320" s="259" t="s">
        <v>3222</v>
      </c>
      <c r="F320" s="206" t="s">
        <v>751</v>
      </c>
      <c r="G320" s="207">
        <v>6</v>
      </c>
      <c r="H320" s="207">
        <v>1</v>
      </c>
      <c r="I320" s="207">
        <v>6</v>
      </c>
      <c r="J320" s="318">
        <v>50</v>
      </c>
      <c r="K320" s="905">
        <v>8.33</v>
      </c>
      <c r="L320" s="812" t="s">
        <v>3167</v>
      </c>
    </row>
    <row r="321" spans="1:12" ht="15.75" customHeight="1">
      <c r="A321" s="205" t="s">
        <v>3202</v>
      </c>
      <c r="B321" s="205" t="s">
        <v>3203</v>
      </c>
      <c r="C321" s="207" t="s">
        <v>420</v>
      </c>
      <c r="D321" s="205" t="s">
        <v>3223</v>
      </c>
      <c r="E321" s="259" t="s">
        <v>3224</v>
      </c>
      <c r="F321" s="206" t="s">
        <v>751</v>
      </c>
      <c r="G321" s="207">
        <v>6</v>
      </c>
      <c r="H321" s="207">
        <v>1</v>
      </c>
      <c r="I321" s="207">
        <v>6</v>
      </c>
      <c r="J321" s="318">
        <v>50</v>
      </c>
      <c r="K321" s="905">
        <v>8.33</v>
      </c>
      <c r="L321" s="812" t="s">
        <v>3167</v>
      </c>
    </row>
    <row r="322" spans="1:12" ht="15.75" customHeight="1">
      <c r="A322" s="205" t="s">
        <v>3202</v>
      </c>
      <c r="B322" s="205" t="s">
        <v>3203</v>
      </c>
      <c r="C322" s="207" t="s">
        <v>420</v>
      </c>
      <c r="D322" s="205" t="s">
        <v>3225</v>
      </c>
      <c r="E322" s="259" t="s">
        <v>3226</v>
      </c>
      <c r="F322" s="206" t="s">
        <v>751</v>
      </c>
      <c r="G322" s="207">
        <v>6</v>
      </c>
      <c r="H322" s="207">
        <v>1</v>
      </c>
      <c r="I322" s="207">
        <v>6</v>
      </c>
      <c r="J322" s="318">
        <v>50</v>
      </c>
      <c r="K322" s="905">
        <v>8.33</v>
      </c>
      <c r="L322" s="812" t="s">
        <v>3167</v>
      </c>
    </row>
    <row r="323" spans="1:12" ht="15.75" customHeight="1">
      <c r="A323" s="205" t="s">
        <v>3202</v>
      </c>
      <c r="B323" s="205" t="s">
        <v>3203</v>
      </c>
      <c r="C323" s="207" t="s">
        <v>420</v>
      </c>
      <c r="D323" s="205" t="s">
        <v>3227</v>
      </c>
      <c r="E323" s="259" t="s">
        <v>3228</v>
      </c>
      <c r="F323" s="206" t="s">
        <v>751</v>
      </c>
      <c r="G323" s="207">
        <v>6</v>
      </c>
      <c r="H323" s="207">
        <v>1</v>
      </c>
      <c r="I323" s="207">
        <v>6</v>
      </c>
      <c r="J323" s="318">
        <v>50</v>
      </c>
      <c r="K323" s="905">
        <v>8.33</v>
      </c>
      <c r="L323" s="812" t="s">
        <v>3167</v>
      </c>
    </row>
    <row r="324" spans="1:12" ht="15.75" customHeight="1">
      <c r="A324" s="205" t="s">
        <v>3202</v>
      </c>
      <c r="B324" s="205" t="s">
        <v>3203</v>
      </c>
      <c r="C324" s="207" t="s">
        <v>420</v>
      </c>
      <c r="D324" s="205" t="s">
        <v>3229</v>
      </c>
      <c r="E324" s="259" t="s">
        <v>3230</v>
      </c>
      <c r="F324" s="206" t="s">
        <v>751</v>
      </c>
      <c r="G324" s="207">
        <v>6</v>
      </c>
      <c r="H324" s="207">
        <v>1</v>
      </c>
      <c r="I324" s="207">
        <v>6</v>
      </c>
      <c r="J324" s="318">
        <v>50</v>
      </c>
      <c r="K324" s="905">
        <v>8.33</v>
      </c>
      <c r="L324" s="812" t="s">
        <v>3167</v>
      </c>
    </row>
    <row r="325" spans="1:12" ht="15.75" customHeight="1">
      <c r="A325" s="205" t="s">
        <v>3202</v>
      </c>
      <c r="B325" s="205" t="s">
        <v>3203</v>
      </c>
      <c r="C325" s="207" t="s">
        <v>420</v>
      </c>
      <c r="D325" s="205" t="s">
        <v>3231</v>
      </c>
      <c r="E325" s="259" t="s">
        <v>3232</v>
      </c>
      <c r="F325" s="206" t="s">
        <v>751</v>
      </c>
      <c r="G325" s="207">
        <v>6</v>
      </c>
      <c r="H325" s="207">
        <v>1</v>
      </c>
      <c r="I325" s="207">
        <v>6</v>
      </c>
      <c r="J325" s="318">
        <v>50</v>
      </c>
      <c r="K325" s="905">
        <v>8.33</v>
      </c>
      <c r="L325" s="812" t="s">
        <v>3167</v>
      </c>
    </row>
    <row r="326" spans="1:12" ht="15.75" customHeight="1">
      <c r="A326" s="205" t="s">
        <v>3202</v>
      </c>
      <c r="B326" s="205" t="s">
        <v>3203</v>
      </c>
      <c r="C326" s="207" t="s">
        <v>420</v>
      </c>
      <c r="D326" s="205" t="s">
        <v>3233</v>
      </c>
      <c r="E326" s="259" t="s">
        <v>3234</v>
      </c>
      <c r="F326" s="206" t="s">
        <v>751</v>
      </c>
      <c r="G326" s="207">
        <v>6</v>
      </c>
      <c r="H326" s="207">
        <v>1</v>
      </c>
      <c r="I326" s="207">
        <v>6</v>
      </c>
      <c r="J326" s="318">
        <v>50</v>
      </c>
      <c r="K326" s="905">
        <v>8.33</v>
      </c>
      <c r="L326" s="812" t="s">
        <v>3167</v>
      </c>
    </row>
    <row r="327" spans="1:12" ht="15.75" customHeight="1">
      <c r="A327" s="205" t="s">
        <v>3202</v>
      </c>
      <c r="B327" s="205" t="s">
        <v>3203</v>
      </c>
      <c r="C327" s="207" t="s">
        <v>420</v>
      </c>
      <c r="D327" s="205" t="s">
        <v>3235</v>
      </c>
      <c r="E327" s="259" t="s">
        <v>3236</v>
      </c>
      <c r="F327" s="206" t="s">
        <v>751</v>
      </c>
      <c r="G327" s="207">
        <v>6</v>
      </c>
      <c r="H327" s="207">
        <v>1</v>
      </c>
      <c r="I327" s="207">
        <v>6</v>
      </c>
      <c r="J327" s="318">
        <v>50</v>
      </c>
      <c r="K327" s="905">
        <v>8.33</v>
      </c>
      <c r="L327" s="812" t="s">
        <v>3167</v>
      </c>
    </row>
    <row r="328" spans="1:12" ht="15.75" customHeight="1">
      <c r="A328" s="205" t="s">
        <v>3202</v>
      </c>
      <c r="B328" s="205" t="s">
        <v>3203</v>
      </c>
      <c r="C328" s="207" t="s">
        <v>420</v>
      </c>
      <c r="D328" s="205" t="s">
        <v>3237</v>
      </c>
      <c r="E328" s="259" t="s">
        <v>3238</v>
      </c>
      <c r="F328" s="206" t="s">
        <v>751</v>
      </c>
      <c r="G328" s="207">
        <v>6</v>
      </c>
      <c r="H328" s="207">
        <v>1</v>
      </c>
      <c r="I328" s="207">
        <v>6</v>
      </c>
      <c r="J328" s="318">
        <v>50</v>
      </c>
      <c r="K328" s="905">
        <v>8.33</v>
      </c>
      <c r="L328" s="812" t="s">
        <v>3167</v>
      </c>
    </row>
    <row r="329" spans="1:12" ht="15.75" customHeight="1">
      <c r="A329" s="205" t="s">
        <v>3202</v>
      </c>
      <c r="B329" s="205" t="s">
        <v>3203</v>
      </c>
      <c r="C329" s="207" t="s">
        <v>420</v>
      </c>
      <c r="D329" s="205" t="s">
        <v>3239</v>
      </c>
      <c r="E329" s="259" t="s">
        <v>3240</v>
      </c>
      <c r="F329" s="206" t="s">
        <v>751</v>
      </c>
      <c r="G329" s="207">
        <v>6</v>
      </c>
      <c r="H329" s="207">
        <v>1</v>
      </c>
      <c r="I329" s="207">
        <v>6</v>
      </c>
      <c r="J329" s="318">
        <v>50</v>
      </c>
      <c r="K329" s="905">
        <v>8.33</v>
      </c>
      <c r="L329" s="812" t="s">
        <v>3167</v>
      </c>
    </row>
    <row r="330" spans="1:12" ht="15.75" customHeight="1">
      <c r="A330" s="205" t="s">
        <v>3202</v>
      </c>
      <c r="B330" s="205" t="s">
        <v>3203</v>
      </c>
      <c r="C330" s="207" t="s">
        <v>420</v>
      </c>
      <c r="D330" s="205" t="s">
        <v>3241</v>
      </c>
      <c r="E330" s="259" t="s">
        <v>3242</v>
      </c>
      <c r="F330" s="206" t="s">
        <v>751</v>
      </c>
      <c r="G330" s="207">
        <v>6</v>
      </c>
      <c r="H330" s="207">
        <v>1</v>
      </c>
      <c r="I330" s="207">
        <v>6</v>
      </c>
      <c r="J330" s="318">
        <v>50</v>
      </c>
      <c r="K330" s="905">
        <v>8.33</v>
      </c>
      <c r="L330" s="812" t="s">
        <v>3167</v>
      </c>
    </row>
    <row r="331" spans="1:12" ht="15.75" customHeight="1">
      <c r="A331" s="205" t="s">
        <v>3202</v>
      </c>
      <c r="B331" s="205" t="s">
        <v>3203</v>
      </c>
      <c r="C331" s="207" t="s">
        <v>420</v>
      </c>
      <c r="D331" s="205" t="s">
        <v>3243</v>
      </c>
      <c r="E331" s="259" t="s">
        <v>3244</v>
      </c>
      <c r="F331" s="206" t="s">
        <v>751</v>
      </c>
      <c r="G331" s="207">
        <v>6</v>
      </c>
      <c r="H331" s="207">
        <v>1</v>
      </c>
      <c r="I331" s="207">
        <v>6</v>
      </c>
      <c r="J331" s="318">
        <v>50</v>
      </c>
      <c r="K331" s="905">
        <v>8.33</v>
      </c>
      <c r="L331" s="812" t="s">
        <v>3167</v>
      </c>
    </row>
    <row r="332" spans="1:12" ht="15.75" customHeight="1">
      <c r="A332" s="205" t="s">
        <v>3202</v>
      </c>
      <c r="B332" s="205" t="s">
        <v>3203</v>
      </c>
      <c r="C332" s="207" t="s">
        <v>420</v>
      </c>
      <c r="D332" s="205" t="s">
        <v>3245</v>
      </c>
      <c r="E332" s="259" t="s">
        <v>3246</v>
      </c>
      <c r="F332" s="206" t="s">
        <v>751</v>
      </c>
      <c r="G332" s="207">
        <v>6</v>
      </c>
      <c r="H332" s="207">
        <v>1</v>
      </c>
      <c r="I332" s="207">
        <v>6</v>
      </c>
      <c r="J332" s="318">
        <v>50</v>
      </c>
      <c r="K332" s="905">
        <v>8.33</v>
      </c>
      <c r="L332" s="812" t="s">
        <v>3167</v>
      </c>
    </row>
    <row r="333" spans="1:12" ht="15.75" customHeight="1">
      <c r="A333" s="205" t="s">
        <v>3202</v>
      </c>
      <c r="B333" s="205" t="s">
        <v>3203</v>
      </c>
      <c r="C333" s="207" t="s">
        <v>420</v>
      </c>
      <c r="D333" s="205" t="s">
        <v>3247</v>
      </c>
      <c r="E333" s="259" t="s">
        <v>3248</v>
      </c>
      <c r="F333" s="206" t="s">
        <v>751</v>
      </c>
      <c r="G333" s="207">
        <v>6</v>
      </c>
      <c r="H333" s="207">
        <v>1</v>
      </c>
      <c r="I333" s="207">
        <v>6</v>
      </c>
      <c r="J333" s="318">
        <v>50</v>
      </c>
      <c r="K333" s="905">
        <v>8.33</v>
      </c>
      <c r="L333" s="812" t="s">
        <v>3167</v>
      </c>
    </row>
    <row r="334" spans="1:12" ht="15.75" customHeight="1">
      <c r="A334" s="205" t="s">
        <v>3202</v>
      </c>
      <c r="B334" s="205" t="s">
        <v>3203</v>
      </c>
      <c r="C334" s="207" t="s">
        <v>420</v>
      </c>
      <c r="D334" s="205" t="s">
        <v>3249</v>
      </c>
      <c r="E334" s="259" t="s">
        <v>3250</v>
      </c>
      <c r="F334" s="206" t="s">
        <v>751</v>
      </c>
      <c r="G334" s="207">
        <v>6</v>
      </c>
      <c r="H334" s="207">
        <v>1</v>
      </c>
      <c r="I334" s="207">
        <v>6</v>
      </c>
      <c r="J334" s="318">
        <v>50</v>
      </c>
      <c r="K334" s="905">
        <v>8.33</v>
      </c>
      <c r="L334" s="812" t="s">
        <v>3167</v>
      </c>
    </row>
    <row r="335" spans="1:12" ht="15.75" customHeight="1">
      <c r="A335" s="205" t="s">
        <v>3202</v>
      </c>
      <c r="B335" s="205" t="s">
        <v>3203</v>
      </c>
      <c r="C335" s="207" t="s">
        <v>420</v>
      </c>
      <c r="D335" s="205" t="s">
        <v>3251</v>
      </c>
      <c r="E335" s="259" t="s">
        <v>3252</v>
      </c>
      <c r="F335" s="206" t="s">
        <v>751</v>
      </c>
      <c r="G335" s="207">
        <v>6</v>
      </c>
      <c r="H335" s="207">
        <v>1</v>
      </c>
      <c r="I335" s="207">
        <v>6</v>
      </c>
      <c r="J335" s="318">
        <v>50</v>
      </c>
      <c r="K335" s="905">
        <v>8.33</v>
      </c>
      <c r="L335" s="812" t="s">
        <v>3167</v>
      </c>
    </row>
    <row r="336" spans="1:12" ht="15.75" customHeight="1">
      <c r="A336" s="205" t="s">
        <v>3202</v>
      </c>
      <c r="B336" s="205" t="s">
        <v>3203</v>
      </c>
      <c r="C336" s="207" t="s">
        <v>420</v>
      </c>
      <c r="D336" s="205" t="s">
        <v>3253</v>
      </c>
      <c r="E336" s="259" t="s">
        <v>3254</v>
      </c>
      <c r="F336" s="206" t="s">
        <v>751</v>
      </c>
      <c r="G336" s="207">
        <v>6</v>
      </c>
      <c r="H336" s="207">
        <v>1</v>
      </c>
      <c r="I336" s="207">
        <v>6</v>
      </c>
      <c r="J336" s="318">
        <v>50</v>
      </c>
      <c r="K336" s="905">
        <v>8.33</v>
      </c>
      <c r="L336" s="812" t="s">
        <v>3167</v>
      </c>
    </row>
    <row r="337" spans="1:12" ht="15.75" customHeight="1">
      <c r="A337" s="205" t="s">
        <v>3202</v>
      </c>
      <c r="B337" s="205" t="s">
        <v>3203</v>
      </c>
      <c r="C337" s="207" t="s">
        <v>420</v>
      </c>
      <c r="D337" s="205" t="s">
        <v>3255</v>
      </c>
      <c r="E337" s="259" t="s">
        <v>3256</v>
      </c>
      <c r="F337" s="206" t="s">
        <v>751</v>
      </c>
      <c r="G337" s="207">
        <v>6</v>
      </c>
      <c r="H337" s="207">
        <v>1</v>
      </c>
      <c r="I337" s="207">
        <v>6</v>
      </c>
      <c r="J337" s="318">
        <v>50</v>
      </c>
      <c r="K337" s="905">
        <v>8.33</v>
      </c>
      <c r="L337" s="812" t="s">
        <v>3167</v>
      </c>
    </row>
    <row r="338" spans="1:12" ht="15.75" customHeight="1">
      <c r="A338" s="205" t="s">
        <v>3202</v>
      </c>
      <c r="B338" s="205" t="s">
        <v>3203</v>
      </c>
      <c r="C338" s="207" t="s">
        <v>420</v>
      </c>
      <c r="D338" s="205" t="s">
        <v>3257</v>
      </c>
      <c r="E338" s="259" t="s">
        <v>3258</v>
      </c>
      <c r="F338" s="206" t="s">
        <v>751</v>
      </c>
      <c r="G338" s="207">
        <v>6</v>
      </c>
      <c r="H338" s="207">
        <v>1</v>
      </c>
      <c r="I338" s="207">
        <v>6</v>
      </c>
      <c r="J338" s="318">
        <v>50</v>
      </c>
      <c r="K338" s="905">
        <v>8.33</v>
      </c>
      <c r="L338" s="812" t="s">
        <v>3167</v>
      </c>
    </row>
    <row r="339" spans="1:12" ht="15.75" customHeight="1">
      <c r="A339" s="205" t="s">
        <v>3202</v>
      </c>
      <c r="B339" s="205" t="s">
        <v>3203</v>
      </c>
      <c r="C339" s="207" t="s">
        <v>420</v>
      </c>
      <c r="D339" s="205" t="s">
        <v>3259</v>
      </c>
      <c r="E339" s="259" t="s">
        <v>3260</v>
      </c>
      <c r="F339" s="206" t="s">
        <v>751</v>
      </c>
      <c r="G339" s="207">
        <v>6</v>
      </c>
      <c r="H339" s="207">
        <v>1</v>
      </c>
      <c r="I339" s="207">
        <v>6</v>
      </c>
      <c r="J339" s="318">
        <v>50</v>
      </c>
      <c r="K339" s="905">
        <v>8.33</v>
      </c>
      <c r="L339" s="812" t="s">
        <v>3167</v>
      </c>
    </row>
    <row r="340" spans="1:12" ht="15.75" customHeight="1">
      <c r="A340" s="205" t="s">
        <v>3202</v>
      </c>
      <c r="B340" s="205" t="s">
        <v>3203</v>
      </c>
      <c r="C340" s="207" t="s">
        <v>420</v>
      </c>
      <c r="D340" s="205" t="s">
        <v>3261</v>
      </c>
      <c r="E340" s="259" t="s">
        <v>3262</v>
      </c>
      <c r="F340" s="206" t="s">
        <v>751</v>
      </c>
      <c r="G340" s="207">
        <v>6</v>
      </c>
      <c r="H340" s="207">
        <v>1</v>
      </c>
      <c r="I340" s="207">
        <v>6</v>
      </c>
      <c r="J340" s="318">
        <v>50</v>
      </c>
      <c r="K340" s="905">
        <v>8.33</v>
      </c>
      <c r="L340" s="812" t="s">
        <v>3167</v>
      </c>
    </row>
    <row r="341" spans="1:12" ht="15.75" customHeight="1">
      <c r="A341" s="205" t="s">
        <v>3202</v>
      </c>
      <c r="B341" s="205" t="s">
        <v>3203</v>
      </c>
      <c r="C341" s="207" t="s">
        <v>420</v>
      </c>
      <c r="D341" s="205" t="s">
        <v>3263</v>
      </c>
      <c r="E341" s="259" t="s">
        <v>3264</v>
      </c>
      <c r="F341" s="206" t="s">
        <v>751</v>
      </c>
      <c r="G341" s="207">
        <v>6</v>
      </c>
      <c r="H341" s="207">
        <v>1</v>
      </c>
      <c r="I341" s="207">
        <v>6</v>
      </c>
      <c r="J341" s="318">
        <v>50</v>
      </c>
      <c r="K341" s="905">
        <v>8.33</v>
      </c>
      <c r="L341" s="812" t="s">
        <v>3167</v>
      </c>
    </row>
    <row r="342" spans="1:12" ht="15.75" customHeight="1">
      <c r="A342" s="205" t="s">
        <v>3202</v>
      </c>
      <c r="B342" s="205" t="s">
        <v>3203</v>
      </c>
      <c r="C342" s="207" t="s">
        <v>420</v>
      </c>
      <c r="D342" s="205" t="s">
        <v>3265</v>
      </c>
      <c r="E342" s="259" t="s">
        <v>3266</v>
      </c>
      <c r="F342" s="206" t="s">
        <v>751</v>
      </c>
      <c r="G342" s="207">
        <v>6</v>
      </c>
      <c r="H342" s="207">
        <v>1</v>
      </c>
      <c r="I342" s="207">
        <v>6</v>
      </c>
      <c r="J342" s="318">
        <v>50</v>
      </c>
      <c r="K342" s="905">
        <v>8.33</v>
      </c>
      <c r="L342" s="812" t="s">
        <v>3167</v>
      </c>
    </row>
    <row r="343" spans="1:12" ht="15.75" customHeight="1">
      <c r="A343" s="205" t="s">
        <v>3202</v>
      </c>
      <c r="B343" s="205" t="s">
        <v>3203</v>
      </c>
      <c r="C343" s="207" t="s">
        <v>420</v>
      </c>
      <c r="D343" s="205" t="s">
        <v>3267</v>
      </c>
      <c r="E343" s="259" t="s">
        <v>3268</v>
      </c>
      <c r="F343" s="206" t="s">
        <v>751</v>
      </c>
      <c r="G343" s="207">
        <v>6</v>
      </c>
      <c r="H343" s="207">
        <v>1</v>
      </c>
      <c r="I343" s="207">
        <v>6</v>
      </c>
      <c r="J343" s="318">
        <v>50</v>
      </c>
      <c r="K343" s="905">
        <v>8.33</v>
      </c>
      <c r="L343" s="812" t="s">
        <v>3167</v>
      </c>
    </row>
    <row r="344" spans="1:12" ht="15.75" customHeight="1">
      <c r="A344" s="205" t="s">
        <v>3202</v>
      </c>
      <c r="B344" s="205" t="s">
        <v>3203</v>
      </c>
      <c r="C344" s="207" t="s">
        <v>420</v>
      </c>
      <c r="D344" s="205" t="s">
        <v>3269</v>
      </c>
      <c r="E344" s="259" t="s">
        <v>3270</v>
      </c>
      <c r="F344" s="206" t="s">
        <v>751</v>
      </c>
      <c r="G344" s="207">
        <v>6</v>
      </c>
      <c r="H344" s="207">
        <v>1</v>
      </c>
      <c r="I344" s="207">
        <v>6</v>
      </c>
      <c r="J344" s="318">
        <v>50</v>
      </c>
      <c r="K344" s="905">
        <v>8.33</v>
      </c>
      <c r="L344" s="812" t="s">
        <v>3167</v>
      </c>
    </row>
    <row r="345" spans="1:12" ht="15.75" customHeight="1">
      <c r="A345" s="205" t="s">
        <v>3202</v>
      </c>
      <c r="B345" s="205" t="s">
        <v>3203</v>
      </c>
      <c r="C345" s="207" t="s">
        <v>420</v>
      </c>
      <c r="D345" s="205" t="s">
        <v>3271</v>
      </c>
      <c r="E345" s="259" t="s">
        <v>3272</v>
      </c>
      <c r="F345" s="206" t="s">
        <v>751</v>
      </c>
      <c r="G345" s="207">
        <v>6</v>
      </c>
      <c r="H345" s="207">
        <v>1</v>
      </c>
      <c r="I345" s="207">
        <v>6</v>
      </c>
      <c r="J345" s="318">
        <v>50</v>
      </c>
      <c r="K345" s="905">
        <v>8.33</v>
      </c>
      <c r="L345" s="812" t="s">
        <v>3167</v>
      </c>
    </row>
    <row r="346" spans="1:12" ht="15.75" customHeight="1">
      <c r="A346" s="205" t="s">
        <v>3202</v>
      </c>
      <c r="B346" s="205" t="s">
        <v>3203</v>
      </c>
      <c r="C346" s="207" t="s">
        <v>420</v>
      </c>
      <c r="D346" s="205" t="s">
        <v>3273</v>
      </c>
      <c r="E346" s="259" t="s">
        <v>3274</v>
      </c>
      <c r="F346" s="206" t="s">
        <v>751</v>
      </c>
      <c r="G346" s="207">
        <v>6</v>
      </c>
      <c r="H346" s="207">
        <v>1</v>
      </c>
      <c r="I346" s="207">
        <v>6</v>
      </c>
      <c r="J346" s="318">
        <v>50</v>
      </c>
      <c r="K346" s="905">
        <v>8.33</v>
      </c>
      <c r="L346" s="812" t="s">
        <v>3167</v>
      </c>
    </row>
    <row r="347" spans="1:12" ht="15.75" customHeight="1">
      <c r="A347" s="205" t="s">
        <v>3202</v>
      </c>
      <c r="B347" s="205" t="s">
        <v>3203</v>
      </c>
      <c r="C347" s="207" t="s">
        <v>420</v>
      </c>
      <c r="D347" s="205" t="s">
        <v>3275</v>
      </c>
      <c r="E347" s="259" t="s">
        <v>3276</v>
      </c>
      <c r="F347" s="206" t="s">
        <v>751</v>
      </c>
      <c r="G347" s="207">
        <v>6</v>
      </c>
      <c r="H347" s="207">
        <v>1</v>
      </c>
      <c r="I347" s="207">
        <v>6</v>
      </c>
      <c r="J347" s="318">
        <v>50</v>
      </c>
      <c r="K347" s="905">
        <v>8.33</v>
      </c>
      <c r="L347" s="812" t="s">
        <v>3167</v>
      </c>
    </row>
    <row r="348" spans="1:12" ht="15.75" customHeight="1">
      <c r="A348" s="205" t="s">
        <v>3202</v>
      </c>
      <c r="B348" s="205" t="s">
        <v>3203</v>
      </c>
      <c r="C348" s="207" t="s">
        <v>420</v>
      </c>
      <c r="D348" s="205" t="s">
        <v>3277</v>
      </c>
      <c r="E348" s="259" t="s">
        <v>3278</v>
      </c>
      <c r="F348" s="206" t="s">
        <v>751</v>
      </c>
      <c r="G348" s="207">
        <v>6</v>
      </c>
      <c r="H348" s="207">
        <v>1</v>
      </c>
      <c r="I348" s="207">
        <v>6</v>
      </c>
      <c r="J348" s="318">
        <v>50</v>
      </c>
      <c r="K348" s="905">
        <v>8.33</v>
      </c>
      <c r="L348" s="812" t="s">
        <v>3167</v>
      </c>
    </row>
    <row r="349" spans="1:12" ht="15.75" customHeight="1">
      <c r="A349" s="205" t="s">
        <v>3202</v>
      </c>
      <c r="B349" s="205" t="s">
        <v>3203</v>
      </c>
      <c r="C349" s="207" t="s">
        <v>420</v>
      </c>
      <c r="D349" s="205" t="s">
        <v>3279</v>
      </c>
      <c r="E349" s="259" t="s">
        <v>3280</v>
      </c>
      <c r="F349" s="206" t="s">
        <v>751</v>
      </c>
      <c r="G349" s="207">
        <v>6</v>
      </c>
      <c r="H349" s="207">
        <v>1</v>
      </c>
      <c r="I349" s="207">
        <v>6</v>
      </c>
      <c r="J349" s="318">
        <v>50</v>
      </c>
      <c r="K349" s="905">
        <v>8.33</v>
      </c>
      <c r="L349" s="812" t="s">
        <v>3167</v>
      </c>
    </row>
    <row r="350" spans="1:12" ht="15.75" customHeight="1">
      <c r="A350" s="205" t="s">
        <v>3202</v>
      </c>
      <c r="B350" s="205" t="s">
        <v>3203</v>
      </c>
      <c r="C350" s="207" t="s">
        <v>420</v>
      </c>
      <c r="D350" s="205" t="s">
        <v>3281</v>
      </c>
      <c r="E350" s="259" t="s">
        <v>3282</v>
      </c>
      <c r="F350" s="206" t="s">
        <v>751</v>
      </c>
      <c r="G350" s="207">
        <v>6</v>
      </c>
      <c r="H350" s="207">
        <v>1</v>
      </c>
      <c r="I350" s="207">
        <v>6</v>
      </c>
      <c r="J350" s="318">
        <v>50</v>
      </c>
      <c r="K350" s="905">
        <v>8.33</v>
      </c>
      <c r="L350" s="812" t="s">
        <v>3167</v>
      </c>
    </row>
    <row r="351" spans="1:12" ht="15.75" customHeight="1">
      <c r="A351" s="205" t="s">
        <v>3202</v>
      </c>
      <c r="B351" s="205" t="s">
        <v>3203</v>
      </c>
      <c r="C351" s="207" t="s">
        <v>420</v>
      </c>
      <c r="D351" s="205" t="s">
        <v>3283</v>
      </c>
      <c r="E351" s="259" t="s">
        <v>3284</v>
      </c>
      <c r="F351" s="206" t="s">
        <v>751</v>
      </c>
      <c r="G351" s="207">
        <v>6</v>
      </c>
      <c r="H351" s="207">
        <v>1</v>
      </c>
      <c r="I351" s="207">
        <v>6</v>
      </c>
      <c r="J351" s="318">
        <v>50</v>
      </c>
      <c r="K351" s="905">
        <v>8.33</v>
      </c>
      <c r="L351" s="812" t="s">
        <v>3167</v>
      </c>
    </row>
    <row r="352" spans="1:12" ht="15.75" customHeight="1">
      <c r="A352" s="205" t="s">
        <v>3202</v>
      </c>
      <c r="B352" s="205" t="s">
        <v>3203</v>
      </c>
      <c r="C352" s="207" t="s">
        <v>420</v>
      </c>
      <c r="D352" s="205" t="s">
        <v>3285</v>
      </c>
      <c r="E352" s="259" t="s">
        <v>3286</v>
      </c>
      <c r="F352" s="206" t="s">
        <v>751</v>
      </c>
      <c r="G352" s="207">
        <v>6</v>
      </c>
      <c r="H352" s="207">
        <v>1</v>
      </c>
      <c r="I352" s="207">
        <v>6</v>
      </c>
      <c r="J352" s="318">
        <v>50</v>
      </c>
      <c r="K352" s="905">
        <v>8.33</v>
      </c>
      <c r="L352" s="812" t="s">
        <v>3167</v>
      </c>
    </row>
    <row r="353" spans="1:12" ht="15.75" customHeight="1">
      <c r="A353" s="205" t="s">
        <v>3202</v>
      </c>
      <c r="B353" s="205" t="s">
        <v>3203</v>
      </c>
      <c r="C353" s="207" t="s">
        <v>420</v>
      </c>
      <c r="D353" s="205" t="s">
        <v>3287</v>
      </c>
      <c r="E353" s="259" t="s">
        <v>3288</v>
      </c>
      <c r="F353" s="206" t="s">
        <v>751</v>
      </c>
      <c r="G353" s="207">
        <v>6</v>
      </c>
      <c r="H353" s="207">
        <v>1</v>
      </c>
      <c r="I353" s="207">
        <v>6</v>
      </c>
      <c r="J353" s="318">
        <v>50</v>
      </c>
      <c r="K353" s="905">
        <v>8.33</v>
      </c>
      <c r="L353" s="812" t="s">
        <v>3167</v>
      </c>
    </row>
    <row r="354" spans="1:12" ht="15.75" customHeight="1">
      <c r="A354" s="205" t="s">
        <v>3202</v>
      </c>
      <c r="B354" s="205" t="s">
        <v>3203</v>
      </c>
      <c r="C354" s="207" t="s">
        <v>420</v>
      </c>
      <c r="D354" s="205" t="s">
        <v>3289</v>
      </c>
      <c r="E354" s="259" t="s">
        <v>3290</v>
      </c>
      <c r="F354" s="206" t="s">
        <v>751</v>
      </c>
      <c r="G354" s="207">
        <v>6</v>
      </c>
      <c r="H354" s="207">
        <v>1</v>
      </c>
      <c r="I354" s="207">
        <v>6</v>
      </c>
      <c r="J354" s="318">
        <v>50</v>
      </c>
      <c r="K354" s="905">
        <v>8.33</v>
      </c>
      <c r="L354" s="812" t="s">
        <v>3167</v>
      </c>
    </row>
    <row r="355" spans="1:12" ht="15.75" customHeight="1">
      <c r="A355" s="205" t="s">
        <v>3202</v>
      </c>
      <c r="B355" s="205" t="s">
        <v>3203</v>
      </c>
      <c r="C355" s="207" t="s">
        <v>420</v>
      </c>
      <c r="D355" s="205" t="s">
        <v>3291</v>
      </c>
      <c r="E355" s="259" t="s">
        <v>3292</v>
      </c>
      <c r="F355" s="206" t="s">
        <v>751</v>
      </c>
      <c r="G355" s="207">
        <v>6</v>
      </c>
      <c r="H355" s="207">
        <v>1</v>
      </c>
      <c r="I355" s="207">
        <v>6</v>
      </c>
      <c r="J355" s="318">
        <v>50</v>
      </c>
      <c r="K355" s="905">
        <v>8.33</v>
      </c>
      <c r="L355" s="812" t="s">
        <v>3167</v>
      </c>
    </row>
    <row r="356" spans="1:12" ht="15.75" customHeight="1">
      <c r="A356" s="205" t="s">
        <v>3202</v>
      </c>
      <c r="B356" s="205" t="s">
        <v>3203</v>
      </c>
      <c r="C356" s="207" t="s">
        <v>420</v>
      </c>
      <c r="D356" s="205" t="s">
        <v>3293</v>
      </c>
      <c r="E356" s="259" t="s">
        <v>3294</v>
      </c>
      <c r="F356" s="206" t="s">
        <v>751</v>
      </c>
      <c r="G356" s="207">
        <v>6</v>
      </c>
      <c r="H356" s="207">
        <v>1</v>
      </c>
      <c r="I356" s="207">
        <v>6</v>
      </c>
      <c r="J356" s="318">
        <v>50</v>
      </c>
      <c r="K356" s="905">
        <v>8.33</v>
      </c>
      <c r="L356" s="812" t="s">
        <v>3167</v>
      </c>
    </row>
    <row r="357" spans="1:12" ht="15.75" customHeight="1">
      <c r="A357" s="205" t="s">
        <v>3202</v>
      </c>
      <c r="B357" s="205" t="s">
        <v>3203</v>
      </c>
      <c r="C357" s="207" t="s">
        <v>420</v>
      </c>
      <c r="D357" s="205" t="s">
        <v>3295</v>
      </c>
      <c r="E357" s="259" t="s">
        <v>3296</v>
      </c>
      <c r="F357" s="206" t="s">
        <v>751</v>
      </c>
      <c r="G357" s="207">
        <v>6</v>
      </c>
      <c r="H357" s="207">
        <v>1</v>
      </c>
      <c r="I357" s="207">
        <v>6</v>
      </c>
      <c r="J357" s="318">
        <v>50</v>
      </c>
      <c r="K357" s="905">
        <v>8.33</v>
      </c>
      <c r="L357" s="812" t="s">
        <v>3167</v>
      </c>
    </row>
    <row r="358" spans="1:12" ht="15.75" customHeight="1">
      <c r="A358" s="205" t="s">
        <v>3202</v>
      </c>
      <c r="B358" s="205" t="s">
        <v>3203</v>
      </c>
      <c r="C358" s="207" t="s">
        <v>420</v>
      </c>
      <c r="D358" s="205" t="s">
        <v>3297</v>
      </c>
      <c r="E358" s="259" t="s">
        <v>3298</v>
      </c>
      <c r="F358" s="206" t="s">
        <v>751</v>
      </c>
      <c r="G358" s="207">
        <v>6</v>
      </c>
      <c r="H358" s="207">
        <v>1</v>
      </c>
      <c r="I358" s="207">
        <v>6</v>
      </c>
      <c r="J358" s="318">
        <v>50</v>
      </c>
      <c r="K358" s="905">
        <v>8.33</v>
      </c>
      <c r="L358" s="812" t="s">
        <v>3167</v>
      </c>
    </row>
    <row r="359" spans="1:12" ht="15.75" customHeight="1">
      <c r="A359" s="205" t="s">
        <v>3202</v>
      </c>
      <c r="B359" s="205" t="s">
        <v>3203</v>
      </c>
      <c r="C359" s="207" t="s">
        <v>420</v>
      </c>
      <c r="D359" s="205" t="s">
        <v>3299</v>
      </c>
      <c r="E359" s="259" t="s">
        <v>3300</v>
      </c>
      <c r="F359" s="206" t="s">
        <v>751</v>
      </c>
      <c r="G359" s="207">
        <v>6</v>
      </c>
      <c r="H359" s="207">
        <v>1</v>
      </c>
      <c r="I359" s="207">
        <v>6</v>
      </c>
      <c r="J359" s="318">
        <v>50</v>
      </c>
      <c r="K359" s="905">
        <v>8.33</v>
      </c>
      <c r="L359" s="812" t="s">
        <v>3167</v>
      </c>
    </row>
    <row r="360" spans="1:12" ht="15.75" customHeight="1">
      <c r="A360" s="205" t="s">
        <v>3202</v>
      </c>
      <c r="B360" s="205" t="s">
        <v>3203</v>
      </c>
      <c r="C360" s="207" t="s">
        <v>420</v>
      </c>
      <c r="D360" s="205" t="s">
        <v>3301</v>
      </c>
      <c r="E360" s="259" t="s">
        <v>3302</v>
      </c>
      <c r="F360" s="206" t="s">
        <v>751</v>
      </c>
      <c r="G360" s="207">
        <v>6</v>
      </c>
      <c r="H360" s="207">
        <v>1</v>
      </c>
      <c r="I360" s="207">
        <v>6</v>
      </c>
      <c r="J360" s="318">
        <v>50</v>
      </c>
      <c r="K360" s="905">
        <v>8.33</v>
      </c>
      <c r="L360" s="812" t="s">
        <v>3167</v>
      </c>
    </row>
    <row r="361" spans="1:12" ht="15.75" customHeight="1">
      <c r="A361" s="205" t="s">
        <v>3202</v>
      </c>
      <c r="B361" s="205" t="s">
        <v>3203</v>
      </c>
      <c r="C361" s="207" t="s">
        <v>420</v>
      </c>
      <c r="D361" s="205" t="s">
        <v>3303</v>
      </c>
      <c r="E361" s="259" t="s">
        <v>3304</v>
      </c>
      <c r="F361" s="206" t="s">
        <v>751</v>
      </c>
      <c r="G361" s="207">
        <v>6</v>
      </c>
      <c r="H361" s="207">
        <v>1</v>
      </c>
      <c r="I361" s="207">
        <v>6</v>
      </c>
      <c r="J361" s="318">
        <v>50</v>
      </c>
      <c r="K361" s="905">
        <v>8.33</v>
      </c>
      <c r="L361" s="812" t="s">
        <v>3167</v>
      </c>
    </row>
    <row r="362" spans="1:12" ht="15.75" customHeight="1">
      <c r="A362" s="205" t="s">
        <v>3202</v>
      </c>
      <c r="B362" s="205" t="s">
        <v>3203</v>
      </c>
      <c r="C362" s="207" t="s">
        <v>420</v>
      </c>
      <c r="D362" s="205" t="s">
        <v>3305</v>
      </c>
      <c r="E362" s="259" t="s">
        <v>3306</v>
      </c>
      <c r="F362" s="206" t="s">
        <v>751</v>
      </c>
      <c r="G362" s="207">
        <v>6</v>
      </c>
      <c r="H362" s="207">
        <v>1</v>
      </c>
      <c r="I362" s="207">
        <v>6</v>
      </c>
      <c r="J362" s="318">
        <v>50</v>
      </c>
      <c r="K362" s="905">
        <v>8.33</v>
      </c>
      <c r="L362" s="812" t="s">
        <v>3167</v>
      </c>
    </row>
    <row r="363" spans="1:12" ht="15.75" customHeight="1">
      <c r="A363" s="205" t="s">
        <v>3202</v>
      </c>
      <c r="B363" s="205" t="s">
        <v>3203</v>
      </c>
      <c r="C363" s="207" t="s">
        <v>420</v>
      </c>
      <c r="D363" s="205" t="s">
        <v>3307</v>
      </c>
      <c r="E363" s="259" t="s">
        <v>3308</v>
      </c>
      <c r="F363" s="206" t="s">
        <v>751</v>
      </c>
      <c r="G363" s="207">
        <v>6</v>
      </c>
      <c r="H363" s="207">
        <v>1</v>
      </c>
      <c r="I363" s="207">
        <v>6</v>
      </c>
      <c r="J363" s="318">
        <v>50</v>
      </c>
      <c r="K363" s="905">
        <v>8.33</v>
      </c>
      <c r="L363" s="812" t="s">
        <v>3167</v>
      </c>
    </row>
    <row r="364" spans="1:12" ht="15.75" customHeight="1">
      <c r="A364" s="205" t="s">
        <v>3202</v>
      </c>
      <c r="B364" s="205" t="s">
        <v>3203</v>
      </c>
      <c r="C364" s="207" t="s">
        <v>420</v>
      </c>
      <c r="D364" s="205" t="s">
        <v>3309</v>
      </c>
      <c r="E364" s="259" t="s">
        <v>3310</v>
      </c>
      <c r="F364" s="206" t="s">
        <v>751</v>
      </c>
      <c r="G364" s="207">
        <v>6</v>
      </c>
      <c r="H364" s="207">
        <v>1</v>
      </c>
      <c r="I364" s="207">
        <v>6</v>
      </c>
      <c r="J364" s="318">
        <v>50</v>
      </c>
      <c r="K364" s="905">
        <v>8.33</v>
      </c>
      <c r="L364" s="812" t="s">
        <v>3167</v>
      </c>
    </row>
    <row r="365" spans="1:12" ht="15.75" customHeight="1">
      <c r="A365" s="205" t="s">
        <v>3202</v>
      </c>
      <c r="B365" s="205" t="s">
        <v>3203</v>
      </c>
      <c r="C365" s="207" t="s">
        <v>420</v>
      </c>
      <c r="D365" s="205" t="s">
        <v>3311</v>
      </c>
      <c r="E365" s="259" t="s">
        <v>3312</v>
      </c>
      <c r="F365" s="206" t="s">
        <v>751</v>
      </c>
      <c r="G365" s="207">
        <v>6</v>
      </c>
      <c r="H365" s="207">
        <v>1</v>
      </c>
      <c r="I365" s="207">
        <v>6</v>
      </c>
      <c r="J365" s="318">
        <v>50</v>
      </c>
      <c r="K365" s="905">
        <v>8.33</v>
      </c>
      <c r="L365" s="812" t="s">
        <v>3167</v>
      </c>
    </row>
    <row r="366" spans="1:12" ht="15.75" customHeight="1">
      <c r="A366" s="205" t="s">
        <v>3202</v>
      </c>
      <c r="B366" s="205" t="s">
        <v>3203</v>
      </c>
      <c r="C366" s="207" t="s">
        <v>420</v>
      </c>
      <c r="D366" s="205" t="s">
        <v>3313</v>
      </c>
      <c r="E366" s="259" t="s">
        <v>3314</v>
      </c>
      <c r="F366" s="206" t="s">
        <v>751</v>
      </c>
      <c r="G366" s="207">
        <v>6</v>
      </c>
      <c r="H366" s="207">
        <v>1</v>
      </c>
      <c r="I366" s="207">
        <v>6</v>
      </c>
      <c r="J366" s="318">
        <v>50</v>
      </c>
      <c r="K366" s="905">
        <v>8.33</v>
      </c>
      <c r="L366" s="812" t="s">
        <v>3167</v>
      </c>
    </row>
    <row r="367" spans="1:12" ht="15.75" customHeight="1">
      <c r="A367" s="205" t="s">
        <v>3202</v>
      </c>
      <c r="B367" s="205" t="s">
        <v>3203</v>
      </c>
      <c r="C367" s="207" t="s">
        <v>420</v>
      </c>
      <c r="D367" s="205" t="s">
        <v>3315</v>
      </c>
      <c r="E367" s="259" t="s">
        <v>3316</v>
      </c>
      <c r="F367" s="206" t="s">
        <v>751</v>
      </c>
      <c r="G367" s="207">
        <v>6</v>
      </c>
      <c r="H367" s="207">
        <v>1</v>
      </c>
      <c r="I367" s="207">
        <v>6</v>
      </c>
      <c r="J367" s="318">
        <v>50</v>
      </c>
      <c r="K367" s="905">
        <v>8.33</v>
      </c>
      <c r="L367" s="812" t="s">
        <v>3167</v>
      </c>
    </row>
    <row r="368" spans="1:12" ht="15.75" customHeight="1">
      <c r="A368" s="205" t="s">
        <v>3202</v>
      </c>
      <c r="B368" s="205" t="s">
        <v>3203</v>
      </c>
      <c r="C368" s="207" t="s">
        <v>420</v>
      </c>
      <c r="D368" s="205" t="s">
        <v>3317</v>
      </c>
      <c r="E368" s="259" t="s">
        <v>3318</v>
      </c>
      <c r="F368" s="206" t="s">
        <v>751</v>
      </c>
      <c r="G368" s="207">
        <v>6</v>
      </c>
      <c r="H368" s="207">
        <v>1</v>
      </c>
      <c r="I368" s="207">
        <v>6</v>
      </c>
      <c r="J368" s="318">
        <v>50</v>
      </c>
      <c r="K368" s="905">
        <v>8.33</v>
      </c>
      <c r="L368" s="812" t="s">
        <v>3167</v>
      </c>
    </row>
    <row r="369" spans="1:12" ht="15.75" customHeight="1">
      <c r="A369" s="205" t="s">
        <v>3202</v>
      </c>
      <c r="B369" s="205" t="s">
        <v>3203</v>
      </c>
      <c r="C369" s="207" t="s">
        <v>420</v>
      </c>
      <c r="D369" s="205" t="s">
        <v>3319</v>
      </c>
      <c r="E369" s="259" t="s">
        <v>3320</v>
      </c>
      <c r="F369" s="206" t="s">
        <v>751</v>
      </c>
      <c r="G369" s="207">
        <v>6</v>
      </c>
      <c r="H369" s="207">
        <v>1</v>
      </c>
      <c r="I369" s="207">
        <v>6</v>
      </c>
      <c r="J369" s="318">
        <v>50</v>
      </c>
      <c r="K369" s="905">
        <v>8.33</v>
      </c>
      <c r="L369" s="812" t="s">
        <v>3167</v>
      </c>
    </row>
    <row r="370" spans="1:12" ht="15.75" customHeight="1">
      <c r="A370" s="205" t="s">
        <v>3202</v>
      </c>
      <c r="B370" s="205" t="s">
        <v>3203</v>
      </c>
      <c r="C370" s="207" t="s">
        <v>420</v>
      </c>
      <c r="D370" s="205" t="s">
        <v>3321</v>
      </c>
      <c r="E370" s="259" t="s">
        <v>3322</v>
      </c>
      <c r="F370" s="206" t="s">
        <v>751</v>
      </c>
      <c r="G370" s="207">
        <v>6</v>
      </c>
      <c r="H370" s="207">
        <v>1</v>
      </c>
      <c r="I370" s="207">
        <v>6</v>
      </c>
      <c r="J370" s="318">
        <v>50</v>
      </c>
      <c r="K370" s="905">
        <v>8.33</v>
      </c>
      <c r="L370" s="812" t="s">
        <v>3167</v>
      </c>
    </row>
    <row r="371" spans="1:12" ht="15.75" customHeight="1">
      <c r="A371" s="205" t="s">
        <v>3202</v>
      </c>
      <c r="B371" s="205" t="s">
        <v>3203</v>
      </c>
      <c r="C371" s="207" t="s">
        <v>420</v>
      </c>
      <c r="D371" s="205" t="s">
        <v>3323</v>
      </c>
      <c r="E371" s="259" t="s">
        <v>3324</v>
      </c>
      <c r="F371" s="206" t="s">
        <v>751</v>
      </c>
      <c r="G371" s="207">
        <v>6</v>
      </c>
      <c r="H371" s="207">
        <v>1</v>
      </c>
      <c r="I371" s="207">
        <v>6</v>
      </c>
      <c r="J371" s="318">
        <v>50</v>
      </c>
      <c r="K371" s="905">
        <v>8.33</v>
      </c>
      <c r="L371" s="812" t="s">
        <v>3167</v>
      </c>
    </row>
    <row r="372" spans="1:12" ht="15.75" customHeight="1">
      <c r="A372" s="205" t="s">
        <v>3202</v>
      </c>
      <c r="B372" s="205" t="s">
        <v>3203</v>
      </c>
      <c r="C372" s="207" t="s">
        <v>420</v>
      </c>
      <c r="D372" s="205" t="s">
        <v>3325</v>
      </c>
      <c r="E372" s="259" t="s">
        <v>3326</v>
      </c>
      <c r="F372" s="206" t="s">
        <v>751</v>
      </c>
      <c r="G372" s="207">
        <v>6</v>
      </c>
      <c r="H372" s="207">
        <v>1</v>
      </c>
      <c r="I372" s="207">
        <v>6</v>
      </c>
      <c r="J372" s="318">
        <v>50</v>
      </c>
      <c r="K372" s="905">
        <v>8.33</v>
      </c>
      <c r="L372" s="812" t="s">
        <v>3167</v>
      </c>
    </row>
    <row r="373" spans="1:12" ht="15.75" customHeight="1">
      <c r="A373" s="258" t="s">
        <v>3202</v>
      </c>
      <c r="B373" s="248" t="s">
        <v>3203</v>
      </c>
      <c r="C373" s="247" t="s">
        <v>420</v>
      </c>
      <c r="D373" s="248" t="s">
        <v>3327</v>
      </c>
      <c r="E373" s="961" t="s">
        <v>3328</v>
      </c>
      <c r="F373" s="207" t="s">
        <v>751</v>
      </c>
      <c r="G373" s="207">
        <v>6</v>
      </c>
      <c r="H373" s="207">
        <v>1</v>
      </c>
      <c r="I373" s="207">
        <v>6</v>
      </c>
      <c r="J373" s="318">
        <v>50</v>
      </c>
      <c r="K373" s="905">
        <v>8.33</v>
      </c>
      <c r="L373" s="812" t="s">
        <v>3167</v>
      </c>
    </row>
    <row r="374" spans="1:12" ht="15.75" customHeight="1">
      <c r="A374" s="959" t="s">
        <v>3329</v>
      </c>
      <c r="B374" s="960" t="s">
        <v>3330</v>
      </c>
      <c r="C374" s="207" t="s">
        <v>420</v>
      </c>
      <c r="D374" s="205" t="s">
        <v>3331</v>
      </c>
      <c r="E374" s="259" t="s">
        <v>3332</v>
      </c>
      <c r="F374" s="206" t="s">
        <v>751</v>
      </c>
      <c r="G374" s="207">
        <v>7</v>
      </c>
      <c r="H374" s="207">
        <v>6</v>
      </c>
      <c r="I374" s="207">
        <v>7</v>
      </c>
      <c r="J374" s="318">
        <v>50</v>
      </c>
      <c r="K374" s="905">
        <v>7.14</v>
      </c>
      <c r="L374" s="812" t="s">
        <v>3167</v>
      </c>
    </row>
    <row r="375" spans="1:12" ht="15.75" customHeight="1">
      <c r="A375" s="205" t="s">
        <v>3329</v>
      </c>
      <c r="B375" s="205" t="s">
        <v>3330</v>
      </c>
      <c r="C375" s="207" t="s">
        <v>420</v>
      </c>
      <c r="D375" s="205" t="s">
        <v>3333</v>
      </c>
      <c r="E375" s="259" t="s">
        <v>3334</v>
      </c>
      <c r="F375" s="206" t="s">
        <v>751</v>
      </c>
      <c r="G375" s="207">
        <v>7</v>
      </c>
      <c r="H375" s="207">
        <v>6</v>
      </c>
      <c r="I375" s="207">
        <v>7</v>
      </c>
      <c r="J375" s="318">
        <v>50</v>
      </c>
      <c r="K375" s="905">
        <v>7.14</v>
      </c>
      <c r="L375" s="812" t="s">
        <v>3167</v>
      </c>
    </row>
    <row r="376" spans="1:12" ht="15.75" customHeight="1">
      <c r="A376" s="959" t="s">
        <v>3335</v>
      </c>
      <c r="B376" s="960" t="s">
        <v>3336</v>
      </c>
      <c r="C376" s="207" t="s">
        <v>420</v>
      </c>
      <c r="D376" s="205" t="s">
        <v>3337</v>
      </c>
      <c r="E376" s="259" t="s">
        <v>3338</v>
      </c>
      <c r="F376" s="206" t="s">
        <v>751</v>
      </c>
      <c r="G376" s="207">
        <v>1</v>
      </c>
      <c r="H376" s="207">
        <v>1</v>
      </c>
      <c r="I376" s="207">
        <v>5</v>
      </c>
      <c r="J376" s="318">
        <v>50</v>
      </c>
      <c r="K376" s="905">
        <f t="shared" si="11"/>
        <v>50</v>
      </c>
      <c r="L376" s="812" t="s">
        <v>3167</v>
      </c>
    </row>
    <row r="377" spans="1:12" ht="15.75" customHeight="1">
      <c r="A377" s="205" t="s">
        <v>3339</v>
      </c>
      <c r="B377" s="205" t="s">
        <v>3340</v>
      </c>
      <c r="C377" s="207" t="s">
        <v>420</v>
      </c>
      <c r="D377" s="205" t="s">
        <v>3341</v>
      </c>
      <c r="E377" s="259" t="s">
        <v>3342</v>
      </c>
      <c r="F377" s="206" t="s">
        <v>751</v>
      </c>
      <c r="G377" s="207">
        <v>5</v>
      </c>
      <c r="H377" s="207">
        <v>5</v>
      </c>
      <c r="I377" s="207">
        <v>5</v>
      </c>
      <c r="J377" s="318">
        <v>50</v>
      </c>
      <c r="K377" s="905">
        <f t="shared" si="11"/>
        <v>10</v>
      </c>
      <c r="L377" s="812" t="s">
        <v>3167</v>
      </c>
    </row>
    <row r="378" spans="1:12" ht="15.75" customHeight="1">
      <c r="A378" s="258" t="s">
        <v>3343</v>
      </c>
      <c r="B378" s="960" t="s">
        <v>3344</v>
      </c>
      <c r="C378" s="247" t="s">
        <v>420</v>
      </c>
      <c r="D378" s="248" t="s">
        <v>3345</v>
      </c>
      <c r="E378" s="961" t="s">
        <v>3346</v>
      </c>
      <c r="F378" s="207" t="s">
        <v>751</v>
      </c>
      <c r="G378" s="207">
        <v>2</v>
      </c>
      <c r="H378" s="731">
        <v>2</v>
      </c>
      <c r="I378" s="207">
        <v>2</v>
      </c>
      <c r="J378" s="318">
        <v>50</v>
      </c>
      <c r="K378" s="905">
        <f t="shared" si="11"/>
        <v>25</v>
      </c>
      <c r="L378" s="812" t="s">
        <v>3167</v>
      </c>
    </row>
    <row r="379" spans="1:12" ht="15.75" customHeight="1">
      <c r="A379" s="258" t="s">
        <v>3343</v>
      </c>
      <c r="B379" s="960" t="s">
        <v>3344</v>
      </c>
      <c r="C379" s="247" t="s">
        <v>420</v>
      </c>
      <c r="D379" s="248" t="s">
        <v>3347</v>
      </c>
      <c r="E379" s="961" t="s">
        <v>3348</v>
      </c>
      <c r="F379" s="207" t="s">
        <v>751</v>
      </c>
      <c r="G379" s="207">
        <v>2</v>
      </c>
      <c r="H379" s="731">
        <v>2</v>
      </c>
      <c r="I379" s="207">
        <v>2</v>
      </c>
      <c r="J379" s="318">
        <v>50</v>
      </c>
      <c r="K379" s="905">
        <f t="shared" si="11"/>
        <v>25</v>
      </c>
      <c r="L379" s="812" t="s">
        <v>3167</v>
      </c>
    </row>
    <row r="380" spans="1:12" ht="15.75" customHeight="1">
      <c r="A380" s="962" t="s">
        <v>3349</v>
      </c>
      <c r="B380" s="960" t="s">
        <v>3350</v>
      </c>
      <c r="C380" s="963" t="s">
        <v>420</v>
      </c>
      <c r="D380" s="248" t="s">
        <v>3351</v>
      </c>
      <c r="E380" s="961" t="s">
        <v>3352</v>
      </c>
      <c r="F380" s="207" t="s">
        <v>751</v>
      </c>
      <c r="G380" s="207">
        <v>2</v>
      </c>
      <c r="H380" s="731">
        <v>1</v>
      </c>
      <c r="I380" s="207">
        <v>5</v>
      </c>
      <c r="J380" s="318">
        <v>50</v>
      </c>
      <c r="K380" s="905">
        <f t="shared" si="11"/>
        <v>25</v>
      </c>
      <c r="L380" s="812" t="s">
        <v>3167</v>
      </c>
    </row>
    <row r="381" spans="1:12" ht="15.75" customHeight="1">
      <c r="A381" s="962" t="s">
        <v>3353</v>
      </c>
      <c r="B381" s="960" t="s">
        <v>3354</v>
      </c>
      <c r="C381" s="964" t="s">
        <v>420</v>
      </c>
      <c r="D381" s="377" t="s">
        <v>3355</v>
      </c>
      <c r="E381" s="961" t="s">
        <v>3356</v>
      </c>
      <c r="F381" s="207" t="s">
        <v>751</v>
      </c>
      <c r="G381" s="207">
        <v>5</v>
      </c>
      <c r="H381" s="731">
        <v>5</v>
      </c>
      <c r="I381" s="207">
        <v>6</v>
      </c>
      <c r="J381" s="318">
        <v>50</v>
      </c>
      <c r="K381" s="905">
        <f t="shared" ref="K381:K389" si="12">J381/G381</f>
        <v>10</v>
      </c>
      <c r="L381" s="812" t="s">
        <v>3167</v>
      </c>
    </row>
    <row r="382" spans="1:12" ht="15.75" customHeight="1">
      <c r="A382" s="962" t="s">
        <v>3357</v>
      </c>
      <c r="B382" s="965" t="s">
        <v>3358</v>
      </c>
      <c r="C382" s="966" t="s">
        <v>420</v>
      </c>
      <c r="D382" s="377" t="s">
        <v>3359</v>
      </c>
      <c r="E382" s="961" t="s">
        <v>3360</v>
      </c>
      <c r="F382" s="207" t="s">
        <v>751</v>
      </c>
      <c r="G382" s="207">
        <v>5</v>
      </c>
      <c r="H382" s="731">
        <v>5</v>
      </c>
      <c r="I382" s="207">
        <v>5</v>
      </c>
      <c r="J382" s="318">
        <v>50</v>
      </c>
      <c r="K382" s="905">
        <f t="shared" si="12"/>
        <v>10</v>
      </c>
      <c r="L382" s="812" t="s">
        <v>3167</v>
      </c>
    </row>
    <row r="383" spans="1:12" ht="15.75" customHeight="1">
      <c r="A383" s="962" t="s">
        <v>3361</v>
      </c>
      <c r="B383" s="965" t="s">
        <v>3362</v>
      </c>
      <c r="C383" s="966" t="s">
        <v>420</v>
      </c>
      <c r="D383" s="377" t="s">
        <v>3363</v>
      </c>
      <c r="E383" s="961" t="s">
        <v>3364</v>
      </c>
      <c r="F383" s="207" t="s">
        <v>751</v>
      </c>
      <c r="G383" s="207">
        <v>6</v>
      </c>
      <c r="H383" s="731">
        <v>6</v>
      </c>
      <c r="I383" s="207">
        <v>6</v>
      </c>
      <c r="J383" s="318">
        <v>50</v>
      </c>
      <c r="K383" s="905">
        <v>8.33</v>
      </c>
      <c r="L383" s="812" t="s">
        <v>3167</v>
      </c>
    </row>
    <row r="384" spans="1:12" ht="15.75" customHeight="1">
      <c r="A384" s="962" t="s">
        <v>3365</v>
      </c>
      <c r="B384" s="960" t="s">
        <v>3366</v>
      </c>
      <c r="C384" s="964" t="s">
        <v>420</v>
      </c>
      <c r="D384" s="377" t="s">
        <v>3367</v>
      </c>
      <c r="E384" s="961" t="s">
        <v>3368</v>
      </c>
      <c r="F384" s="207" t="s">
        <v>751</v>
      </c>
      <c r="G384" s="207">
        <v>2</v>
      </c>
      <c r="H384" s="731">
        <v>2</v>
      </c>
      <c r="I384" s="207">
        <v>4</v>
      </c>
      <c r="J384" s="318">
        <v>50</v>
      </c>
      <c r="K384" s="905">
        <f t="shared" si="12"/>
        <v>25</v>
      </c>
      <c r="L384" s="812" t="s">
        <v>3167</v>
      </c>
    </row>
    <row r="385" spans="1:12" ht="15.75" customHeight="1">
      <c r="A385" s="212" t="s">
        <v>3369</v>
      </c>
      <c r="B385" s="212" t="s">
        <v>3370</v>
      </c>
      <c r="C385" s="953" t="s">
        <v>420</v>
      </c>
      <c r="D385" s="212" t="s">
        <v>3371</v>
      </c>
      <c r="E385" s="296" t="s">
        <v>3372</v>
      </c>
      <c r="F385" s="953" t="s">
        <v>751</v>
      </c>
      <c r="G385" s="953">
        <v>5</v>
      </c>
      <c r="H385" s="953">
        <v>5</v>
      </c>
      <c r="I385" s="953">
        <v>5</v>
      </c>
      <c r="J385" s="958">
        <v>50</v>
      </c>
      <c r="K385" s="953">
        <f t="shared" si="12"/>
        <v>10</v>
      </c>
      <c r="L385" s="812" t="s">
        <v>3167</v>
      </c>
    </row>
    <row r="386" spans="1:12" ht="15.75" customHeight="1">
      <c r="A386" s="212" t="s">
        <v>3369</v>
      </c>
      <c r="B386" s="212" t="s">
        <v>3370</v>
      </c>
      <c r="C386" s="953" t="s">
        <v>420</v>
      </c>
      <c r="D386" s="212" t="s">
        <v>3373</v>
      </c>
      <c r="E386" s="296" t="s">
        <v>3374</v>
      </c>
      <c r="F386" s="953" t="s">
        <v>751</v>
      </c>
      <c r="G386" s="953">
        <v>5</v>
      </c>
      <c r="H386" s="953">
        <v>5</v>
      </c>
      <c r="I386" s="953">
        <v>5</v>
      </c>
      <c r="J386" s="958">
        <v>50</v>
      </c>
      <c r="K386" s="953">
        <f t="shared" si="12"/>
        <v>10</v>
      </c>
      <c r="L386" s="812" t="s">
        <v>3167</v>
      </c>
    </row>
    <row r="387" spans="1:12" ht="15.75" customHeight="1">
      <c r="A387" s="212" t="s">
        <v>3369</v>
      </c>
      <c r="B387" s="212" t="s">
        <v>3370</v>
      </c>
      <c r="C387" s="953" t="s">
        <v>420</v>
      </c>
      <c r="D387" s="212" t="s">
        <v>3375</v>
      </c>
      <c r="E387" s="296" t="s">
        <v>3376</v>
      </c>
      <c r="F387" s="953" t="s">
        <v>751</v>
      </c>
      <c r="G387" s="953">
        <v>5</v>
      </c>
      <c r="H387" s="953">
        <v>5</v>
      </c>
      <c r="I387" s="953">
        <v>5</v>
      </c>
      <c r="J387" s="958">
        <v>50</v>
      </c>
      <c r="K387" s="953">
        <f t="shared" si="12"/>
        <v>10</v>
      </c>
      <c r="L387" s="812" t="s">
        <v>3167</v>
      </c>
    </row>
    <row r="388" spans="1:12" ht="15.75" customHeight="1">
      <c r="A388" s="212" t="s">
        <v>3369</v>
      </c>
      <c r="B388" s="212" t="s">
        <v>3370</v>
      </c>
      <c r="C388" s="953" t="s">
        <v>420</v>
      </c>
      <c r="D388" s="212" t="s">
        <v>3377</v>
      </c>
      <c r="E388" s="296" t="s">
        <v>3378</v>
      </c>
      <c r="F388" s="953" t="s">
        <v>751</v>
      </c>
      <c r="G388" s="953">
        <v>5</v>
      </c>
      <c r="H388" s="953">
        <v>5</v>
      </c>
      <c r="I388" s="953">
        <v>5</v>
      </c>
      <c r="J388" s="958">
        <v>50</v>
      </c>
      <c r="K388" s="953">
        <f t="shared" si="12"/>
        <v>10</v>
      </c>
      <c r="L388" s="812" t="s">
        <v>3167</v>
      </c>
    </row>
    <row r="389" spans="1:12" ht="15.75" customHeight="1">
      <c r="A389" s="212" t="s">
        <v>3369</v>
      </c>
      <c r="B389" s="212" t="s">
        <v>3370</v>
      </c>
      <c r="C389" s="953" t="s">
        <v>420</v>
      </c>
      <c r="D389" s="212" t="s">
        <v>3379</v>
      </c>
      <c r="E389" s="296" t="s">
        <v>3380</v>
      </c>
      <c r="F389" s="953" t="s">
        <v>751</v>
      </c>
      <c r="G389" s="953">
        <v>5</v>
      </c>
      <c r="H389" s="953">
        <v>5</v>
      </c>
      <c r="I389" s="953">
        <v>5</v>
      </c>
      <c r="J389" s="958">
        <v>50</v>
      </c>
      <c r="K389" s="953">
        <f t="shared" si="12"/>
        <v>10</v>
      </c>
      <c r="L389" s="812" t="s">
        <v>3167</v>
      </c>
    </row>
    <row r="390" spans="1:12" ht="15.75" customHeight="1">
      <c r="A390" s="959" t="s">
        <v>3179</v>
      </c>
      <c r="B390" s="960" t="s">
        <v>3180</v>
      </c>
      <c r="C390" s="207" t="s">
        <v>420</v>
      </c>
      <c r="D390" s="205" t="s">
        <v>3381</v>
      </c>
      <c r="E390" s="259" t="s">
        <v>3382</v>
      </c>
      <c r="F390" s="206" t="s">
        <v>1161</v>
      </c>
      <c r="G390" s="207">
        <v>8</v>
      </c>
      <c r="H390" s="207">
        <v>3</v>
      </c>
      <c r="I390" s="207">
        <v>12</v>
      </c>
      <c r="J390" s="318">
        <v>50</v>
      </c>
      <c r="K390" s="905">
        <v>6.25</v>
      </c>
      <c r="L390" s="812" t="s">
        <v>3167</v>
      </c>
    </row>
    <row r="391" spans="1:12" ht="15.75" customHeight="1">
      <c r="A391" s="205" t="s">
        <v>3383</v>
      </c>
      <c r="B391" s="205" t="s">
        <v>3384</v>
      </c>
      <c r="C391" s="207" t="s">
        <v>420</v>
      </c>
      <c r="D391" s="205" t="s">
        <v>3385</v>
      </c>
      <c r="E391" s="259" t="s">
        <v>3386</v>
      </c>
      <c r="F391" s="206" t="s">
        <v>1161</v>
      </c>
      <c r="G391" s="207">
        <v>1</v>
      </c>
      <c r="H391" s="207">
        <v>1</v>
      </c>
      <c r="I391" s="207">
        <v>6</v>
      </c>
      <c r="J391" s="318">
        <v>50</v>
      </c>
      <c r="K391" s="905">
        <f t="shared" ref="K391" si="13">J391/G391</f>
        <v>50</v>
      </c>
      <c r="L391" s="812" t="s">
        <v>3167</v>
      </c>
    </row>
    <row r="392" spans="1:12" ht="15.75" customHeight="1">
      <c r="A392" s="205" t="s">
        <v>3329</v>
      </c>
      <c r="B392" s="205" t="s">
        <v>3330</v>
      </c>
      <c r="C392" s="207" t="s">
        <v>420</v>
      </c>
      <c r="D392" s="967" t="s">
        <v>3387</v>
      </c>
      <c r="E392" s="259" t="s">
        <v>3388</v>
      </c>
      <c r="F392" s="206" t="s">
        <v>1161</v>
      </c>
      <c r="G392" s="207">
        <v>7</v>
      </c>
      <c r="H392" s="207">
        <v>6</v>
      </c>
      <c r="I392" s="207">
        <v>7</v>
      </c>
      <c r="J392" s="318">
        <v>50</v>
      </c>
      <c r="K392" s="905">
        <v>7.14</v>
      </c>
      <c r="L392" s="812" t="s">
        <v>3167</v>
      </c>
    </row>
    <row r="393" spans="1:12" ht="15.75" customHeight="1">
      <c r="A393" s="205" t="s">
        <v>3202</v>
      </c>
      <c r="B393" s="960" t="s">
        <v>3203</v>
      </c>
      <c r="C393" s="207" t="s">
        <v>420</v>
      </c>
      <c r="D393" s="205" t="s">
        <v>3389</v>
      </c>
      <c r="E393" s="259" t="s">
        <v>3390</v>
      </c>
      <c r="F393" s="206" t="s">
        <v>1161</v>
      </c>
      <c r="G393" s="207">
        <v>6</v>
      </c>
      <c r="H393" s="207">
        <v>1</v>
      </c>
      <c r="I393" s="207">
        <v>6</v>
      </c>
      <c r="J393" s="318">
        <v>50</v>
      </c>
      <c r="K393" s="905">
        <v>8.33</v>
      </c>
      <c r="L393" s="812" t="s">
        <v>3167</v>
      </c>
    </row>
    <row r="394" spans="1:12" ht="15.75" customHeight="1">
      <c r="A394" s="205" t="s">
        <v>3202</v>
      </c>
      <c r="B394" s="205" t="s">
        <v>3203</v>
      </c>
      <c r="C394" s="207" t="s">
        <v>420</v>
      </c>
      <c r="D394" s="205" t="s">
        <v>3391</v>
      </c>
      <c r="E394" s="259" t="s">
        <v>3392</v>
      </c>
      <c r="F394" s="206" t="s">
        <v>1161</v>
      </c>
      <c r="G394" s="207">
        <v>6</v>
      </c>
      <c r="H394" s="207">
        <v>1</v>
      </c>
      <c r="I394" s="207">
        <v>6</v>
      </c>
      <c r="J394" s="318">
        <v>50</v>
      </c>
      <c r="K394" s="905">
        <v>8.33</v>
      </c>
      <c r="L394" s="812" t="s">
        <v>3167</v>
      </c>
    </row>
    <row r="395" spans="1:12" ht="15.75" customHeight="1">
      <c r="A395" s="205" t="s">
        <v>3202</v>
      </c>
      <c r="B395" s="205" t="s">
        <v>3203</v>
      </c>
      <c r="C395" s="207" t="s">
        <v>420</v>
      </c>
      <c r="D395" s="205" t="s">
        <v>3393</v>
      </c>
      <c r="E395" s="259" t="s">
        <v>3394</v>
      </c>
      <c r="F395" s="206" t="s">
        <v>1161</v>
      </c>
      <c r="G395" s="207">
        <v>6</v>
      </c>
      <c r="H395" s="207">
        <v>1</v>
      </c>
      <c r="I395" s="207">
        <v>6</v>
      </c>
      <c r="J395" s="318">
        <v>50</v>
      </c>
      <c r="K395" s="905">
        <v>8.33</v>
      </c>
      <c r="L395" s="812" t="s">
        <v>3167</v>
      </c>
    </row>
    <row r="396" spans="1:12" ht="15.75" customHeight="1">
      <c r="A396" s="205" t="s">
        <v>3202</v>
      </c>
      <c r="B396" s="205" t="s">
        <v>3203</v>
      </c>
      <c r="C396" s="207" t="s">
        <v>420</v>
      </c>
      <c r="D396" s="205" t="s">
        <v>3395</v>
      </c>
      <c r="E396" s="259" t="s">
        <v>3396</v>
      </c>
      <c r="F396" s="206" t="s">
        <v>1161</v>
      </c>
      <c r="G396" s="207">
        <v>6</v>
      </c>
      <c r="H396" s="207">
        <v>1</v>
      </c>
      <c r="I396" s="207">
        <v>6</v>
      </c>
      <c r="J396" s="318">
        <v>50</v>
      </c>
      <c r="K396" s="905">
        <v>8.33</v>
      </c>
      <c r="L396" s="812" t="s">
        <v>3167</v>
      </c>
    </row>
    <row r="397" spans="1:12" ht="15.75" customHeight="1">
      <c r="A397" s="205" t="s">
        <v>3202</v>
      </c>
      <c r="B397" s="205" t="s">
        <v>3203</v>
      </c>
      <c r="C397" s="207" t="s">
        <v>420</v>
      </c>
      <c r="D397" s="967" t="s">
        <v>3397</v>
      </c>
      <c r="E397" s="259" t="s">
        <v>3398</v>
      </c>
      <c r="F397" s="206" t="s">
        <v>1161</v>
      </c>
      <c r="G397" s="207">
        <v>6</v>
      </c>
      <c r="H397" s="207">
        <v>1</v>
      </c>
      <c r="I397" s="207">
        <v>6</v>
      </c>
      <c r="J397" s="318">
        <v>50</v>
      </c>
      <c r="K397" s="905">
        <v>8.33</v>
      </c>
      <c r="L397" s="812" t="s">
        <v>3167</v>
      </c>
    </row>
    <row r="398" spans="1:12" ht="15.75" customHeight="1">
      <c r="A398" s="205" t="s">
        <v>3202</v>
      </c>
      <c r="B398" s="205" t="s">
        <v>3203</v>
      </c>
      <c r="C398" s="207" t="s">
        <v>420</v>
      </c>
      <c r="D398" s="205" t="s">
        <v>3399</v>
      </c>
      <c r="E398" s="259" t="s">
        <v>3400</v>
      </c>
      <c r="F398" s="206" t="s">
        <v>1161</v>
      </c>
      <c r="G398" s="207">
        <v>6</v>
      </c>
      <c r="H398" s="207">
        <v>1</v>
      </c>
      <c r="I398" s="207">
        <v>6</v>
      </c>
      <c r="J398" s="318">
        <v>50</v>
      </c>
      <c r="K398" s="905">
        <v>8.33</v>
      </c>
      <c r="L398" s="812" t="s">
        <v>3167</v>
      </c>
    </row>
    <row r="399" spans="1:12" ht="15.75" customHeight="1">
      <c r="A399" s="205" t="s">
        <v>3401</v>
      </c>
      <c r="B399" s="205" t="s">
        <v>3203</v>
      </c>
      <c r="C399" s="207" t="s">
        <v>420</v>
      </c>
      <c r="D399" s="205" t="s">
        <v>3402</v>
      </c>
      <c r="E399" s="259" t="s">
        <v>3403</v>
      </c>
      <c r="F399" s="206" t="s">
        <v>1161</v>
      </c>
      <c r="G399" s="207">
        <v>6</v>
      </c>
      <c r="H399" s="207">
        <v>1</v>
      </c>
      <c r="I399" s="207">
        <v>6</v>
      </c>
      <c r="J399" s="318">
        <v>50</v>
      </c>
      <c r="K399" s="905">
        <v>8.33</v>
      </c>
      <c r="L399" s="812" t="s">
        <v>3167</v>
      </c>
    </row>
    <row r="400" spans="1:12" ht="15.75" customHeight="1">
      <c r="A400" s="205" t="s">
        <v>3202</v>
      </c>
      <c r="B400" s="205" t="s">
        <v>3203</v>
      </c>
      <c r="C400" s="207" t="s">
        <v>420</v>
      </c>
      <c r="D400" s="967" t="s">
        <v>3404</v>
      </c>
      <c r="E400" s="259" t="s">
        <v>3405</v>
      </c>
      <c r="F400" s="206" t="s">
        <v>1161</v>
      </c>
      <c r="G400" s="207">
        <v>6</v>
      </c>
      <c r="H400" s="207">
        <v>1</v>
      </c>
      <c r="I400" s="207">
        <v>6</v>
      </c>
      <c r="J400" s="318">
        <v>50</v>
      </c>
      <c r="K400" s="905">
        <v>8.33</v>
      </c>
      <c r="L400" s="812" t="s">
        <v>3167</v>
      </c>
    </row>
    <row r="401" spans="1:12" ht="15.75" customHeight="1">
      <c r="A401" s="205" t="s">
        <v>3202</v>
      </c>
      <c r="B401" s="205" t="s">
        <v>3203</v>
      </c>
      <c r="C401" s="207" t="s">
        <v>420</v>
      </c>
      <c r="D401" s="967" t="s">
        <v>3406</v>
      </c>
      <c r="E401" s="259" t="s">
        <v>3407</v>
      </c>
      <c r="F401" s="206" t="s">
        <v>1161</v>
      </c>
      <c r="G401" s="207">
        <v>6</v>
      </c>
      <c r="H401" s="207">
        <v>1</v>
      </c>
      <c r="I401" s="207">
        <v>6</v>
      </c>
      <c r="J401" s="318">
        <v>50</v>
      </c>
      <c r="K401" s="905">
        <v>8.33</v>
      </c>
      <c r="L401" s="812" t="s">
        <v>3167</v>
      </c>
    </row>
    <row r="402" spans="1:12" ht="15.75" customHeight="1">
      <c r="A402" s="205" t="s">
        <v>3202</v>
      </c>
      <c r="B402" s="205" t="s">
        <v>3203</v>
      </c>
      <c r="C402" s="207" t="s">
        <v>420</v>
      </c>
      <c r="D402" s="205" t="s">
        <v>3408</v>
      </c>
      <c r="E402" s="259" t="s">
        <v>3409</v>
      </c>
      <c r="F402" s="206" t="s">
        <v>1161</v>
      </c>
      <c r="G402" s="207">
        <v>6</v>
      </c>
      <c r="H402" s="207">
        <v>1</v>
      </c>
      <c r="I402" s="207">
        <v>6</v>
      </c>
      <c r="J402" s="318">
        <v>50</v>
      </c>
      <c r="K402" s="905">
        <v>8.33</v>
      </c>
      <c r="L402" s="812" t="s">
        <v>3167</v>
      </c>
    </row>
    <row r="403" spans="1:12" ht="15.75" customHeight="1">
      <c r="A403" s="205" t="s">
        <v>3202</v>
      </c>
      <c r="B403" s="205" t="s">
        <v>3203</v>
      </c>
      <c r="C403" s="207" t="s">
        <v>420</v>
      </c>
      <c r="D403" s="967" t="s">
        <v>3410</v>
      </c>
      <c r="E403" s="259" t="s">
        <v>3411</v>
      </c>
      <c r="F403" s="206" t="s">
        <v>1161</v>
      </c>
      <c r="G403" s="207">
        <v>6</v>
      </c>
      <c r="H403" s="207">
        <v>1</v>
      </c>
      <c r="I403" s="207">
        <v>6</v>
      </c>
      <c r="J403" s="318">
        <v>50</v>
      </c>
      <c r="K403" s="905">
        <v>8.33</v>
      </c>
      <c r="L403" s="812" t="s">
        <v>3167</v>
      </c>
    </row>
    <row r="404" spans="1:12" ht="15.75" customHeight="1">
      <c r="A404" s="205" t="s">
        <v>3202</v>
      </c>
      <c r="B404" s="205" t="s">
        <v>3203</v>
      </c>
      <c r="C404" s="207" t="s">
        <v>420</v>
      </c>
      <c r="D404" s="967" t="s">
        <v>3412</v>
      </c>
      <c r="E404" s="259" t="s">
        <v>3413</v>
      </c>
      <c r="F404" s="206" t="s">
        <v>1161</v>
      </c>
      <c r="G404" s="207">
        <v>6</v>
      </c>
      <c r="H404" s="207">
        <v>1</v>
      </c>
      <c r="I404" s="207">
        <v>6</v>
      </c>
      <c r="J404" s="318">
        <v>50</v>
      </c>
      <c r="K404" s="905">
        <v>8.33</v>
      </c>
      <c r="L404" s="812" t="s">
        <v>3167</v>
      </c>
    </row>
    <row r="405" spans="1:12" ht="15.75" customHeight="1">
      <c r="A405" s="205" t="s">
        <v>3202</v>
      </c>
      <c r="B405" s="205" t="s">
        <v>3203</v>
      </c>
      <c r="C405" s="207" t="s">
        <v>420</v>
      </c>
      <c r="D405" s="967" t="s">
        <v>3414</v>
      </c>
      <c r="E405" s="259" t="s">
        <v>3415</v>
      </c>
      <c r="F405" s="206" t="s">
        <v>1161</v>
      </c>
      <c r="G405" s="207">
        <v>6</v>
      </c>
      <c r="H405" s="207">
        <v>1</v>
      </c>
      <c r="I405" s="207">
        <v>6</v>
      </c>
      <c r="J405" s="318">
        <v>50</v>
      </c>
      <c r="K405" s="905">
        <v>8.33</v>
      </c>
      <c r="L405" s="812" t="s">
        <v>3167</v>
      </c>
    </row>
    <row r="406" spans="1:12" ht="15.75" customHeight="1">
      <c r="A406" s="205" t="s">
        <v>3202</v>
      </c>
      <c r="B406" s="205" t="s">
        <v>3203</v>
      </c>
      <c r="C406" s="207" t="s">
        <v>420</v>
      </c>
      <c r="D406" s="967" t="s">
        <v>3416</v>
      </c>
      <c r="E406" s="259" t="s">
        <v>3417</v>
      </c>
      <c r="F406" s="206" t="s">
        <v>1161</v>
      </c>
      <c r="G406" s="207">
        <v>6</v>
      </c>
      <c r="H406" s="207">
        <v>1</v>
      </c>
      <c r="I406" s="207">
        <v>6</v>
      </c>
      <c r="J406" s="318">
        <v>50</v>
      </c>
      <c r="K406" s="905">
        <v>8.33</v>
      </c>
      <c r="L406" s="812" t="s">
        <v>3167</v>
      </c>
    </row>
    <row r="407" spans="1:12" ht="15.75" customHeight="1">
      <c r="A407" s="205" t="s">
        <v>3202</v>
      </c>
      <c r="B407" s="205" t="s">
        <v>3203</v>
      </c>
      <c r="C407" s="207" t="s">
        <v>420</v>
      </c>
      <c r="D407" s="967" t="s">
        <v>3418</v>
      </c>
      <c r="E407" s="259" t="s">
        <v>3419</v>
      </c>
      <c r="F407" s="206" t="s">
        <v>1161</v>
      </c>
      <c r="G407" s="207">
        <v>6</v>
      </c>
      <c r="H407" s="207">
        <v>1</v>
      </c>
      <c r="I407" s="207">
        <v>6</v>
      </c>
      <c r="J407" s="318">
        <v>50</v>
      </c>
      <c r="K407" s="905">
        <v>8.33</v>
      </c>
      <c r="L407" s="812" t="s">
        <v>3167</v>
      </c>
    </row>
    <row r="408" spans="1:12" ht="15.75" customHeight="1">
      <c r="A408" s="205" t="s">
        <v>3202</v>
      </c>
      <c r="B408" s="205" t="s">
        <v>3203</v>
      </c>
      <c r="C408" s="207" t="s">
        <v>420</v>
      </c>
      <c r="D408" s="205" t="s">
        <v>3420</v>
      </c>
      <c r="E408" s="259" t="s">
        <v>3421</v>
      </c>
      <c r="F408" s="206" t="s">
        <v>1161</v>
      </c>
      <c r="G408" s="207">
        <v>6</v>
      </c>
      <c r="H408" s="207">
        <v>1</v>
      </c>
      <c r="I408" s="207">
        <v>6</v>
      </c>
      <c r="J408" s="318">
        <v>50</v>
      </c>
      <c r="K408" s="905">
        <v>8.33</v>
      </c>
      <c r="L408" s="812" t="s">
        <v>3167</v>
      </c>
    </row>
    <row r="409" spans="1:12" ht="15.75" customHeight="1">
      <c r="A409" s="205" t="s">
        <v>3202</v>
      </c>
      <c r="B409" s="205" t="s">
        <v>3203</v>
      </c>
      <c r="C409" s="207" t="s">
        <v>420</v>
      </c>
      <c r="D409" s="967" t="s">
        <v>3422</v>
      </c>
      <c r="E409" s="259" t="s">
        <v>3423</v>
      </c>
      <c r="F409" s="206" t="s">
        <v>1161</v>
      </c>
      <c r="G409" s="207">
        <v>6</v>
      </c>
      <c r="H409" s="207">
        <v>1</v>
      </c>
      <c r="I409" s="207">
        <v>6</v>
      </c>
      <c r="J409" s="318">
        <v>50</v>
      </c>
      <c r="K409" s="905">
        <v>8.33</v>
      </c>
      <c r="L409" s="812" t="s">
        <v>3167</v>
      </c>
    </row>
    <row r="410" spans="1:12" ht="15.75" customHeight="1">
      <c r="A410" s="205" t="s">
        <v>3202</v>
      </c>
      <c r="B410" s="205" t="s">
        <v>3203</v>
      </c>
      <c r="C410" s="207" t="s">
        <v>420</v>
      </c>
      <c r="D410" s="967" t="s">
        <v>3424</v>
      </c>
      <c r="E410" s="259" t="s">
        <v>3425</v>
      </c>
      <c r="F410" s="206" t="s">
        <v>1161</v>
      </c>
      <c r="G410" s="207">
        <v>6</v>
      </c>
      <c r="H410" s="207">
        <v>1</v>
      </c>
      <c r="I410" s="207">
        <v>6</v>
      </c>
      <c r="J410" s="318">
        <v>50</v>
      </c>
      <c r="K410" s="905">
        <v>8.33</v>
      </c>
      <c r="L410" s="812" t="s">
        <v>3167</v>
      </c>
    </row>
    <row r="411" spans="1:12" ht="15.75" customHeight="1">
      <c r="A411" s="205" t="s">
        <v>3202</v>
      </c>
      <c r="B411" s="205" t="s">
        <v>3203</v>
      </c>
      <c r="C411" s="207" t="s">
        <v>420</v>
      </c>
      <c r="D411" s="205" t="s">
        <v>3426</v>
      </c>
      <c r="E411" s="259" t="s">
        <v>3427</v>
      </c>
      <c r="F411" s="206" t="s">
        <v>1161</v>
      </c>
      <c r="G411" s="207">
        <v>6</v>
      </c>
      <c r="H411" s="207">
        <v>1</v>
      </c>
      <c r="I411" s="207">
        <v>6</v>
      </c>
      <c r="J411" s="318">
        <v>50</v>
      </c>
      <c r="K411" s="905">
        <v>8.33</v>
      </c>
      <c r="L411" s="812" t="s">
        <v>3167</v>
      </c>
    </row>
    <row r="412" spans="1:12" ht="15.75" customHeight="1">
      <c r="A412" s="205" t="s">
        <v>3202</v>
      </c>
      <c r="B412" s="205" t="s">
        <v>3203</v>
      </c>
      <c r="C412" s="207" t="s">
        <v>420</v>
      </c>
      <c r="D412" s="205" t="s">
        <v>3428</v>
      </c>
      <c r="E412" s="259" t="s">
        <v>3429</v>
      </c>
      <c r="F412" s="206" t="s">
        <v>1161</v>
      </c>
      <c r="G412" s="207">
        <v>6</v>
      </c>
      <c r="H412" s="207">
        <v>1</v>
      </c>
      <c r="I412" s="207">
        <v>6</v>
      </c>
      <c r="J412" s="318">
        <v>50</v>
      </c>
      <c r="K412" s="905">
        <v>8.33</v>
      </c>
      <c r="L412" s="812" t="s">
        <v>3167</v>
      </c>
    </row>
    <row r="413" spans="1:12" ht="15.75" customHeight="1">
      <c r="A413" s="205" t="s">
        <v>3202</v>
      </c>
      <c r="B413" s="205" t="s">
        <v>3203</v>
      </c>
      <c r="C413" s="207" t="s">
        <v>420</v>
      </c>
      <c r="D413" s="205" t="s">
        <v>3430</v>
      </c>
      <c r="E413" s="259" t="s">
        <v>3431</v>
      </c>
      <c r="F413" s="206" t="s">
        <v>1161</v>
      </c>
      <c r="G413" s="207">
        <v>6</v>
      </c>
      <c r="H413" s="207">
        <v>1</v>
      </c>
      <c r="I413" s="207">
        <v>6</v>
      </c>
      <c r="J413" s="318">
        <v>50</v>
      </c>
      <c r="K413" s="905">
        <v>8.33</v>
      </c>
      <c r="L413" s="812" t="s">
        <v>3167</v>
      </c>
    </row>
    <row r="414" spans="1:12" ht="15.75" customHeight="1">
      <c r="A414" s="205" t="s">
        <v>3202</v>
      </c>
      <c r="B414" s="205" t="s">
        <v>3203</v>
      </c>
      <c r="C414" s="207" t="s">
        <v>420</v>
      </c>
      <c r="D414" s="205" t="s">
        <v>3432</v>
      </c>
      <c r="E414" s="259" t="s">
        <v>3433</v>
      </c>
      <c r="F414" s="206" t="s">
        <v>1161</v>
      </c>
      <c r="G414" s="207">
        <v>6</v>
      </c>
      <c r="H414" s="207">
        <v>1</v>
      </c>
      <c r="I414" s="207">
        <v>6</v>
      </c>
      <c r="J414" s="318">
        <v>50</v>
      </c>
      <c r="K414" s="905">
        <v>8.33</v>
      </c>
      <c r="L414" s="812" t="s">
        <v>3167</v>
      </c>
    </row>
    <row r="415" spans="1:12" ht="15.75" customHeight="1">
      <c r="A415" s="205" t="s">
        <v>3202</v>
      </c>
      <c r="B415" s="205" t="s">
        <v>3203</v>
      </c>
      <c r="C415" s="207" t="s">
        <v>420</v>
      </c>
      <c r="D415" s="205" t="s">
        <v>3434</v>
      </c>
      <c r="E415" s="259" t="s">
        <v>3435</v>
      </c>
      <c r="F415" s="206" t="s">
        <v>1161</v>
      </c>
      <c r="G415" s="207">
        <v>6</v>
      </c>
      <c r="H415" s="207">
        <v>1</v>
      </c>
      <c r="I415" s="207">
        <v>6</v>
      </c>
      <c r="J415" s="318">
        <v>50</v>
      </c>
      <c r="K415" s="905">
        <v>8.33</v>
      </c>
      <c r="L415" s="812" t="s">
        <v>3167</v>
      </c>
    </row>
    <row r="416" spans="1:12" ht="15.75" customHeight="1">
      <c r="A416" s="205" t="s">
        <v>3202</v>
      </c>
      <c r="B416" s="205" t="s">
        <v>3203</v>
      </c>
      <c r="C416" s="207" t="s">
        <v>420</v>
      </c>
      <c r="D416" s="205" t="s">
        <v>3436</v>
      </c>
      <c r="E416" s="259" t="s">
        <v>3437</v>
      </c>
      <c r="F416" s="206" t="s">
        <v>1161</v>
      </c>
      <c r="G416" s="207">
        <v>6</v>
      </c>
      <c r="H416" s="207">
        <v>1</v>
      </c>
      <c r="I416" s="207">
        <v>6</v>
      </c>
      <c r="J416" s="318">
        <v>50</v>
      </c>
      <c r="K416" s="905">
        <v>8.33</v>
      </c>
      <c r="L416" s="812" t="s">
        <v>3167</v>
      </c>
    </row>
    <row r="417" spans="1:12" ht="15.75" customHeight="1">
      <c r="A417" s="205" t="s">
        <v>3202</v>
      </c>
      <c r="B417" s="205" t="s">
        <v>3203</v>
      </c>
      <c r="C417" s="207" t="s">
        <v>420</v>
      </c>
      <c r="D417" s="205" t="s">
        <v>3438</v>
      </c>
      <c r="E417" s="259" t="s">
        <v>3439</v>
      </c>
      <c r="F417" s="206" t="s">
        <v>1161</v>
      </c>
      <c r="G417" s="207">
        <v>6</v>
      </c>
      <c r="H417" s="207">
        <v>1</v>
      </c>
      <c r="I417" s="207">
        <v>6</v>
      </c>
      <c r="J417" s="318">
        <v>50</v>
      </c>
      <c r="K417" s="905">
        <v>8.33</v>
      </c>
      <c r="L417" s="812" t="s">
        <v>3167</v>
      </c>
    </row>
    <row r="418" spans="1:12" ht="15.75" customHeight="1">
      <c r="A418" s="205" t="s">
        <v>3440</v>
      </c>
      <c r="B418" s="960" t="s">
        <v>3441</v>
      </c>
      <c r="C418" s="207" t="s">
        <v>420</v>
      </c>
      <c r="D418" s="205" t="s">
        <v>3442</v>
      </c>
      <c r="E418" s="259" t="s">
        <v>3443</v>
      </c>
      <c r="F418" s="206" t="s">
        <v>1161</v>
      </c>
      <c r="G418" s="207">
        <v>5</v>
      </c>
      <c r="H418" s="207">
        <v>4</v>
      </c>
      <c r="I418" s="207">
        <v>5</v>
      </c>
      <c r="J418" s="318">
        <v>50</v>
      </c>
      <c r="K418" s="905">
        <f t="shared" ref="K418" si="14">J418/G418</f>
        <v>10</v>
      </c>
      <c r="L418" s="812" t="s">
        <v>3167</v>
      </c>
    </row>
    <row r="419" spans="1:12" ht="15.75" customHeight="1">
      <c r="A419" s="1001" t="s">
        <v>3589</v>
      </c>
      <c r="B419" s="965" t="s">
        <v>3362</v>
      </c>
      <c r="C419" s="1002" t="s">
        <v>420</v>
      </c>
      <c r="D419" s="975" t="s">
        <v>3363</v>
      </c>
      <c r="E419" s="961" t="s">
        <v>3364</v>
      </c>
      <c r="F419" s="207" t="s">
        <v>751</v>
      </c>
      <c r="G419" s="207">
        <v>6</v>
      </c>
      <c r="H419" s="731">
        <v>6</v>
      </c>
      <c r="I419" s="207">
        <v>6</v>
      </c>
      <c r="J419" s="318">
        <v>50</v>
      </c>
      <c r="K419" s="905">
        <v>8.33</v>
      </c>
      <c r="L419" s="812" t="s">
        <v>3598</v>
      </c>
    </row>
    <row r="420" spans="1:12" ht="15.75" customHeight="1">
      <c r="A420" s="962" t="s">
        <v>3590</v>
      </c>
      <c r="B420" s="723" t="s">
        <v>3591</v>
      </c>
      <c r="C420" s="495" t="s">
        <v>420</v>
      </c>
      <c r="D420" s="1003" t="s">
        <v>3592</v>
      </c>
      <c r="E420" s="1004" t="s">
        <v>3593</v>
      </c>
      <c r="F420" s="207" t="s">
        <v>751</v>
      </c>
      <c r="G420" s="207">
        <v>2</v>
      </c>
      <c r="H420" s="731">
        <v>2</v>
      </c>
      <c r="I420" s="207">
        <v>2</v>
      </c>
      <c r="J420" s="318">
        <v>50</v>
      </c>
      <c r="K420" s="905">
        <f>J420/H420</f>
        <v>25</v>
      </c>
      <c r="L420" s="812" t="s">
        <v>3598</v>
      </c>
    </row>
    <row r="421" spans="1:12" ht="15.75" customHeight="1">
      <c r="A421" s="962" t="s">
        <v>3594</v>
      </c>
      <c r="B421" s="685" t="s">
        <v>3595</v>
      </c>
      <c r="C421" s="299"/>
      <c r="D421" s="919" t="s">
        <v>3596</v>
      </c>
      <c r="E421" s="1005" t="s">
        <v>3597</v>
      </c>
      <c r="F421" s="207" t="s">
        <v>751</v>
      </c>
      <c r="G421" s="207">
        <v>2</v>
      </c>
      <c r="H421" s="731">
        <v>2</v>
      </c>
      <c r="I421" s="207">
        <v>2</v>
      </c>
      <c r="J421" s="318">
        <v>50</v>
      </c>
      <c r="K421" s="905">
        <f>J421/H421</f>
        <v>25</v>
      </c>
      <c r="L421" s="812" t="s">
        <v>3598</v>
      </c>
    </row>
    <row r="422" spans="1:12" ht="15.75" customHeight="1">
      <c r="A422" s="205" t="s">
        <v>3168</v>
      </c>
      <c r="B422" s="281" t="s">
        <v>3156</v>
      </c>
      <c r="C422" s="237" t="s">
        <v>420</v>
      </c>
      <c r="D422" s="205" t="s">
        <v>3169</v>
      </c>
      <c r="E422" s="259" t="s">
        <v>3170</v>
      </c>
      <c r="F422" s="207" t="s">
        <v>751</v>
      </c>
      <c r="G422" s="674">
        <v>7</v>
      </c>
      <c r="H422" s="674">
        <v>5</v>
      </c>
      <c r="I422" s="674">
        <v>9</v>
      </c>
      <c r="J422" s="612">
        <v>50</v>
      </c>
      <c r="K422" s="264">
        <v>7.14</v>
      </c>
      <c r="L422" s="1025" t="s">
        <v>3620</v>
      </c>
    </row>
    <row r="423" spans="1:12" ht="15.75" customHeight="1">
      <c r="A423" s="959" t="s">
        <v>3171</v>
      </c>
      <c r="B423" s="257" t="s">
        <v>3172</v>
      </c>
      <c r="C423" s="388" t="s">
        <v>420</v>
      </c>
      <c r="D423" s="205" t="s">
        <v>3173</v>
      </c>
      <c r="E423" s="259" t="s">
        <v>3174</v>
      </c>
      <c r="F423" s="206" t="s">
        <v>751</v>
      </c>
      <c r="G423" s="285">
        <v>6</v>
      </c>
      <c r="H423" s="285">
        <v>3</v>
      </c>
      <c r="I423" s="285">
        <v>7</v>
      </c>
      <c r="J423" s="318">
        <v>50</v>
      </c>
      <c r="K423" s="264">
        <v>8.33</v>
      </c>
      <c r="L423" s="1025" t="s">
        <v>3620</v>
      </c>
    </row>
    <row r="424" spans="1:12" ht="15.75" customHeight="1">
      <c r="A424" s="205" t="s">
        <v>3171</v>
      </c>
      <c r="B424" s="281" t="s">
        <v>3172</v>
      </c>
      <c r="C424" s="388" t="s">
        <v>420</v>
      </c>
      <c r="D424" s="205" t="s">
        <v>3175</v>
      </c>
      <c r="E424" s="259" t="s">
        <v>3176</v>
      </c>
      <c r="F424" s="206" t="s">
        <v>751</v>
      </c>
      <c r="G424" s="207">
        <v>6</v>
      </c>
      <c r="H424" s="207">
        <v>3</v>
      </c>
      <c r="I424" s="207">
        <v>7</v>
      </c>
      <c r="J424" s="318">
        <v>50</v>
      </c>
      <c r="K424" s="264">
        <v>8.33</v>
      </c>
      <c r="L424" s="1025" t="s">
        <v>3620</v>
      </c>
    </row>
    <row r="425" spans="1:12" ht="15.75" customHeight="1">
      <c r="A425" s="205" t="s">
        <v>3171</v>
      </c>
      <c r="B425" s="205" t="s">
        <v>3172</v>
      </c>
      <c r="C425" s="207" t="s">
        <v>420</v>
      </c>
      <c r="D425" s="205" t="s">
        <v>3177</v>
      </c>
      <c r="E425" s="259" t="s">
        <v>3178</v>
      </c>
      <c r="F425" s="206" t="s">
        <v>751</v>
      </c>
      <c r="G425" s="207">
        <v>6</v>
      </c>
      <c r="H425" s="207">
        <v>3</v>
      </c>
      <c r="I425" s="207">
        <v>7</v>
      </c>
      <c r="J425" s="318">
        <v>50</v>
      </c>
      <c r="K425" s="264">
        <v>8.33</v>
      </c>
      <c r="L425" s="1025" t="s">
        <v>3620</v>
      </c>
    </row>
    <row r="426" spans="1:12" ht="15.75" customHeight="1">
      <c r="A426" s="962" t="s">
        <v>3353</v>
      </c>
      <c r="B426" s="960" t="s">
        <v>3354</v>
      </c>
      <c r="C426" s="964" t="s">
        <v>420</v>
      </c>
      <c r="D426" s="377" t="s">
        <v>3355</v>
      </c>
      <c r="E426" s="961" t="s">
        <v>3356</v>
      </c>
      <c r="F426" s="207" t="s">
        <v>751</v>
      </c>
      <c r="G426" s="207">
        <v>5</v>
      </c>
      <c r="H426" s="731">
        <v>5</v>
      </c>
      <c r="I426" s="207">
        <v>6</v>
      </c>
      <c r="J426" s="318">
        <v>50</v>
      </c>
      <c r="K426" s="905">
        <f t="shared" ref="K426:K428" si="15">J426/G426</f>
        <v>10</v>
      </c>
      <c r="L426" s="1025" t="s">
        <v>3620</v>
      </c>
    </row>
    <row r="427" spans="1:12" ht="15.75" customHeight="1">
      <c r="A427" s="962" t="s">
        <v>3361</v>
      </c>
      <c r="B427" s="965" t="s">
        <v>3362</v>
      </c>
      <c r="C427" s="966" t="s">
        <v>420</v>
      </c>
      <c r="D427" s="377" t="s">
        <v>3363</v>
      </c>
      <c r="E427" s="961" t="s">
        <v>3364</v>
      </c>
      <c r="F427" s="207" t="s">
        <v>751</v>
      </c>
      <c r="G427" s="207">
        <v>6</v>
      </c>
      <c r="H427" s="731">
        <v>6</v>
      </c>
      <c r="I427" s="207">
        <v>6</v>
      </c>
      <c r="J427" s="318">
        <v>50</v>
      </c>
      <c r="K427" s="905">
        <v>8.33</v>
      </c>
      <c r="L427" s="1025" t="s">
        <v>3620</v>
      </c>
    </row>
    <row r="428" spans="1:12" ht="15.75" customHeight="1">
      <c r="A428" s="962" t="s">
        <v>3365</v>
      </c>
      <c r="B428" s="960" t="s">
        <v>3366</v>
      </c>
      <c r="C428" s="964" t="s">
        <v>420</v>
      </c>
      <c r="D428" s="377" t="s">
        <v>3367</v>
      </c>
      <c r="E428" s="961" t="s">
        <v>3368</v>
      </c>
      <c r="F428" s="207" t="s">
        <v>751</v>
      </c>
      <c r="G428" s="207">
        <v>2</v>
      </c>
      <c r="H428" s="731">
        <v>2</v>
      </c>
      <c r="I428" s="207">
        <v>4</v>
      </c>
      <c r="J428" s="318">
        <v>50</v>
      </c>
      <c r="K428" s="905">
        <f t="shared" si="15"/>
        <v>25</v>
      </c>
      <c r="L428" s="1025" t="s">
        <v>3620</v>
      </c>
    </row>
    <row r="429" spans="1:12" ht="15.75" customHeight="1">
      <c r="A429" s="205" t="s">
        <v>3440</v>
      </c>
      <c r="B429" s="960" t="s">
        <v>3441</v>
      </c>
      <c r="C429" s="207" t="s">
        <v>420</v>
      </c>
      <c r="D429" s="205" t="s">
        <v>3442</v>
      </c>
      <c r="E429" s="259" t="s">
        <v>3443</v>
      </c>
      <c r="F429" s="206" t="s">
        <v>1161</v>
      </c>
      <c r="G429" s="207">
        <v>5</v>
      </c>
      <c r="H429" s="207">
        <v>4</v>
      </c>
      <c r="I429" s="207">
        <v>5</v>
      </c>
      <c r="J429" s="318">
        <v>50</v>
      </c>
      <c r="K429" s="905">
        <f>J429/G429</f>
        <v>10</v>
      </c>
      <c r="L429" s="1025" t="s">
        <v>3620</v>
      </c>
    </row>
    <row r="430" spans="1:12" ht="15.75" customHeight="1">
      <c r="A430" s="205" t="s">
        <v>3749</v>
      </c>
      <c r="B430" s="205" t="s">
        <v>3750</v>
      </c>
      <c r="C430" s="237" t="s">
        <v>420</v>
      </c>
      <c r="D430" s="205" t="s">
        <v>3751</v>
      </c>
      <c r="E430" s="1044" t="s">
        <v>3752</v>
      </c>
      <c r="F430" s="207" t="s">
        <v>751</v>
      </c>
      <c r="G430" s="674">
        <v>3</v>
      </c>
      <c r="H430" s="674">
        <v>3</v>
      </c>
      <c r="I430" s="674">
        <v>3</v>
      </c>
      <c r="J430" s="612">
        <v>50</v>
      </c>
      <c r="K430" s="1056">
        <v>16.670000000000002</v>
      </c>
      <c r="L430" s="1025" t="s">
        <v>3801</v>
      </c>
    </row>
    <row r="431" spans="1:12" ht="15.75" customHeight="1">
      <c r="A431" s="205" t="s">
        <v>3753</v>
      </c>
      <c r="B431" s="205" t="s">
        <v>3750</v>
      </c>
      <c r="C431" s="237" t="s">
        <v>420</v>
      </c>
      <c r="D431" s="205" t="s">
        <v>3754</v>
      </c>
      <c r="E431" s="1045" t="s">
        <v>3755</v>
      </c>
      <c r="F431" s="207" t="s">
        <v>751</v>
      </c>
      <c r="G431" s="674">
        <v>3</v>
      </c>
      <c r="H431" s="674">
        <v>3</v>
      </c>
      <c r="I431" s="674">
        <v>3</v>
      </c>
      <c r="J431" s="612">
        <v>50</v>
      </c>
      <c r="K431" s="1056">
        <v>16.670000000000002</v>
      </c>
      <c r="L431" s="1025" t="s">
        <v>3801</v>
      </c>
    </row>
    <row r="432" spans="1:12" ht="15.75" customHeight="1">
      <c r="A432" s="205" t="s">
        <v>3756</v>
      </c>
      <c r="B432" s="205" t="s">
        <v>3750</v>
      </c>
      <c r="C432" s="237" t="s">
        <v>420</v>
      </c>
      <c r="D432" s="205" t="s">
        <v>3757</v>
      </c>
      <c r="E432" s="1045" t="s">
        <v>3758</v>
      </c>
      <c r="F432" s="207" t="s">
        <v>751</v>
      </c>
      <c r="G432" s="674">
        <v>3</v>
      </c>
      <c r="H432" s="674">
        <v>3</v>
      </c>
      <c r="I432" s="674">
        <v>3</v>
      </c>
      <c r="J432" s="612">
        <v>50</v>
      </c>
      <c r="K432" s="1056">
        <v>16.670000000000002</v>
      </c>
      <c r="L432" s="1025" t="s">
        <v>3801</v>
      </c>
    </row>
    <row r="433" spans="1:12" ht="15.75" customHeight="1">
      <c r="A433" s="205" t="s">
        <v>3759</v>
      </c>
      <c r="B433" s="205" t="s">
        <v>3750</v>
      </c>
      <c r="C433" s="237" t="s">
        <v>420</v>
      </c>
      <c r="D433" s="205" t="s">
        <v>3050</v>
      </c>
      <c r="E433" s="1045" t="s">
        <v>3760</v>
      </c>
      <c r="F433" s="207" t="s">
        <v>3761</v>
      </c>
      <c r="G433" s="674">
        <v>3</v>
      </c>
      <c r="H433" s="674">
        <v>3</v>
      </c>
      <c r="I433" s="674">
        <v>3</v>
      </c>
      <c r="J433" s="612">
        <v>50</v>
      </c>
      <c r="K433" s="1056">
        <v>16.670000000000002</v>
      </c>
      <c r="L433" s="1025" t="s">
        <v>3801</v>
      </c>
    </row>
    <row r="434" spans="1:12" ht="15.75" customHeight="1">
      <c r="A434" s="205" t="s">
        <v>3762</v>
      </c>
      <c r="B434" s="205" t="s">
        <v>3763</v>
      </c>
      <c r="C434" s="207" t="s">
        <v>420</v>
      </c>
      <c r="D434" s="205" t="s">
        <v>3764</v>
      </c>
      <c r="E434" s="1045" t="s">
        <v>3765</v>
      </c>
      <c r="F434" s="207" t="s">
        <v>3761</v>
      </c>
      <c r="G434" s="207">
        <v>4</v>
      </c>
      <c r="H434" s="207">
        <v>1</v>
      </c>
      <c r="I434" s="207">
        <v>6</v>
      </c>
      <c r="J434" s="318">
        <v>50</v>
      </c>
      <c r="K434" s="1055">
        <v>12.5</v>
      </c>
      <c r="L434" s="1025" t="s">
        <v>3801</v>
      </c>
    </row>
    <row r="435" spans="1:12" ht="15.75" customHeight="1">
      <c r="A435" s="205" t="s">
        <v>3766</v>
      </c>
      <c r="B435" s="205" t="s">
        <v>3763</v>
      </c>
      <c r="C435" s="207" t="s">
        <v>420</v>
      </c>
      <c r="D435" s="205" t="s">
        <v>3767</v>
      </c>
      <c r="E435" s="1045" t="s">
        <v>3768</v>
      </c>
      <c r="F435" s="207" t="s">
        <v>3761</v>
      </c>
      <c r="G435" s="207">
        <v>4</v>
      </c>
      <c r="H435" s="207">
        <v>1</v>
      </c>
      <c r="I435" s="207">
        <v>6</v>
      </c>
      <c r="J435" s="318">
        <v>50</v>
      </c>
      <c r="K435" s="1055">
        <v>12.5</v>
      </c>
      <c r="L435" s="1025" t="s">
        <v>3801</v>
      </c>
    </row>
    <row r="436" spans="1:12" ht="15.75" customHeight="1">
      <c r="A436" s="205" t="s">
        <v>3769</v>
      </c>
      <c r="B436" s="205" t="s">
        <v>3763</v>
      </c>
      <c r="C436" s="1025" t="s">
        <v>420</v>
      </c>
      <c r="D436" s="257" t="s">
        <v>3770</v>
      </c>
      <c r="E436" s="1045" t="s">
        <v>3771</v>
      </c>
      <c r="F436" s="206" t="s">
        <v>1493</v>
      </c>
      <c r="G436" s="207">
        <v>4</v>
      </c>
      <c r="H436" s="207">
        <v>1</v>
      </c>
      <c r="I436" s="207">
        <v>6</v>
      </c>
      <c r="J436" s="318">
        <v>50</v>
      </c>
      <c r="K436" s="1055">
        <v>12.5</v>
      </c>
      <c r="L436" s="1025" t="s">
        <v>3801</v>
      </c>
    </row>
    <row r="437" spans="1:12" ht="15.75" customHeight="1">
      <c r="A437" s="205" t="s">
        <v>3772</v>
      </c>
      <c r="B437" s="205" t="s">
        <v>3773</v>
      </c>
      <c r="C437" s="1046" t="s">
        <v>420</v>
      </c>
      <c r="D437" s="395" t="s">
        <v>3774</v>
      </c>
      <c r="E437" s="1047" t="s">
        <v>3775</v>
      </c>
      <c r="F437" s="206" t="s">
        <v>1493</v>
      </c>
      <c r="G437" s="207">
        <v>3</v>
      </c>
      <c r="H437" s="207">
        <v>1</v>
      </c>
      <c r="I437" s="207">
        <v>6</v>
      </c>
      <c r="J437" s="318">
        <v>50</v>
      </c>
      <c r="K437" s="1055">
        <v>16.66</v>
      </c>
      <c r="L437" s="1025" t="s">
        <v>3801</v>
      </c>
    </row>
    <row r="438" spans="1:12" ht="15.75" customHeight="1">
      <c r="A438" s="205" t="s">
        <v>3776</v>
      </c>
      <c r="B438" s="205" t="s">
        <v>3777</v>
      </c>
      <c r="C438" s="237" t="s">
        <v>420</v>
      </c>
      <c r="D438" s="205" t="s">
        <v>3778</v>
      </c>
      <c r="E438" s="899" t="s">
        <v>3779</v>
      </c>
      <c r="F438" s="206" t="s">
        <v>1493</v>
      </c>
      <c r="G438" s="207">
        <v>7</v>
      </c>
      <c r="H438" s="207">
        <v>7</v>
      </c>
      <c r="I438" s="207">
        <v>7</v>
      </c>
      <c r="J438" s="318">
        <v>50</v>
      </c>
      <c r="K438" s="1055">
        <v>7.14</v>
      </c>
      <c r="L438" s="1025" t="s">
        <v>3801</v>
      </c>
    </row>
    <row r="439" spans="1:12" ht="15.75" customHeight="1">
      <c r="A439" s="205" t="s">
        <v>3780</v>
      </c>
      <c r="B439" s="205" t="s">
        <v>3773</v>
      </c>
      <c r="C439" s="1048" t="s">
        <v>420</v>
      </c>
      <c r="D439" s="957" t="s">
        <v>3781</v>
      </c>
      <c r="E439" s="1045" t="s">
        <v>3782</v>
      </c>
      <c r="F439" s="206" t="s">
        <v>1493</v>
      </c>
      <c r="G439" s="207">
        <v>3</v>
      </c>
      <c r="H439" s="207">
        <v>1</v>
      </c>
      <c r="I439" s="207">
        <v>6</v>
      </c>
      <c r="J439" s="318">
        <v>50</v>
      </c>
      <c r="K439" s="1055">
        <v>16.670000000000002</v>
      </c>
      <c r="L439" s="1025" t="s">
        <v>3801</v>
      </c>
    </row>
    <row r="440" spans="1:12" ht="15.75" customHeight="1">
      <c r="A440" s="205" t="s">
        <v>3783</v>
      </c>
      <c r="B440" s="205" t="s">
        <v>3784</v>
      </c>
      <c r="C440" s="207" t="s">
        <v>420</v>
      </c>
      <c r="D440" s="205" t="s">
        <v>3785</v>
      </c>
      <c r="E440" s="1049" t="s">
        <v>3342</v>
      </c>
      <c r="F440" s="508" t="s">
        <v>751</v>
      </c>
      <c r="G440" s="242">
        <v>8</v>
      </c>
      <c r="H440" s="242">
        <v>7</v>
      </c>
      <c r="I440" s="242">
        <v>8</v>
      </c>
      <c r="J440" s="1050">
        <v>50</v>
      </c>
      <c r="K440" s="1055">
        <v>6.25</v>
      </c>
      <c r="L440" s="1025" t="s">
        <v>3801</v>
      </c>
    </row>
    <row r="441" spans="1:12" ht="15.75" customHeight="1">
      <c r="A441" s="205" t="s">
        <v>3786</v>
      </c>
      <c r="B441" s="205" t="s">
        <v>3787</v>
      </c>
      <c r="C441" s="207" t="s">
        <v>420</v>
      </c>
      <c r="D441" s="205" t="s">
        <v>3788</v>
      </c>
      <c r="E441" s="1045" t="s">
        <v>3789</v>
      </c>
      <c r="F441" s="206" t="s">
        <v>1493</v>
      </c>
      <c r="G441" s="207">
        <v>4</v>
      </c>
      <c r="H441" s="207">
        <v>1</v>
      </c>
      <c r="I441" s="207">
        <v>6</v>
      </c>
      <c r="J441" s="318">
        <v>50</v>
      </c>
      <c r="K441" s="1055">
        <v>12.5</v>
      </c>
      <c r="L441" s="1025" t="s">
        <v>3801</v>
      </c>
    </row>
    <row r="442" spans="1:12" ht="15.75" customHeight="1">
      <c r="A442" s="205" t="s">
        <v>3790</v>
      </c>
      <c r="B442" s="205" t="s">
        <v>3791</v>
      </c>
      <c r="C442" s="207" t="s">
        <v>420</v>
      </c>
      <c r="D442" s="205" t="s">
        <v>3792</v>
      </c>
      <c r="E442" s="1045" t="s">
        <v>3793</v>
      </c>
      <c r="F442" s="206" t="s">
        <v>1493</v>
      </c>
      <c r="G442" s="207">
        <v>5</v>
      </c>
      <c r="H442" s="207">
        <v>3</v>
      </c>
      <c r="I442" s="207">
        <v>6</v>
      </c>
      <c r="J442" s="322">
        <v>50</v>
      </c>
      <c r="K442" s="1055">
        <v>10</v>
      </c>
      <c r="L442" s="1025" t="s">
        <v>3801</v>
      </c>
    </row>
    <row r="443" spans="1:12" ht="15.75" customHeight="1">
      <c r="A443" s="395" t="s">
        <v>3794</v>
      </c>
      <c r="B443" s="394" t="s">
        <v>3795</v>
      </c>
      <c r="C443" s="207" t="s">
        <v>420</v>
      </c>
      <c r="D443" s="394" t="s">
        <v>3796</v>
      </c>
      <c r="E443" s="1051" t="s">
        <v>3797</v>
      </c>
      <c r="F443" s="206" t="s">
        <v>1493</v>
      </c>
      <c r="G443" s="207">
        <v>5</v>
      </c>
      <c r="H443" s="207">
        <v>1</v>
      </c>
      <c r="I443" s="207">
        <v>5</v>
      </c>
      <c r="J443" s="318">
        <v>50</v>
      </c>
      <c r="K443" s="1055">
        <v>10</v>
      </c>
      <c r="L443" s="1025" t="s">
        <v>3801</v>
      </c>
    </row>
    <row r="444" spans="1:12" ht="15.75" customHeight="1">
      <c r="A444" s="395" t="s">
        <v>3798</v>
      </c>
      <c r="B444" s="394" t="s">
        <v>3787</v>
      </c>
      <c r="C444" s="207" t="s">
        <v>420</v>
      </c>
      <c r="D444" s="394" t="s">
        <v>3799</v>
      </c>
      <c r="E444" s="1051" t="s">
        <v>3800</v>
      </c>
      <c r="F444" s="206" t="s">
        <v>1493</v>
      </c>
      <c r="G444" s="207">
        <v>4</v>
      </c>
      <c r="H444" s="207">
        <v>1</v>
      </c>
      <c r="I444" s="207">
        <v>6</v>
      </c>
      <c r="J444" s="318">
        <v>50</v>
      </c>
      <c r="K444" s="1055">
        <v>12.5</v>
      </c>
      <c r="L444" s="1025" t="s">
        <v>3801</v>
      </c>
    </row>
    <row r="445" spans="1:12" ht="15.75" customHeight="1">
      <c r="A445" s="205" t="s">
        <v>3901</v>
      </c>
      <c r="B445" s="281" t="s">
        <v>3902</v>
      </c>
      <c r="C445" s="237" t="s">
        <v>2487</v>
      </c>
      <c r="D445" s="205" t="s">
        <v>3903</v>
      </c>
      <c r="E445" s="197" t="s">
        <v>3904</v>
      </c>
      <c r="F445" s="207" t="s">
        <v>868</v>
      </c>
      <c r="G445" s="674">
        <v>4</v>
      </c>
      <c r="H445" s="674">
        <v>3</v>
      </c>
      <c r="I445" s="674">
        <v>4</v>
      </c>
      <c r="J445" s="612">
        <v>50</v>
      </c>
      <c r="K445" s="264">
        <v>12.5</v>
      </c>
      <c r="L445" s="1057" t="s">
        <v>3934</v>
      </c>
    </row>
    <row r="446" spans="1:12" ht="15.75" customHeight="1">
      <c r="A446" s="205" t="s">
        <v>3901</v>
      </c>
      <c r="B446" s="281" t="s">
        <v>3902</v>
      </c>
      <c r="C446" s="388" t="s">
        <v>2487</v>
      </c>
      <c r="D446" s="205" t="s">
        <v>3905</v>
      </c>
      <c r="E446" s="259" t="s">
        <v>3906</v>
      </c>
      <c r="F446" s="206" t="s">
        <v>868</v>
      </c>
      <c r="G446" s="285">
        <v>4</v>
      </c>
      <c r="H446" s="285">
        <v>3</v>
      </c>
      <c r="I446" s="285">
        <v>4</v>
      </c>
      <c r="J446" s="318">
        <v>50</v>
      </c>
      <c r="K446" s="905">
        <v>12.5</v>
      </c>
      <c r="L446" s="1057" t="s">
        <v>3934</v>
      </c>
    </row>
    <row r="447" spans="1:12" ht="15.75" customHeight="1">
      <c r="A447" s="205" t="s">
        <v>3907</v>
      </c>
      <c r="B447" s="281" t="s">
        <v>3908</v>
      </c>
      <c r="C447" s="388" t="s">
        <v>2487</v>
      </c>
      <c r="D447" s="205" t="s">
        <v>3909</v>
      </c>
      <c r="E447" s="259" t="s">
        <v>3910</v>
      </c>
      <c r="F447" s="206" t="s">
        <v>868</v>
      </c>
      <c r="G447" s="207">
        <v>4</v>
      </c>
      <c r="H447" s="207">
        <v>4</v>
      </c>
      <c r="I447" s="207">
        <v>4</v>
      </c>
      <c r="J447" s="318">
        <v>50</v>
      </c>
      <c r="K447" s="905">
        <v>12.5</v>
      </c>
      <c r="L447" s="1057" t="s">
        <v>3934</v>
      </c>
    </row>
    <row r="448" spans="1:12" ht="15.75" customHeight="1">
      <c r="A448" s="205" t="s">
        <v>3907</v>
      </c>
      <c r="B448" s="281" t="s">
        <v>3908</v>
      </c>
      <c r="C448" s="207" t="s">
        <v>2487</v>
      </c>
      <c r="D448" s="205" t="s">
        <v>3911</v>
      </c>
      <c r="E448" s="259" t="s">
        <v>2167</v>
      </c>
      <c r="F448" s="206" t="s">
        <v>868</v>
      </c>
      <c r="G448" s="207">
        <v>4</v>
      </c>
      <c r="H448" s="207">
        <v>4</v>
      </c>
      <c r="I448" s="207">
        <v>4</v>
      </c>
      <c r="J448" s="318">
        <v>50</v>
      </c>
      <c r="K448" s="905">
        <v>12.5</v>
      </c>
      <c r="L448" s="1057" t="s">
        <v>3934</v>
      </c>
    </row>
    <row r="449" spans="1:12" ht="15.75" customHeight="1">
      <c r="A449" s="205" t="s">
        <v>3907</v>
      </c>
      <c r="B449" s="281" t="s">
        <v>3908</v>
      </c>
      <c r="C449" s="207" t="s">
        <v>2487</v>
      </c>
      <c r="D449" s="205" t="s">
        <v>3912</v>
      </c>
      <c r="E449" s="259" t="s">
        <v>2169</v>
      </c>
      <c r="F449" s="206" t="s">
        <v>868</v>
      </c>
      <c r="G449" s="207">
        <v>4</v>
      </c>
      <c r="H449" s="207">
        <v>4</v>
      </c>
      <c r="I449" s="207">
        <v>4</v>
      </c>
      <c r="J449" s="318">
        <v>50</v>
      </c>
      <c r="K449" s="905">
        <v>12.5</v>
      </c>
      <c r="L449" s="1057" t="s">
        <v>3934</v>
      </c>
    </row>
    <row r="450" spans="1:12" ht="15.75" customHeight="1">
      <c r="A450" s="395" t="s">
        <v>3913</v>
      </c>
      <c r="B450" s="205" t="s">
        <v>2155</v>
      </c>
      <c r="C450" s="207" t="s">
        <v>2487</v>
      </c>
      <c r="D450" s="205" t="s">
        <v>3914</v>
      </c>
      <c r="E450" s="259" t="s">
        <v>2157</v>
      </c>
      <c r="F450" s="206" t="s">
        <v>868</v>
      </c>
      <c r="G450" s="207">
        <v>8</v>
      </c>
      <c r="H450" s="207">
        <v>4</v>
      </c>
      <c r="I450" s="207">
        <v>9</v>
      </c>
      <c r="J450" s="318">
        <v>50</v>
      </c>
      <c r="K450" s="905">
        <v>6.25</v>
      </c>
      <c r="L450" s="1057" t="s">
        <v>3934</v>
      </c>
    </row>
    <row r="451" spans="1:12" ht="15.75" customHeight="1">
      <c r="A451" s="395" t="s">
        <v>3913</v>
      </c>
      <c r="B451" s="205" t="s">
        <v>2155</v>
      </c>
      <c r="C451" s="207" t="s">
        <v>2487</v>
      </c>
      <c r="D451" s="205" t="s">
        <v>3915</v>
      </c>
      <c r="E451" s="259" t="s">
        <v>2159</v>
      </c>
      <c r="F451" s="206" t="s">
        <v>868</v>
      </c>
      <c r="G451" s="207">
        <v>8</v>
      </c>
      <c r="H451" s="207">
        <v>4</v>
      </c>
      <c r="I451" s="207">
        <v>9</v>
      </c>
      <c r="J451" s="318">
        <v>50</v>
      </c>
      <c r="K451" s="905">
        <v>6.25</v>
      </c>
      <c r="L451" s="1057" t="s">
        <v>3934</v>
      </c>
    </row>
    <row r="452" spans="1:12" ht="15.75" customHeight="1">
      <c r="A452" s="395" t="s">
        <v>3913</v>
      </c>
      <c r="B452" s="205" t="s">
        <v>2155</v>
      </c>
      <c r="C452" s="207" t="s">
        <v>2487</v>
      </c>
      <c r="D452" s="205" t="s">
        <v>3916</v>
      </c>
      <c r="E452" s="259" t="s">
        <v>2161</v>
      </c>
      <c r="F452" s="206" t="s">
        <v>868</v>
      </c>
      <c r="G452" s="207">
        <v>8</v>
      </c>
      <c r="H452" s="207">
        <v>4</v>
      </c>
      <c r="I452" s="207">
        <v>9</v>
      </c>
      <c r="J452" s="318">
        <v>50</v>
      </c>
      <c r="K452" s="905">
        <v>6.25</v>
      </c>
      <c r="L452" s="1057" t="s">
        <v>3934</v>
      </c>
    </row>
    <row r="453" spans="1:12" ht="15.75" customHeight="1">
      <c r="A453" s="205" t="s">
        <v>3917</v>
      </c>
      <c r="B453" s="205" t="s">
        <v>3918</v>
      </c>
      <c r="C453" s="207" t="s">
        <v>2487</v>
      </c>
      <c r="D453" s="205" t="s">
        <v>3919</v>
      </c>
      <c r="E453" s="259" t="s">
        <v>3920</v>
      </c>
      <c r="F453" s="206" t="s">
        <v>868</v>
      </c>
      <c r="G453" s="207">
        <v>6</v>
      </c>
      <c r="H453" s="207">
        <v>6</v>
      </c>
      <c r="I453" s="207">
        <v>6</v>
      </c>
      <c r="J453" s="318">
        <v>50</v>
      </c>
      <c r="K453" s="905">
        <v>8.33</v>
      </c>
      <c r="L453" s="1057" t="s">
        <v>3934</v>
      </c>
    </row>
    <row r="454" spans="1:12" ht="15.75" customHeight="1">
      <c r="A454" s="1063" t="s">
        <v>3921</v>
      </c>
      <c r="B454" s="205" t="s">
        <v>3922</v>
      </c>
      <c r="C454" s="207" t="s">
        <v>2487</v>
      </c>
      <c r="D454" s="205" t="s">
        <v>3923</v>
      </c>
      <c r="E454" s="259" t="s">
        <v>3924</v>
      </c>
      <c r="F454" s="206" t="s">
        <v>868</v>
      </c>
      <c r="G454" s="207">
        <v>1</v>
      </c>
      <c r="H454" s="207">
        <v>1</v>
      </c>
      <c r="I454" s="207">
        <v>5</v>
      </c>
      <c r="J454" s="318">
        <v>50</v>
      </c>
      <c r="K454" s="905">
        <v>50</v>
      </c>
      <c r="L454" s="1057" t="s">
        <v>3934</v>
      </c>
    </row>
    <row r="455" spans="1:12" ht="15.75" customHeight="1">
      <c r="A455" s="1063" t="s">
        <v>3921</v>
      </c>
      <c r="B455" s="205" t="s">
        <v>3922</v>
      </c>
      <c r="C455" s="207" t="s">
        <v>2487</v>
      </c>
      <c r="D455" s="205" t="s">
        <v>3925</v>
      </c>
      <c r="E455" s="259" t="s">
        <v>3926</v>
      </c>
      <c r="F455" s="206" t="s">
        <v>868</v>
      </c>
      <c r="G455" s="207">
        <v>1</v>
      </c>
      <c r="H455" s="207">
        <v>1</v>
      </c>
      <c r="I455" s="207">
        <v>5</v>
      </c>
      <c r="J455" s="318">
        <v>50</v>
      </c>
      <c r="K455" s="905">
        <v>50</v>
      </c>
      <c r="L455" s="1057" t="s">
        <v>3934</v>
      </c>
    </row>
    <row r="456" spans="1:12" ht="15.75" customHeight="1">
      <c r="A456" s="1064" t="s">
        <v>3927</v>
      </c>
      <c r="B456" s="205" t="s">
        <v>3928</v>
      </c>
      <c r="C456" s="207" t="s">
        <v>2487</v>
      </c>
      <c r="D456" s="1065" t="s">
        <v>3929</v>
      </c>
      <c r="E456" s="259" t="s">
        <v>3930</v>
      </c>
      <c r="F456" s="206" t="s">
        <v>868</v>
      </c>
      <c r="G456" s="207">
        <v>5</v>
      </c>
      <c r="H456" s="207">
        <v>5</v>
      </c>
      <c r="I456" s="207">
        <v>5</v>
      </c>
      <c r="J456" s="318">
        <v>50</v>
      </c>
      <c r="K456" s="905">
        <v>10</v>
      </c>
      <c r="L456" s="1057" t="s">
        <v>3934</v>
      </c>
    </row>
    <row r="457" spans="1:12" ht="15.75" customHeight="1">
      <c r="A457" s="205" t="s">
        <v>3931</v>
      </c>
      <c r="B457" s="205" t="s">
        <v>3932</v>
      </c>
      <c r="C457" s="207" t="s">
        <v>2487</v>
      </c>
      <c r="D457" s="205" t="s">
        <v>3933</v>
      </c>
      <c r="E457" s="259" t="s">
        <v>2230</v>
      </c>
      <c r="F457" s="206" t="s">
        <v>868</v>
      </c>
      <c r="G457" s="207">
        <v>8</v>
      </c>
      <c r="H457" s="207">
        <v>8</v>
      </c>
      <c r="I457" s="207">
        <v>8</v>
      </c>
      <c r="J457" s="322">
        <v>50</v>
      </c>
      <c r="K457" s="905">
        <v>6.25</v>
      </c>
      <c r="L457" s="1057" t="s">
        <v>3934</v>
      </c>
    </row>
    <row r="458" spans="1:12" ht="15.75" customHeight="1">
      <c r="A458" s="205" t="s">
        <v>4052</v>
      </c>
      <c r="B458" s="281" t="s">
        <v>4053</v>
      </c>
      <c r="C458" s="237" t="s">
        <v>420</v>
      </c>
      <c r="D458" s="205" t="s">
        <v>4054</v>
      </c>
      <c r="E458" s="197" t="s">
        <v>4055</v>
      </c>
      <c r="F458" s="242" t="s">
        <v>751</v>
      </c>
      <c r="G458" s="1136">
        <v>2</v>
      </c>
      <c r="H458" s="1136">
        <v>2</v>
      </c>
      <c r="I458" s="1136">
        <v>2</v>
      </c>
      <c r="J458" s="1136">
        <v>50</v>
      </c>
      <c r="K458" s="264">
        <f>J458/G458</f>
        <v>25</v>
      </c>
      <c r="L458" s="1057" t="s">
        <v>4051</v>
      </c>
    </row>
    <row r="459" spans="1:12" ht="15.75" customHeight="1">
      <c r="A459" s="281" t="s">
        <v>4052</v>
      </c>
      <c r="B459" s="257" t="s">
        <v>4053</v>
      </c>
      <c r="C459" s="388" t="s">
        <v>420</v>
      </c>
      <c r="D459" s="205" t="s">
        <v>4056</v>
      </c>
      <c r="E459" s="259" t="s">
        <v>4057</v>
      </c>
      <c r="F459" s="242" t="s">
        <v>751</v>
      </c>
      <c r="G459" s="1137">
        <v>2</v>
      </c>
      <c r="H459" s="1137">
        <v>2</v>
      </c>
      <c r="I459" s="1137">
        <v>2</v>
      </c>
      <c r="J459" s="1136">
        <v>50</v>
      </c>
      <c r="K459" s="264">
        <f t="shared" ref="K459:K486" si="16">J459/G459</f>
        <v>25</v>
      </c>
      <c r="L459" s="1057" t="s">
        <v>4051</v>
      </c>
    </row>
    <row r="460" spans="1:12" ht="15" customHeight="1">
      <c r="A460" s="205" t="s">
        <v>4052</v>
      </c>
      <c r="B460" s="281" t="s">
        <v>4053</v>
      </c>
      <c r="C460" s="388" t="s">
        <v>420</v>
      </c>
      <c r="D460" s="205" t="s">
        <v>4058</v>
      </c>
      <c r="E460" s="207" t="s">
        <v>4059</v>
      </c>
      <c r="F460" s="242" t="s">
        <v>751</v>
      </c>
      <c r="G460" s="264">
        <v>2</v>
      </c>
      <c r="H460" s="264">
        <v>2</v>
      </c>
      <c r="I460" s="264">
        <v>2</v>
      </c>
      <c r="J460" s="1135">
        <v>50</v>
      </c>
      <c r="K460" s="264">
        <f t="shared" si="16"/>
        <v>25</v>
      </c>
      <c r="L460" s="1057" t="s">
        <v>4051</v>
      </c>
    </row>
    <row r="461" spans="1:12" ht="15.75" customHeight="1">
      <c r="A461" s="242" t="s">
        <v>4052</v>
      </c>
      <c r="B461" s="529" t="s">
        <v>4053</v>
      </c>
      <c r="C461" s="529" t="s">
        <v>420</v>
      </c>
      <c r="D461" s="205" t="s">
        <v>4060</v>
      </c>
      <c r="E461" s="998" t="s">
        <v>4061</v>
      </c>
      <c r="F461" s="242" t="s">
        <v>751</v>
      </c>
      <c r="G461" s="996">
        <v>2</v>
      </c>
      <c r="H461" s="996">
        <v>2</v>
      </c>
      <c r="I461" s="996">
        <v>2</v>
      </c>
      <c r="J461" s="1136">
        <v>50</v>
      </c>
      <c r="K461" s="264">
        <f t="shared" si="16"/>
        <v>25</v>
      </c>
      <c r="L461" s="1057" t="s">
        <v>4051</v>
      </c>
    </row>
    <row r="462" spans="1:12" ht="15.75" customHeight="1">
      <c r="A462" s="205" t="s">
        <v>4052</v>
      </c>
      <c r="B462" s="281" t="s">
        <v>4053</v>
      </c>
      <c r="C462" s="388" t="s">
        <v>420</v>
      </c>
      <c r="D462" s="205" t="s">
        <v>4062</v>
      </c>
      <c r="E462" s="998" t="s">
        <v>4063</v>
      </c>
      <c r="F462" s="242" t="s">
        <v>751</v>
      </c>
      <c r="G462" s="996">
        <v>2</v>
      </c>
      <c r="H462" s="996">
        <v>2</v>
      </c>
      <c r="I462" s="996">
        <v>2</v>
      </c>
      <c r="J462" s="1136">
        <v>50</v>
      </c>
      <c r="K462" s="264">
        <f t="shared" si="16"/>
        <v>25</v>
      </c>
      <c r="L462" s="1057" t="s">
        <v>4051</v>
      </c>
    </row>
    <row r="463" spans="1:12" ht="15.75" customHeight="1">
      <c r="A463" s="205" t="s">
        <v>4052</v>
      </c>
      <c r="B463" s="281" t="s">
        <v>4053</v>
      </c>
      <c r="C463" s="388" t="s">
        <v>420</v>
      </c>
      <c r="D463" s="205" t="s">
        <v>4064</v>
      </c>
      <c r="E463" s="259" t="s">
        <v>4065</v>
      </c>
      <c r="F463" s="242" t="s">
        <v>751</v>
      </c>
      <c r="G463" s="996">
        <v>2</v>
      </c>
      <c r="H463" s="996">
        <v>2</v>
      </c>
      <c r="I463" s="996">
        <v>2</v>
      </c>
      <c r="J463" s="1136">
        <v>50</v>
      </c>
      <c r="K463" s="264">
        <f t="shared" si="16"/>
        <v>25</v>
      </c>
      <c r="L463" s="1057" t="s">
        <v>4051</v>
      </c>
    </row>
    <row r="464" spans="1:12" ht="15.75" customHeight="1">
      <c r="A464" s="205" t="s">
        <v>4052</v>
      </c>
      <c r="B464" s="281" t="s">
        <v>4053</v>
      </c>
      <c r="C464" s="388" t="s">
        <v>420</v>
      </c>
      <c r="D464" s="205" t="s">
        <v>4066</v>
      </c>
      <c r="E464" s="259" t="s">
        <v>4067</v>
      </c>
      <c r="F464" s="242" t="s">
        <v>751</v>
      </c>
      <c r="G464" s="996">
        <v>2</v>
      </c>
      <c r="H464" s="996">
        <v>2</v>
      </c>
      <c r="I464" s="996">
        <v>2</v>
      </c>
      <c r="J464" s="1136">
        <v>50</v>
      </c>
      <c r="K464" s="264">
        <f t="shared" si="16"/>
        <v>25</v>
      </c>
      <c r="L464" s="1057" t="s">
        <v>4051</v>
      </c>
    </row>
    <row r="465" spans="1:12" ht="15.75" customHeight="1">
      <c r="A465" s="205" t="s">
        <v>4052</v>
      </c>
      <c r="B465" s="281" t="s">
        <v>4053</v>
      </c>
      <c r="C465" s="388" t="s">
        <v>420</v>
      </c>
      <c r="D465" s="205" t="s">
        <v>4068</v>
      </c>
      <c r="E465" s="259" t="s">
        <v>4069</v>
      </c>
      <c r="F465" s="242" t="s">
        <v>751</v>
      </c>
      <c r="G465" s="996">
        <v>2</v>
      </c>
      <c r="H465" s="996">
        <v>2</v>
      </c>
      <c r="I465" s="996">
        <v>2</v>
      </c>
      <c r="J465" s="1136">
        <v>50</v>
      </c>
      <c r="K465" s="264">
        <f t="shared" si="16"/>
        <v>25</v>
      </c>
      <c r="L465" s="1057" t="s">
        <v>4051</v>
      </c>
    </row>
    <row r="466" spans="1:12" ht="15.75" customHeight="1">
      <c r="A466" s="205" t="s">
        <v>4052</v>
      </c>
      <c r="B466" s="281" t="s">
        <v>4053</v>
      </c>
      <c r="C466" s="388" t="s">
        <v>420</v>
      </c>
      <c r="D466" s="205" t="s">
        <v>4070</v>
      </c>
      <c r="E466" s="259" t="s">
        <v>4071</v>
      </c>
      <c r="F466" s="242" t="s">
        <v>751</v>
      </c>
      <c r="G466" s="996">
        <v>2</v>
      </c>
      <c r="H466" s="996">
        <v>2</v>
      </c>
      <c r="I466" s="996">
        <v>2</v>
      </c>
      <c r="J466" s="1136">
        <v>50</v>
      </c>
      <c r="K466" s="264">
        <f t="shared" si="16"/>
        <v>25</v>
      </c>
      <c r="L466" s="1057" t="s">
        <v>4051</v>
      </c>
    </row>
    <row r="467" spans="1:12" ht="15.75" customHeight="1">
      <c r="A467" s="205" t="s">
        <v>4072</v>
      </c>
      <c r="B467" s="205" t="s">
        <v>4073</v>
      </c>
      <c r="C467" s="388" t="s">
        <v>420</v>
      </c>
      <c r="D467" s="205" t="s">
        <v>4074</v>
      </c>
      <c r="E467" s="259" t="s">
        <v>4075</v>
      </c>
      <c r="F467" s="242" t="s">
        <v>751</v>
      </c>
      <c r="G467" s="996">
        <v>5</v>
      </c>
      <c r="H467" s="996">
        <v>5</v>
      </c>
      <c r="I467" s="996">
        <v>5</v>
      </c>
      <c r="J467" s="1136">
        <v>50</v>
      </c>
      <c r="K467" s="264">
        <f t="shared" si="16"/>
        <v>10</v>
      </c>
      <c r="L467" s="1057" t="s">
        <v>4051</v>
      </c>
    </row>
    <row r="468" spans="1:12" ht="15.75" customHeight="1">
      <c r="A468" s="205" t="s">
        <v>4072</v>
      </c>
      <c r="B468" s="205" t="s">
        <v>4073</v>
      </c>
      <c r="C468" s="388" t="s">
        <v>420</v>
      </c>
      <c r="D468" s="205" t="s">
        <v>4076</v>
      </c>
      <c r="E468" s="259" t="s">
        <v>4077</v>
      </c>
      <c r="F468" s="242" t="s">
        <v>751</v>
      </c>
      <c r="G468" s="996">
        <v>5</v>
      </c>
      <c r="H468" s="996">
        <v>5</v>
      </c>
      <c r="I468" s="996">
        <v>5</v>
      </c>
      <c r="J468" s="1136">
        <v>50</v>
      </c>
      <c r="K468" s="264">
        <f t="shared" si="16"/>
        <v>10</v>
      </c>
      <c r="L468" s="1057" t="s">
        <v>4051</v>
      </c>
    </row>
    <row r="469" spans="1:12" ht="15.75" customHeight="1">
      <c r="A469" s="205" t="s">
        <v>4072</v>
      </c>
      <c r="B469" s="205" t="s">
        <v>4073</v>
      </c>
      <c r="C469" s="388" t="s">
        <v>420</v>
      </c>
      <c r="D469" s="205" t="s">
        <v>4078</v>
      </c>
      <c r="E469" s="207" t="s">
        <v>4079</v>
      </c>
      <c r="F469" s="242" t="s">
        <v>751</v>
      </c>
      <c r="G469" s="996">
        <v>5</v>
      </c>
      <c r="H469" s="996">
        <v>5</v>
      </c>
      <c r="I469" s="996">
        <v>5</v>
      </c>
      <c r="J469" s="1136">
        <v>50</v>
      </c>
      <c r="K469" s="264">
        <f t="shared" si="16"/>
        <v>10</v>
      </c>
      <c r="L469" s="1057" t="s">
        <v>4051</v>
      </c>
    </row>
    <row r="470" spans="1:12" ht="15.75" customHeight="1">
      <c r="A470" s="205" t="s">
        <v>4072</v>
      </c>
      <c r="B470" s="205" t="s">
        <v>4073</v>
      </c>
      <c r="C470" s="388" t="s">
        <v>420</v>
      </c>
      <c r="D470" s="205" t="s">
        <v>4080</v>
      </c>
      <c r="E470" s="259" t="s">
        <v>4081</v>
      </c>
      <c r="F470" s="242" t="s">
        <v>751</v>
      </c>
      <c r="G470" s="996">
        <v>5</v>
      </c>
      <c r="H470" s="996">
        <v>5</v>
      </c>
      <c r="I470" s="996">
        <v>5</v>
      </c>
      <c r="J470" s="1136">
        <v>50</v>
      </c>
      <c r="K470" s="264">
        <f t="shared" si="16"/>
        <v>10</v>
      </c>
      <c r="L470" s="1057" t="s">
        <v>4051</v>
      </c>
    </row>
    <row r="471" spans="1:12" ht="15.75" customHeight="1">
      <c r="A471" s="205" t="s">
        <v>4072</v>
      </c>
      <c r="B471" s="205" t="s">
        <v>4073</v>
      </c>
      <c r="C471" s="388" t="s">
        <v>420</v>
      </c>
      <c r="D471" s="205" t="s">
        <v>4082</v>
      </c>
      <c r="E471" s="207" t="s">
        <v>4083</v>
      </c>
      <c r="F471" s="242" t="s">
        <v>751</v>
      </c>
      <c r="G471" s="996">
        <v>5</v>
      </c>
      <c r="H471" s="996">
        <v>5</v>
      </c>
      <c r="I471" s="996">
        <v>5</v>
      </c>
      <c r="J471" s="1136">
        <v>50</v>
      </c>
      <c r="K471" s="264">
        <f t="shared" si="16"/>
        <v>10</v>
      </c>
      <c r="L471" s="1057" t="s">
        <v>4051</v>
      </c>
    </row>
    <row r="472" spans="1:12" ht="15.75" customHeight="1">
      <c r="A472" s="205" t="s">
        <v>4072</v>
      </c>
      <c r="B472" s="205" t="s">
        <v>4073</v>
      </c>
      <c r="C472" s="388" t="s">
        <v>420</v>
      </c>
      <c r="D472" s="205" t="s">
        <v>4084</v>
      </c>
      <c r="E472" s="259" t="s">
        <v>4085</v>
      </c>
      <c r="F472" s="242" t="s">
        <v>751</v>
      </c>
      <c r="G472" s="996">
        <v>5</v>
      </c>
      <c r="H472" s="996">
        <v>5</v>
      </c>
      <c r="I472" s="996">
        <v>5</v>
      </c>
      <c r="J472" s="1136">
        <v>50</v>
      </c>
      <c r="K472" s="264">
        <f t="shared" si="16"/>
        <v>10</v>
      </c>
      <c r="L472" s="1057" t="s">
        <v>4051</v>
      </c>
    </row>
    <row r="473" spans="1:12" ht="15.75" customHeight="1">
      <c r="A473" s="205" t="s">
        <v>4086</v>
      </c>
      <c r="B473" s="205" t="s">
        <v>4087</v>
      </c>
      <c r="C473" s="388" t="s">
        <v>420</v>
      </c>
      <c r="D473" s="1091" t="s">
        <v>4088</v>
      </c>
      <c r="E473" s="259" t="s">
        <v>4089</v>
      </c>
      <c r="F473" s="508" t="s">
        <v>751</v>
      </c>
      <c r="G473" s="996">
        <v>3</v>
      </c>
      <c r="H473" s="996">
        <v>3</v>
      </c>
      <c r="I473" s="996">
        <v>4</v>
      </c>
      <c r="J473" s="1136">
        <v>50</v>
      </c>
      <c r="K473" s="264">
        <v>16.670000000000002</v>
      </c>
      <c r="L473" s="1057" t="s">
        <v>4051</v>
      </c>
    </row>
    <row r="474" spans="1:12" ht="15.75" customHeight="1">
      <c r="A474" s="205" t="s">
        <v>4086</v>
      </c>
      <c r="B474" s="205" t="s">
        <v>4087</v>
      </c>
      <c r="C474" s="529" t="s">
        <v>420</v>
      </c>
      <c r="D474" s="205" t="s">
        <v>3903</v>
      </c>
      <c r="E474" s="259" t="s">
        <v>4090</v>
      </c>
      <c r="F474" s="508" t="s">
        <v>751</v>
      </c>
      <c r="G474" s="996">
        <v>3</v>
      </c>
      <c r="H474" s="996">
        <v>3</v>
      </c>
      <c r="I474" s="996">
        <v>4</v>
      </c>
      <c r="J474" s="1136">
        <v>50</v>
      </c>
      <c r="K474" s="264">
        <v>16.670000000000002</v>
      </c>
      <c r="L474" s="1057" t="s">
        <v>4051</v>
      </c>
    </row>
    <row r="475" spans="1:12" ht="15.75" customHeight="1">
      <c r="A475" s="205" t="s">
        <v>4091</v>
      </c>
      <c r="B475" s="1092" t="s">
        <v>3180</v>
      </c>
      <c r="C475" s="529" t="s">
        <v>420</v>
      </c>
      <c r="D475" s="1093" t="s">
        <v>4092</v>
      </c>
      <c r="E475" s="259" t="s">
        <v>3193</v>
      </c>
      <c r="F475" s="508" t="s">
        <v>751</v>
      </c>
      <c r="G475" s="996">
        <v>6</v>
      </c>
      <c r="H475" s="996">
        <v>3</v>
      </c>
      <c r="I475" s="996">
        <v>12</v>
      </c>
      <c r="J475" s="1136">
        <v>50</v>
      </c>
      <c r="K475" s="264">
        <v>8.33</v>
      </c>
      <c r="L475" s="1057" t="s">
        <v>4051</v>
      </c>
    </row>
    <row r="476" spans="1:12" ht="15.75" customHeight="1">
      <c r="A476" s="205" t="s">
        <v>4093</v>
      </c>
      <c r="B476" s="205" t="s">
        <v>3180</v>
      </c>
      <c r="C476" s="388" t="s">
        <v>420</v>
      </c>
      <c r="D476" s="205" t="s">
        <v>4094</v>
      </c>
      <c r="E476" s="259" t="s">
        <v>3191</v>
      </c>
      <c r="F476" s="206" t="s">
        <v>751</v>
      </c>
      <c r="G476" s="264">
        <v>6</v>
      </c>
      <c r="H476" s="264">
        <v>3</v>
      </c>
      <c r="I476" s="264">
        <v>12</v>
      </c>
      <c r="J476" s="1135">
        <v>50</v>
      </c>
      <c r="K476" s="264">
        <v>8.33</v>
      </c>
      <c r="L476" s="1057" t="s">
        <v>4051</v>
      </c>
    </row>
    <row r="477" spans="1:12" ht="15.75" customHeight="1">
      <c r="A477" s="205" t="s">
        <v>4095</v>
      </c>
      <c r="B477" s="205" t="s">
        <v>3180</v>
      </c>
      <c r="C477" s="207"/>
      <c r="D477" s="205" t="s">
        <v>4096</v>
      </c>
      <c r="E477" s="259" t="s">
        <v>4097</v>
      </c>
      <c r="F477" s="508" t="s">
        <v>751</v>
      </c>
      <c r="G477" s="996">
        <v>6</v>
      </c>
      <c r="H477" s="996">
        <v>3</v>
      </c>
      <c r="I477" s="996">
        <v>12</v>
      </c>
      <c r="J477" s="1136">
        <v>50</v>
      </c>
      <c r="K477" s="264">
        <v>8.33</v>
      </c>
      <c r="L477" s="1057" t="s">
        <v>4051</v>
      </c>
    </row>
    <row r="478" spans="1:12" ht="15.75" customHeight="1">
      <c r="A478" s="205" t="s">
        <v>4095</v>
      </c>
      <c r="B478" s="205" t="s">
        <v>3180</v>
      </c>
      <c r="C478" s="388" t="s">
        <v>420</v>
      </c>
      <c r="D478" s="205" t="s">
        <v>4098</v>
      </c>
      <c r="E478" s="259" t="s">
        <v>3195</v>
      </c>
      <c r="F478" s="508" t="s">
        <v>751</v>
      </c>
      <c r="G478" s="996">
        <v>6</v>
      </c>
      <c r="H478" s="996">
        <v>3</v>
      </c>
      <c r="I478" s="996">
        <v>12</v>
      </c>
      <c r="J478" s="1136">
        <v>50</v>
      </c>
      <c r="K478" s="264">
        <v>8.33</v>
      </c>
      <c r="L478" s="1057" t="s">
        <v>4051</v>
      </c>
    </row>
    <row r="479" spans="1:12" ht="15.75" customHeight="1">
      <c r="A479" s="205"/>
      <c r="B479" s="205"/>
      <c r="C479" s="529" t="s">
        <v>420</v>
      </c>
      <c r="D479" s="205" t="s">
        <v>4099</v>
      </c>
      <c r="E479" s="207" t="s">
        <v>4100</v>
      </c>
      <c r="F479" s="508"/>
      <c r="G479" s="996">
        <v>6</v>
      </c>
      <c r="H479" s="996">
        <v>3</v>
      </c>
      <c r="I479" s="996">
        <v>12</v>
      </c>
      <c r="J479" s="1136">
        <v>50</v>
      </c>
      <c r="K479" s="264">
        <v>8.33</v>
      </c>
      <c r="L479" s="1057" t="s">
        <v>4051</v>
      </c>
    </row>
    <row r="480" spans="1:12" ht="15.75" customHeight="1">
      <c r="A480" s="205" t="s">
        <v>4095</v>
      </c>
      <c r="B480" s="205" t="s">
        <v>3180</v>
      </c>
      <c r="C480" s="242" t="s">
        <v>420</v>
      </c>
      <c r="D480" s="205" t="s">
        <v>4101</v>
      </c>
      <c r="E480" s="259" t="s">
        <v>3186</v>
      </c>
      <c r="F480" s="508" t="s">
        <v>751</v>
      </c>
      <c r="G480" s="996">
        <v>6</v>
      </c>
      <c r="H480" s="996">
        <v>3</v>
      </c>
      <c r="I480" s="996">
        <v>12</v>
      </c>
      <c r="J480" s="1136">
        <v>50</v>
      </c>
      <c r="K480" s="264">
        <v>8.33</v>
      </c>
      <c r="L480" s="1057" t="s">
        <v>4051</v>
      </c>
    </row>
    <row r="481" spans="1:12" ht="15.75" customHeight="1">
      <c r="A481" s="205" t="s">
        <v>4095</v>
      </c>
      <c r="B481" s="205" t="s">
        <v>3180</v>
      </c>
      <c r="C481" s="207" t="s">
        <v>420</v>
      </c>
      <c r="D481" s="205" t="s">
        <v>4102</v>
      </c>
      <c r="E481" s="259" t="s">
        <v>3184</v>
      </c>
      <c r="F481" s="508" t="s">
        <v>751</v>
      </c>
      <c r="G481" s="996">
        <v>6</v>
      </c>
      <c r="H481" s="996">
        <v>3</v>
      </c>
      <c r="I481" s="996">
        <v>12</v>
      </c>
      <c r="J481" s="1136">
        <v>50</v>
      </c>
      <c r="K481" s="264">
        <v>8.33</v>
      </c>
      <c r="L481" s="1057" t="s">
        <v>4051</v>
      </c>
    </row>
    <row r="482" spans="1:12" ht="15.75" customHeight="1">
      <c r="A482" s="205"/>
      <c r="B482" s="205" t="s">
        <v>3180</v>
      </c>
      <c r="C482" s="207" t="s">
        <v>420</v>
      </c>
      <c r="D482" s="205" t="s">
        <v>4103</v>
      </c>
      <c r="E482" s="207" t="s">
        <v>4104</v>
      </c>
      <c r="F482" s="508" t="s">
        <v>751</v>
      </c>
      <c r="G482" s="996">
        <v>6</v>
      </c>
      <c r="H482" s="996">
        <v>3</v>
      </c>
      <c r="I482" s="996">
        <v>12</v>
      </c>
      <c r="J482" s="1136">
        <v>50</v>
      </c>
      <c r="K482" s="264">
        <v>8.33</v>
      </c>
      <c r="L482" s="1057" t="s">
        <v>4051</v>
      </c>
    </row>
    <row r="483" spans="1:12" ht="15.75" customHeight="1">
      <c r="A483" s="205" t="s">
        <v>4095</v>
      </c>
      <c r="B483" s="205" t="s">
        <v>3180</v>
      </c>
      <c r="C483" s="207" t="s">
        <v>420</v>
      </c>
      <c r="D483" s="205" t="s">
        <v>4105</v>
      </c>
      <c r="E483" s="259" t="s">
        <v>3189</v>
      </c>
      <c r="F483" s="508" t="s">
        <v>751</v>
      </c>
      <c r="G483" s="996">
        <v>6</v>
      </c>
      <c r="H483" s="996">
        <v>3</v>
      </c>
      <c r="I483" s="996">
        <v>12</v>
      </c>
      <c r="J483" s="1136">
        <v>50</v>
      </c>
      <c r="K483" s="264">
        <v>8.33</v>
      </c>
      <c r="L483" s="1057" t="s">
        <v>4051</v>
      </c>
    </row>
    <row r="484" spans="1:12" ht="15.75" customHeight="1">
      <c r="A484" s="205" t="s">
        <v>4095</v>
      </c>
      <c r="B484" s="205" t="s">
        <v>3180</v>
      </c>
      <c r="C484" s="207" t="s">
        <v>420</v>
      </c>
      <c r="D484" s="205" t="s">
        <v>4106</v>
      </c>
      <c r="E484" s="259" t="s">
        <v>3477</v>
      </c>
      <c r="F484" s="508" t="s">
        <v>751</v>
      </c>
      <c r="G484" s="996">
        <v>6</v>
      </c>
      <c r="H484" s="996">
        <v>3</v>
      </c>
      <c r="I484" s="996">
        <v>12</v>
      </c>
      <c r="J484" s="1136">
        <v>50</v>
      </c>
      <c r="K484" s="264">
        <v>8.33</v>
      </c>
      <c r="L484" s="1057" t="s">
        <v>4051</v>
      </c>
    </row>
    <row r="485" spans="1:12" ht="15.75" customHeight="1">
      <c r="A485" s="242" t="s">
        <v>4107</v>
      </c>
      <c r="B485" s="242" t="s">
        <v>878</v>
      </c>
      <c r="C485" s="242" t="s">
        <v>420</v>
      </c>
      <c r="D485" s="205" t="s">
        <v>1017</v>
      </c>
      <c r="E485" s="259" t="s">
        <v>4108</v>
      </c>
      <c r="F485" s="508" t="s">
        <v>868</v>
      </c>
      <c r="G485" s="996">
        <v>4</v>
      </c>
      <c r="H485" s="996">
        <v>4</v>
      </c>
      <c r="I485" s="996">
        <v>4</v>
      </c>
      <c r="J485" s="1136">
        <v>50</v>
      </c>
      <c r="K485" s="264">
        <f t="shared" si="16"/>
        <v>12.5</v>
      </c>
      <c r="L485" s="1057" t="s">
        <v>4051</v>
      </c>
    </row>
    <row r="486" spans="1:12" ht="15.75" customHeight="1">
      <c r="A486" s="205" t="s">
        <v>4107</v>
      </c>
      <c r="B486" s="205" t="s">
        <v>878</v>
      </c>
      <c r="C486" s="242" t="s">
        <v>420</v>
      </c>
      <c r="D486" s="205" t="s">
        <v>4109</v>
      </c>
      <c r="E486" s="259" t="s">
        <v>4110</v>
      </c>
      <c r="F486" s="508" t="s">
        <v>751</v>
      </c>
      <c r="G486" s="996">
        <v>4</v>
      </c>
      <c r="H486" s="996">
        <v>4</v>
      </c>
      <c r="I486" s="996">
        <v>4</v>
      </c>
      <c r="J486" s="1136">
        <v>50</v>
      </c>
      <c r="K486" s="264">
        <f t="shared" si="16"/>
        <v>12.5</v>
      </c>
      <c r="L486" s="1057" t="s">
        <v>4051</v>
      </c>
    </row>
    <row r="487" spans="1:12" ht="15.75" customHeight="1">
      <c r="A487" s="205" t="s">
        <v>4111</v>
      </c>
      <c r="B487" s="205" t="s">
        <v>4112</v>
      </c>
      <c r="C487" s="242" t="s">
        <v>420</v>
      </c>
      <c r="D487" s="205" t="s">
        <v>4113</v>
      </c>
      <c r="E487" s="1094" t="s">
        <v>3332</v>
      </c>
      <c r="F487" s="508" t="s">
        <v>751</v>
      </c>
      <c r="G487" s="996">
        <v>7</v>
      </c>
      <c r="H487" s="996">
        <v>6</v>
      </c>
      <c r="I487" s="996">
        <v>7</v>
      </c>
      <c r="J487" s="1136">
        <v>50</v>
      </c>
      <c r="K487" s="264">
        <v>7.1420000000000003</v>
      </c>
      <c r="L487" s="1057" t="s">
        <v>4051</v>
      </c>
    </row>
    <row r="488" spans="1:12" ht="15.75" customHeight="1">
      <c r="A488" s="205" t="s">
        <v>4111</v>
      </c>
      <c r="B488" s="205" t="s">
        <v>4112</v>
      </c>
      <c r="C488" s="242" t="s">
        <v>420</v>
      </c>
      <c r="D488" s="205" t="s">
        <v>4114</v>
      </c>
      <c r="E488" s="207" t="s">
        <v>4115</v>
      </c>
      <c r="F488" s="508" t="s">
        <v>751</v>
      </c>
      <c r="G488" s="996">
        <v>7</v>
      </c>
      <c r="H488" s="996">
        <v>6</v>
      </c>
      <c r="I488" s="996">
        <v>7</v>
      </c>
      <c r="J488" s="1136">
        <v>50</v>
      </c>
      <c r="K488" s="264">
        <v>7.1420000000000003</v>
      </c>
      <c r="L488" s="1057" t="s">
        <v>4051</v>
      </c>
    </row>
    <row r="489" spans="1:12" ht="15.75" customHeight="1">
      <c r="A489" s="205" t="s">
        <v>4116</v>
      </c>
      <c r="B489" s="205" t="s">
        <v>4117</v>
      </c>
      <c r="C489" s="242" t="s">
        <v>420</v>
      </c>
      <c r="D489" s="205" t="s">
        <v>4118</v>
      </c>
      <c r="E489" s="259" t="s">
        <v>4119</v>
      </c>
      <c r="F489" s="508" t="s">
        <v>751</v>
      </c>
      <c r="G489" s="996">
        <v>8</v>
      </c>
      <c r="H489" s="996">
        <v>4</v>
      </c>
      <c r="I489" s="996">
        <v>8</v>
      </c>
      <c r="J489" s="1136">
        <v>50</v>
      </c>
      <c r="K489" s="264">
        <f t="shared" ref="K489:K511" si="17">J489/G489</f>
        <v>6.25</v>
      </c>
      <c r="L489" s="1057" t="s">
        <v>4051</v>
      </c>
    </row>
    <row r="490" spans="1:12" ht="15.75" customHeight="1">
      <c r="A490" s="205" t="s">
        <v>4116</v>
      </c>
      <c r="B490" s="205" t="s">
        <v>4117</v>
      </c>
      <c r="C490" s="242" t="s">
        <v>420</v>
      </c>
      <c r="D490" s="205" t="s">
        <v>4120</v>
      </c>
      <c r="E490" s="259" t="s">
        <v>4121</v>
      </c>
      <c r="F490" s="508" t="s">
        <v>751</v>
      </c>
      <c r="G490" s="996">
        <v>8</v>
      </c>
      <c r="H490" s="996">
        <v>4</v>
      </c>
      <c r="I490" s="996">
        <v>8</v>
      </c>
      <c r="J490" s="1136">
        <v>50</v>
      </c>
      <c r="K490" s="264">
        <f t="shared" si="17"/>
        <v>6.25</v>
      </c>
      <c r="L490" s="1057" t="s">
        <v>4051</v>
      </c>
    </row>
    <row r="491" spans="1:12" ht="15.75" customHeight="1">
      <c r="A491" s="205" t="s">
        <v>4116</v>
      </c>
      <c r="B491" s="205" t="s">
        <v>4117</v>
      </c>
      <c r="C491" s="242" t="s">
        <v>420</v>
      </c>
      <c r="D491" s="205" t="s">
        <v>4122</v>
      </c>
      <c r="E491" s="259" t="s">
        <v>4123</v>
      </c>
      <c r="F491" s="508" t="s">
        <v>751</v>
      </c>
      <c r="G491" s="996">
        <v>8</v>
      </c>
      <c r="H491" s="996">
        <v>4</v>
      </c>
      <c r="I491" s="996">
        <v>8</v>
      </c>
      <c r="J491" s="1136">
        <v>50</v>
      </c>
      <c r="K491" s="264">
        <f t="shared" si="17"/>
        <v>6.25</v>
      </c>
      <c r="L491" s="1057" t="s">
        <v>4051</v>
      </c>
    </row>
    <row r="492" spans="1:12" ht="15.75" customHeight="1">
      <c r="A492" s="205" t="s">
        <v>4116</v>
      </c>
      <c r="B492" s="205" t="s">
        <v>4117</v>
      </c>
      <c r="C492" s="242" t="s">
        <v>420</v>
      </c>
      <c r="D492" s="205" t="s">
        <v>4124</v>
      </c>
      <c r="E492" s="259" t="s">
        <v>4119</v>
      </c>
      <c r="F492" s="508" t="s">
        <v>751</v>
      </c>
      <c r="G492" s="996">
        <v>8</v>
      </c>
      <c r="H492" s="996">
        <v>4</v>
      </c>
      <c r="I492" s="996">
        <v>8</v>
      </c>
      <c r="J492" s="1136">
        <v>50</v>
      </c>
      <c r="K492" s="264">
        <f t="shared" si="17"/>
        <v>6.25</v>
      </c>
      <c r="L492" s="1057" t="s">
        <v>4051</v>
      </c>
    </row>
    <row r="493" spans="1:12" ht="15.75" customHeight="1">
      <c r="A493" s="205" t="s">
        <v>3907</v>
      </c>
      <c r="B493" s="205" t="s">
        <v>3908</v>
      </c>
      <c r="C493" s="242" t="s">
        <v>420</v>
      </c>
      <c r="D493" s="205" t="s">
        <v>4125</v>
      </c>
      <c r="E493" s="259" t="s">
        <v>3201</v>
      </c>
      <c r="F493" s="508" t="s">
        <v>751</v>
      </c>
      <c r="G493" s="996">
        <v>4</v>
      </c>
      <c r="H493" s="996">
        <v>4</v>
      </c>
      <c r="I493" s="996">
        <v>4</v>
      </c>
      <c r="J493" s="1136">
        <v>50</v>
      </c>
      <c r="K493" s="264">
        <f t="shared" si="17"/>
        <v>12.5</v>
      </c>
      <c r="L493" s="1057" t="s">
        <v>4051</v>
      </c>
    </row>
    <row r="494" spans="1:12" ht="15.75" customHeight="1">
      <c r="A494" s="205" t="s">
        <v>3907</v>
      </c>
      <c r="B494" s="205" t="s">
        <v>3908</v>
      </c>
      <c r="C494" s="242" t="s">
        <v>420</v>
      </c>
      <c r="D494" s="205" t="s">
        <v>4126</v>
      </c>
      <c r="E494" s="242" t="s">
        <v>2171</v>
      </c>
      <c r="F494" s="508" t="s">
        <v>4127</v>
      </c>
      <c r="G494" s="996">
        <v>4</v>
      </c>
      <c r="H494" s="996">
        <v>4</v>
      </c>
      <c r="I494" s="996">
        <v>4</v>
      </c>
      <c r="J494" s="1136">
        <v>50</v>
      </c>
      <c r="K494" s="264">
        <f t="shared" si="17"/>
        <v>12.5</v>
      </c>
      <c r="L494" s="1057" t="s">
        <v>4051</v>
      </c>
    </row>
    <row r="495" spans="1:12" ht="15.75" customHeight="1">
      <c r="A495" s="205" t="s">
        <v>3907</v>
      </c>
      <c r="B495" s="205" t="s">
        <v>3908</v>
      </c>
      <c r="C495" s="242" t="s">
        <v>420</v>
      </c>
      <c r="D495" s="1091" t="s">
        <v>4128</v>
      </c>
      <c r="E495" s="259" t="s">
        <v>3488</v>
      </c>
      <c r="F495" s="508" t="s">
        <v>751</v>
      </c>
      <c r="G495" s="996">
        <v>4</v>
      </c>
      <c r="H495" s="996">
        <v>4</v>
      </c>
      <c r="I495" s="996">
        <v>4</v>
      </c>
      <c r="J495" s="1136">
        <v>50</v>
      </c>
      <c r="K495" s="264">
        <f t="shared" si="17"/>
        <v>12.5</v>
      </c>
      <c r="L495" s="1057" t="s">
        <v>4051</v>
      </c>
    </row>
    <row r="496" spans="1:12" ht="15.75" customHeight="1">
      <c r="A496" s="205" t="s">
        <v>4129</v>
      </c>
      <c r="B496" s="205" t="s">
        <v>4130</v>
      </c>
      <c r="C496" s="242" t="s">
        <v>420</v>
      </c>
      <c r="D496" s="205" t="s">
        <v>4131</v>
      </c>
      <c r="E496" s="259" t="s">
        <v>4127</v>
      </c>
      <c r="F496" s="508" t="s">
        <v>751</v>
      </c>
      <c r="G496" s="996">
        <v>4</v>
      </c>
      <c r="H496" s="996">
        <v>4</v>
      </c>
      <c r="I496" s="996">
        <v>4</v>
      </c>
      <c r="J496" s="1136">
        <v>50</v>
      </c>
      <c r="K496" s="264">
        <f t="shared" si="17"/>
        <v>12.5</v>
      </c>
      <c r="L496" s="1057" t="s">
        <v>4051</v>
      </c>
    </row>
    <row r="497" spans="1:12" ht="15.75" customHeight="1">
      <c r="A497" s="205" t="s">
        <v>4132</v>
      </c>
      <c r="B497" s="205" t="s">
        <v>3668</v>
      </c>
      <c r="C497" s="242" t="s">
        <v>420</v>
      </c>
      <c r="D497" s="205" t="s">
        <v>4133</v>
      </c>
      <c r="E497" s="259" t="s">
        <v>3670</v>
      </c>
      <c r="F497" s="508" t="s">
        <v>751</v>
      </c>
      <c r="G497" s="996">
        <v>4</v>
      </c>
      <c r="H497" s="996">
        <v>4</v>
      </c>
      <c r="I497" s="996">
        <v>4</v>
      </c>
      <c r="J497" s="1136">
        <v>50</v>
      </c>
      <c r="K497" s="264">
        <f t="shared" si="17"/>
        <v>12.5</v>
      </c>
      <c r="L497" s="1057" t="s">
        <v>4051</v>
      </c>
    </row>
    <row r="498" spans="1:12" ht="15.75" customHeight="1">
      <c r="A498" s="205" t="s">
        <v>4134</v>
      </c>
      <c r="B498" s="205" t="s">
        <v>4037</v>
      </c>
      <c r="C498" s="242" t="s">
        <v>420</v>
      </c>
      <c r="D498" s="205" t="s">
        <v>4135</v>
      </c>
      <c r="E498" s="259" t="s">
        <v>4136</v>
      </c>
      <c r="F498" s="508" t="s">
        <v>751</v>
      </c>
      <c r="G498" s="996">
        <v>5</v>
      </c>
      <c r="H498" s="996">
        <v>1</v>
      </c>
      <c r="I498" s="996">
        <v>5</v>
      </c>
      <c r="J498" s="1136">
        <v>50</v>
      </c>
      <c r="K498" s="264">
        <f t="shared" si="17"/>
        <v>10</v>
      </c>
      <c r="L498" s="1057" t="s">
        <v>4051</v>
      </c>
    </row>
    <row r="499" spans="1:12" ht="15.75" customHeight="1">
      <c r="A499" s="205" t="s">
        <v>4134</v>
      </c>
      <c r="B499" s="205" t="s">
        <v>4037</v>
      </c>
      <c r="C499" s="242" t="s">
        <v>420</v>
      </c>
      <c r="D499" s="205" t="s">
        <v>4137</v>
      </c>
      <c r="E499" s="259" t="s">
        <v>4138</v>
      </c>
      <c r="F499" s="508" t="s">
        <v>751</v>
      </c>
      <c r="G499" s="996">
        <v>5</v>
      </c>
      <c r="H499" s="996">
        <v>1</v>
      </c>
      <c r="I499" s="996">
        <v>5</v>
      </c>
      <c r="J499" s="1136">
        <v>50</v>
      </c>
      <c r="K499" s="264">
        <f t="shared" si="17"/>
        <v>10</v>
      </c>
      <c r="L499" s="1057" t="s">
        <v>4051</v>
      </c>
    </row>
    <row r="500" spans="1:12" ht="15.75" customHeight="1">
      <c r="A500" s="205" t="s">
        <v>4134</v>
      </c>
      <c r="B500" s="205" t="s">
        <v>4037</v>
      </c>
      <c r="C500" s="242" t="s">
        <v>420</v>
      </c>
      <c r="D500" s="205" t="s">
        <v>4139</v>
      </c>
      <c r="E500" s="259" t="s">
        <v>4140</v>
      </c>
      <c r="F500" s="508" t="s">
        <v>751</v>
      </c>
      <c r="G500" s="996">
        <v>5</v>
      </c>
      <c r="H500" s="996">
        <v>1</v>
      </c>
      <c r="I500" s="996">
        <v>5</v>
      </c>
      <c r="J500" s="1136">
        <v>50</v>
      </c>
      <c r="K500" s="264">
        <f t="shared" si="17"/>
        <v>10</v>
      </c>
      <c r="L500" s="1057" t="s">
        <v>4051</v>
      </c>
    </row>
    <row r="501" spans="1:12" ht="15.75" customHeight="1">
      <c r="A501" s="205" t="s">
        <v>4134</v>
      </c>
      <c r="B501" s="205" t="s">
        <v>4037</v>
      </c>
      <c r="C501" s="242" t="s">
        <v>420</v>
      </c>
      <c r="D501" s="205" t="s">
        <v>4141</v>
      </c>
      <c r="E501" s="1095" t="s">
        <v>4142</v>
      </c>
      <c r="F501" s="508" t="s">
        <v>751</v>
      </c>
      <c r="G501" s="996">
        <v>5</v>
      </c>
      <c r="H501" s="996">
        <v>1</v>
      </c>
      <c r="I501" s="996">
        <v>5</v>
      </c>
      <c r="J501" s="1136">
        <v>50</v>
      </c>
      <c r="K501" s="264">
        <f t="shared" si="17"/>
        <v>10</v>
      </c>
      <c r="L501" s="1057" t="s">
        <v>4051</v>
      </c>
    </row>
    <row r="502" spans="1:12" ht="15.75" customHeight="1">
      <c r="A502" s="205" t="s">
        <v>4134</v>
      </c>
      <c r="B502" s="205" t="s">
        <v>4037</v>
      </c>
      <c r="C502" s="242" t="s">
        <v>420</v>
      </c>
      <c r="D502" s="205" t="s">
        <v>4137</v>
      </c>
      <c r="E502" s="207" t="s">
        <v>4143</v>
      </c>
      <c r="F502" s="508" t="s">
        <v>751</v>
      </c>
      <c r="G502" s="996">
        <v>5</v>
      </c>
      <c r="H502" s="996">
        <v>1</v>
      </c>
      <c r="I502" s="996">
        <v>5</v>
      </c>
      <c r="J502" s="1136">
        <v>50</v>
      </c>
      <c r="K502" s="264">
        <f t="shared" si="17"/>
        <v>10</v>
      </c>
      <c r="L502" s="1057" t="s">
        <v>4051</v>
      </c>
    </row>
    <row r="503" spans="1:12" ht="15.75" customHeight="1">
      <c r="A503" s="205" t="s">
        <v>4134</v>
      </c>
      <c r="B503" s="205" t="s">
        <v>4037</v>
      </c>
      <c r="C503" s="242" t="s">
        <v>420</v>
      </c>
      <c r="D503" s="205" t="s">
        <v>4135</v>
      </c>
      <c r="E503" s="207" t="s">
        <v>4144</v>
      </c>
      <c r="F503" s="508" t="s">
        <v>751</v>
      </c>
      <c r="G503" s="264">
        <v>5</v>
      </c>
      <c r="H503" s="264">
        <v>1</v>
      </c>
      <c r="I503" s="264">
        <v>5</v>
      </c>
      <c r="J503" s="1135">
        <v>50</v>
      </c>
      <c r="K503" s="264">
        <f t="shared" si="17"/>
        <v>10</v>
      </c>
      <c r="L503" s="1057" t="s">
        <v>4051</v>
      </c>
    </row>
    <row r="504" spans="1:12" ht="15.75" customHeight="1">
      <c r="A504" s="205" t="s">
        <v>4145</v>
      </c>
      <c r="B504" s="205" t="s">
        <v>4146</v>
      </c>
      <c r="C504" s="242" t="s">
        <v>420</v>
      </c>
      <c r="D504" s="205" t="s">
        <v>4147</v>
      </c>
      <c r="E504" s="259" t="s">
        <v>4148</v>
      </c>
      <c r="F504" s="508" t="s">
        <v>751</v>
      </c>
      <c r="G504" s="996">
        <v>3</v>
      </c>
      <c r="H504" s="996">
        <v>3</v>
      </c>
      <c r="I504" s="996">
        <v>3</v>
      </c>
      <c r="J504" s="1136">
        <v>50</v>
      </c>
      <c r="K504" s="264">
        <v>16.670000000000002</v>
      </c>
      <c r="L504" s="1057" t="s">
        <v>4051</v>
      </c>
    </row>
    <row r="505" spans="1:12" ht="15.75" customHeight="1">
      <c r="A505" s="205" t="s">
        <v>4145</v>
      </c>
      <c r="B505" s="205" t="s">
        <v>4146</v>
      </c>
      <c r="C505" s="242" t="s">
        <v>420</v>
      </c>
      <c r="D505" s="205" t="s">
        <v>4149</v>
      </c>
      <c r="E505" s="259" t="s">
        <v>4150</v>
      </c>
      <c r="F505" s="508" t="s">
        <v>751</v>
      </c>
      <c r="G505" s="996">
        <v>3</v>
      </c>
      <c r="H505" s="996">
        <v>3</v>
      </c>
      <c r="I505" s="996">
        <v>3</v>
      </c>
      <c r="J505" s="1136">
        <v>50</v>
      </c>
      <c r="K505" s="264">
        <v>16.670000000000002</v>
      </c>
      <c r="L505" s="1057" t="s">
        <v>4051</v>
      </c>
    </row>
    <row r="506" spans="1:12" ht="15.75" customHeight="1">
      <c r="A506" s="205" t="s">
        <v>4151</v>
      </c>
      <c r="B506" s="205" t="s">
        <v>4152</v>
      </c>
      <c r="C506" s="242" t="s">
        <v>420</v>
      </c>
      <c r="D506" s="205" t="s">
        <v>4153</v>
      </c>
      <c r="E506" s="259" t="s">
        <v>4154</v>
      </c>
      <c r="F506" s="508" t="s">
        <v>751</v>
      </c>
      <c r="G506" s="996">
        <v>5</v>
      </c>
      <c r="H506" s="996">
        <v>5</v>
      </c>
      <c r="I506" s="996">
        <v>6</v>
      </c>
      <c r="J506" s="1136">
        <v>50</v>
      </c>
      <c r="K506" s="264">
        <f t="shared" si="17"/>
        <v>10</v>
      </c>
      <c r="L506" s="1057" t="s">
        <v>4051</v>
      </c>
    </row>
    <row r="507" spans="1:12" ht="15.75" customHeight="1">
      <c r="A507" s="205" t="s">
        <v>4155</v>
      </c>
      <c r="B507" s="205" t="s">
        <v>3791</v>
      </c>
      <c r="C507" s="242" t="s">
        <v>420</v>
      </c>
      <c r="D507" s="205" t="s">
        <v>4156</v>
      </c>
      <c r="E507" s="259" t="s">
        <v>4157</v>
      </c>
      <c r="F507" s="508" t="s">
        <v>751</v>
      </c>
      <c r="G507" s="996">
        <v>5</v>
      </c>
      <c r="H507" s="996">
        <v>3</v>
      </c>
      <c r="I507" s="996">
        <v>6</v>
      </c>
      <c r="J507" s="1136">
        <v>50</v>
      </c>
      <c r="K507" s="264">
        <f t="shared" si="17"/>
        <v>10</v>
      </c>
      <c r="L507" s="1057" t="s">
        <v>4051</v>
      </c>
    </row>
    <row r="508" spans="1:12" ht="15.75" customHeight="1">
      <c r="A508" s="205" t="s">
        <v>4158</v>
      </c>
      <c r="B508" s="205" t="s">
        <v>4159</v>
      </c>
      <c r="C508" s="242" t="s">
        <v>420</v>
      </c>
      <c r="D508" s="205" t="s">
        <v>3929</v>
      </c>
      <c r="E508" s="259" t="s">
        <v>3360</v>
      </c>
      <c r="F508" s="508" t="s">
        <v>751</v>
      </c>
      <c r="G508" s="996">
        <v>5</v>
      </c>
      <c r="H508" s="996">
        <v>5</v>
      </c>
      <c r="I508" s="996">
        <v>5</v>
      </c>
      <c r="J508" s="1136">
        <v>50</v>
      </c>
      <c r="K508" s="264">
        <f t="shared" si="17"/>
        <v>10</v>
      </c>
      <c r="L508" s="1057" t="s">
        <v>4051</v>
      </c>
    </row>
    <row r="509" spans="1:12" ht="15.75" customHeight="1">
      <c r="A509" s="205" t="s">
        <v>4158</v>
      </c>
      <c r="B509" s="205" t="s">
        <v>4159</v>
      </c>
      <c r="C509" s="242" t="s">
        <v>420</v>
      </c>
      <c r="D509" s="205" t="s">
        <v>4160</v>
      </c>
      <c r="E509" s="259" t="s">
        <v>3513</v>
      </c>
      <c r="F509" s="508" t="s">
        <v>751</v>
      </c>
      <c r="G509" s="996">
        <v>5</v>
      </c>
      <c r="H509" s="996">
        <v>5</v>
      </c>
      <c r="I509" s="996">
        <v>5</v>
      </c>
      <c r="J509" s="1136">
        <v>50</v>
      </c>
      <c r="K509" s="264">
        <f t="shared" si="17"/>
        <v>10</v>
      </c>
      <c r="L509" s="1057" t="s">
        <v>4051</v>
      </c>
    </row>
    <row r="510" spans="1:12" ht="15.75" customHeight="1">
      <c r="A510" s="205" t="s">
        <v>4161</v>
      </c>
      <c r="B510" s="205" t="s">
        <v>4162</v>
      </c>
      <c r="C510" s="242" t="s">
        <v>420</v>
      </c>
      <c r="D510" s="205" t="s">
        <v>4163</v>
      </c>
      <c r="E510" s="259" t="s">
        <v>4164</v>
      </c>
      <c r="F510" s="508" t="s">
        <v>751</v>
      </c>
      <c r="G510" s="996">
        <v>2</v>
      </c>
      <c r="H510" s="996">
        <v>2</v>
      </c>
      <c r="I510" s="996">
        <v>3</v>
      </c>
      <c r="J510" s="1136">
        <v>50</v>
      </c>
      <c r="K510" s="264">
        <f t="shared" si="17"/>
        <v>25</v>
      </c>
      <c r="L510" s="1057" t="s">
        <v>4051</v>
      </c>
    </row>
    <row r="511" spans="1:12" ht="15.6" customHeight="1">
      <c r="A511" s="205" t="s">
        <v>3783</v>
      </c>
      <c r="B511" s="205" t="s">
        <v>3784</v>
      </c>
      <c r="C511" s="242" t="s">
        <v>420</v>
      </c>
      <c r="D511" s="205" t="s">
        <v>4165</v>
      </c>
      <c r="E511" s="259" t="s">
        <v>3342</v>
      </c>
      <c r="F511" s="508" t="s">
        <v>751</v>
      </c>
      <c r="G511" s="996">
        <v>8</v>
      </c>
      <c r="H511" s="996">
        <v>7</v>
      </c>
      <c r="I511" s="996">
        <v>8</v>
      </c>
      <c r="J511" s="1136">
        <v>50</v>
      </c>
      <c r="K511" s="264">
        <f t="shared" si="17"/>
        <v>6.25</v>
      </c>
      <c r="L511" s="1057" t="s">
        <v>4051</v>
      </c>
    </row>
    <row r="512" spans="1:12" ht="15.75" customHeight="1">
      <c r="A512" s="205" t="s">
        <v>4166</v>
      </c>
      <c r="B512" s="205" t="s">
        <v>4044</v>
      </c>
      <c r="C512" s="242" t="s">
        <v>420</v>
      </c>
      <c r="D512" s="205" t="s">
        <v>4167</v>
      </c>
      <c r="E512" s="207" t="s">
        <v>4168</v>
      </c>
      <c r="F512" s="508" t="s">
        <v>751</v>
      </c>
      <c r="G512" s="996">
        <v>3</v>
      </c>
      <c r="H512" s="996">
        <v>3</v>
      </c>
      <c r="I512" s="996">
        <v>6</v>
      </c>
      <c r="J512" s="1136">
        <v>50</v>
      </c>
      <c r="K512" s="264">
        <v>16.670000000000002</v>
      </c>
      <c r="L512" s="1057" t="s">
        <v>4051</v>
      </c>
    </row>
    <row r="513" spans="1:11" ht="15.75" customHeight="1">
      <c r="A513" s="12"/>
      <c r="B513" s="12"/>
      <c r="C513" s="21"/>
      <c r="D513" s="12"/>
      <c r="E513" s="21"/>
      <c r="F513" s="28"/>
      <c r="G513" s="21"/>
      <c r="H513" s="21"/>
      <c r="I513" s="21"/>
      <c r="J513" s="107"/>
      <c r="K513" s="51"/>
    </row>
    <row r="514" spans="1:11" ht="15.75" customHeight="1">
      <c r="A514" s="12"/>
      <c r="B514" s="12"/>
      <c r="C514" s="21"/>
      <c r="D514" s="12"/>
      <c r="E514" s="21"/>
      <c r="F514" s="28"/>
      <c r="G514" s="21"/>
      <c r="H514" s="21"/>
      <c r="I514" s="21"/>
      <c r="J514" s="107"/>
      <c r="K514" s="51"/>
    </row>
    <row r="515" spans="1:11" ht="15.75" customHeight="1">
      <c r="A515" s="12"/>
      <c r="B515" s="12"/>
      <c r="C515" s="21"/>
      <c r="D515" s="12"/>
      <c r="E515" s="21"/>
      <c r="F515" s="28"/>
      <c r="G515" s="21"/>
      <c r="H515" s="21"/>
      <c r="I515" s="21"/>
      <c r="J515" s="107"/>
      <c r="K515" s="51"/>
    </row>
    <row r="516" spans="1:11" ht="15.75" customHeight="1">
      <c r="A516" s="12"/>
      <c r="B516" s="12"/>
      <c r="C516" s="21"/>
      <c r="D516" s="12"/>
      <c r="E516" s="21"/>
      <c r="F516" s="28"/>
      <c r="G516" s="21"/>
      <c r="H516" s="21"/>
      <c r="I516" s="21"/>
      <c r="J516" s="107"/>
      <c r="K516" s="51"/>
    </row>
    <row r="517" spans="1:11" ht="15.75" customHeight="1">
      <c r="A517" s="12"/>
      <c r="B517" s="12"/>
      <c r="C517" s="21"/>
      <c r="D517" s="12"/>
      <c r="E517" s="21"/>
      <c r="F517" s="28"/>
      <c r="G517" s="21"/>
      <c r="H517" s="21"/>
      <c r="I517" s="21"/>
      <c r="J517" s="45"/>
      <c r="K517" s="51"/>
    </row>
    <row r="518" spans="1:11" ht="15.75" customHeight="1">
      <c r="A518" s="29" t="s">
        <v>58</v>
      </c>
      <c r="B518" s="2"/>
      <c r="C518" s="3"/>
      <c r="D518" s="3"/>
      <c r="E518" s="3"/>
      <c r="F518" s="3"/>
      <c r="G518" s="3"/>
      <c r="H518" s="3"/>
      <c r="I518" s="3"/>
      <c r="J518" s="31"/>
      <c r="K518" s="108">
        <f>SUM(K16:K517)</f>
        <v>9750.3439999999864</v>
      </c>
    </row>
    <row r="519" spans="1:11" ht="15.75" customHeight="1">
      <c r="A519" s="29"/>
      <c r="B519" s="2"/>
      <c r="C519" s="3"/>
      <c r="D519" s="3"/>
      <c r="E519" s="3"/>
      <c r="F519" s="3"/>
      <c r="G519" s="3"/>
      <c r="H519" s="3"/>
      <c r="I519" s="3"/>
      <c r="J519" s="3"/>
      <c r="K519" s="29"/>
    </row>
    <row r="520" spans="1:11" ht="15.75" customHeight="1">
      <c r="A520" s="1164" t="s">
        <v>59</v>
      </c>
      <c r="B520" s="1164"/>
      <c r="C520" s="1164"/>
      <c r="D520" s="1164"/>
      <c r="E520" s="1164"/>
      <c r="F520" s="1164"/>
      <c r="G520" s="1164"/>
      <c r="H520" s="1164"/>
      <c r="I520" s="1164"/>
      <c r="J520" s="1164"/>
      <c r="K520" s="1164"/>
    </row>
    <row r="521" spans="1:11" ht="15.75" customHeight="1">
      <c r="A521" s="1"/>
      <c r="B521" s="2"/>
      <c r="C521" s="3"/>
      <c r="D521" s="3"/>
      <c r="E521" s="3"/>
      <c r="F521" s="3"/>
      <c r="G521" s="3"/>
      <c r="H521" s="3"/>
      <c r="I521" s="3"/>
      <c r="J521" s="3"/>
      <c r="K521" s="1"/>
    </row>
    <row r="522" spans="1:11" ht="15.75" customHeight="1">
      <c r="A522" s="1"/>
      <c r="B522" s="2"/>
      <c r="C522" s="3"/>
      <c r="D522" s="3"/>
      <c r="E522" s="3"/>
      <c r="F522" s="3"/>
      <c r="G522" s="3"/>
      <c r="H522" s="3"/>
      <c r="I522" s="3"/>
      <c r="J522" s="3"/>
      <c r="K522" s="1"/>
    </row>
    <row r="523" spans="1:11" ht="15.75" customHeight="1">
      <c r="A523" s="1"/>
      <c r="B523" s="2"/>
      <c r="C523" s="3"/>
      <c r="D523" s="3"/>
      <c r="E523" s="3"/>
      <c r="F523" s="3"/>
      <c r="G523" s="3"/>
      <c r="H523" s="3"/>
      <c r="I523" s="3"/>
      <c r="J523" s="3"/>
      <c r="K523" s="3"/>
    </row>
    <row r="524" spans="1:11" ht="15.75" customHeight="1">
      <c r="A524" s="106"/>
      <c r="B524" s="2"/>
      <c r="C524" s="3"/>
      <c r="D524" s="3"/>
      <c r="E524" s="3"/>
      <c r="F524" s="3"/>
      <c r="G524" s="3"/>
      <c r="H524" s="3"/>
      <c r="I524" s="3"/>
      <c r="J524" s="3"/>
      <c r="K524" s="3"/>
    </row>
    <row r="525" spans="1:11" ht="15.75" customHeight="1">
      <c r="A525" s="1"/>
      <c r="B525" s="2"/>
      <c r="C525" s="3"/>
      <c r="D525" s="3"/>
      <c r="E525" s="3"/>
      <c r="F525" s="3"/>
      <c r="G525" s="3"/>
      <c r="H525" s="3"/>
      <c r="I525" s="3"/>
      <c r="J525" s="3"/>
      <c r="K525" s="3"/>
    </row>
    <row r="526" spans="1:11" ht="15.75" customHeight="1">
      <c r="A526" s="1"/>
      <c r="B526" s="2"/>
      <c r="C526" s="3"/>
      <c r="D526" s="3"/>
      <c r="E526" s="3"/>
      <c r="F526" s="3"/>
      <c r="G526" s="3"/>
      <c r="H526" s="3"/>
      <c r="I526" s="3"/>
      <c r="J526" s="3"/>
      <c r="K526" s="3"/>
    </row>
    <row r="527" spans="1:11" ht="15.75" customHeight="1">
      <c r="A527" s="1"/>
      <c r="B527" s="2"/>
      <c r="C527" s="3"/>
      <c r="D527" s="3"/>
      <c r="E527" s="3"/>
      <c r="F527" s="3"/>
      <c r="G527" s="3"/>
      <c r="H527" s="3"/>
      <c r="I527" s="3"/>
      <c r="J527" s="3"/>
      <c r="K527" s="3"/>
    </row>
    <row r="528" spans="1:11" ht="15.75" customHeight="1">
      <c r="A528" s="1"/>
      <c r="B528" s="2"/>
      <c r="C528" s="3"/>
      <c r="D528" s="3"/>
      <c r="E528" s="3"/>
      <c r="F528" s="3"/>
      <c r="G528" s="3"/>
      <c r="H528" s="3"/>
      <c r="I528" s="3"/>
      <c r="J528" s="3"/>
      <c r="K528" s="3"/>
    </row>
    <row r="529" spans="1:11" ht="15.75" customHeight="1">
      <c r="A529" s="1"/>
      <c r="B529" s="2"/>
      <c r="C529" s="3"/>
      <c r="D529" s="3"/>
      <c r="E529" s="3"/>
      <c r="F529" s="3"/>
      <c r="G529" s="3"/>
      <c r="H529" s="3"/>
      <c r="I529" s="3"/>
      <c r="J529" s="3"/>
      <c r="K529" s="3"/>
    </row>
    <row r="530" spans="1:11" ht="15.75" customHeight="1">
      <c r="A530" s="1"/>
      <c r="B530" s="2"/>
      <c r="C530" s="3"/>
      <c r="D530" s="3"/>
      <c r="E530" s="3"/>
      <c r="F530" s="3"/>
      <c r="G530" s="3"/>
      <c r="H530" s="3"/>
      <c r="I530" s="3"/>
      <c r="J530" s="3"/>
      <c r="K530" s="3"/>
    </row>
    <row r="531" spans="1:11" ht="15.75" customHeight="1">
      <c r="A531" s="1"/>
      <c r="B531" s="2"/>
      <c r="C531" s="3"/>
      <c r="D531" s="3"/>
      <c r="E531" s="3"/>
      <c r="F531" s="3"/>
      <c r="G531" s="3"/>
      <c r="H531" s="3"/>
      <c r="I531" s="3"/>
      <c r="J531" s="3"/>
      <c r="K531" s="3"/>
    </row>
    <row r="532" spans="1:11" ht="15.75" customHeight="1">
      <c r="A532" s="1"/>
      <c r="B532" s="2"/>
      <c r="C532" s="3"/>
      <c r="D532" s="3"/>
      <c r="E532" s="3"/>
      <c r="F532" s="3"/>
      <c r="G532" s="3"/>
      <c r="H532" s="3"/>
      <c r="I532" s="3"/>
      <c r="J532" s="3"/>
      <c r="K532" s="3"/>
    </row>
    <row r="533" spans="1:11" ht="15.75" customHeight="1">
      <c r="A533" s="1"/>
      <c r="B533" s="2"/>
      <c r="C533" s="3"/>
      <c r="D533" s="3"/>
      <c r="E533" s="3"/>
      <c r="F533" s="3"/>
      <c r="G533" s="3"/>
      <c r="H533" s="3"/>
      <c r="I533" s="3"/>
      <c r="J533" s="3"/>
      <c r="K533" s="3"/>
    </row>
    <row r="534" spans="1:11" ht="15.75" customHeight="1">
      <c r="A534" s="1"/>
      <c r="B534" s="2"/>
      <c r="C534" s="3"/>
      <c r="D534" s="3"/>
      <c r="E534" s="3"/>
      <c r="F534" s="3"/>
      <c r="G534" s="3"/>
      <c r="H534" s="3"/>
      <c r="I534" s="3"/>
      <c r="J534" s="3"/>
      <c r="K534" s="3"/>
    </row>
    <row r="535" spans="1:11" ht="15.75" customHeight="1">
      <c r="A535" s="1"/>
      <c r="B535" s="2"/>
      <c r="C535" s="3"/>
      <c r="D535" s="3"/>
      <c r="E535" s="3"/>
      <c r="F535" s="3"/>
      <c r="G535" s="3"/>
      <c r="H535" s="3"/>
      <c r="I535" s="3"/>
      <c r="J535" s="3"/>
      <c r="K535" s="3"/>
    </row>
    <row r="536" spans="1:11" ht="15.75" customHeight="1">
      <c r="A536" s="1"/>
      <c r="B536" s="2"/>
      <c r="C536" s="3"/>
      <c r="D536" s="3"/>
      <c r="E536" s="3"/>
      <c r="F536" s="3"/>
      <c r="G536" s="3"/>
      <c r="H536" s="3"/>
      <c r="I536" s="3"/>
      <c r="J536" s="3"/>
      <c r="K536" s="3"/>
    </row>
    <row r="537" spans="1:11" ht="15.75" customHeight="1">
      <c r="A537" s="1"/>
      <c r="B537" s="2"/>
      <c r="C537" s="3"/>
      <c r="D537" s="3"/>
      <c r="E537" s="3"/>
      <c r="F537" s="3"/>
      <c r="G537" s="3"/>
      <c r="H537" s="3"/>
      <c r="I537" s="3"/>
      <c r="J537" s="3"/>
      <c r="K537" s="3"/>
    </row>
    <row r="538" spans="1:11" ht="15.75" customHeight="1">
      <c r="A538" s="1"/>
      <c r="B538" s="2"/>
      <c r="C538" s="3"/>
      <c r="D538" s="3"/>
      <c r="E538" s="3"/>
      <c r="F538" s="3"/>
      <c r="G538" s="3"/>
      <c r="H538" s="3"/>
      <c r="I538" s="3"/>
      <c r="J538" s="3"/>
      <c r="K538" s="3"/>
    </row>
    <row r="539" spans="1:11" ht="15.75" customHeight="1">
      <c r="A539" s="1"/>
      <c r="B539" s="2"/>
      <c r="C539" s="3"/>
      <c r="D539" s="3"/>
      <c r="E539" s="3"/>
      <c r="F539" s="3"/>
      <c r="G539" s="3"/>
      <c r="H539" s="3"/>
      <c r="I539" s="3"/>
      <c r="J539" s="3"/>
      <c r="K539" s="3"/>
    </row>
    <row r="540" spans="1:11" ht="15.75" customHeight="1">
      <c r="A540" s="1"/>
      <c r="B540" s="2"/>
      <c r="C540" s="3"/>
      <c r="D540" s="3"/>
      <c r="E540" s="3"/>
      <c r="F540" s="3"/>
      <c r="G540" s="3"/>
      <c r="H540" s="3"/>
      <c r="I540" s="3"/>
      <c r="J540" s="3"/>
      <c r="K540" s="3"/>
    </row>
    <row r="541" spans="1:11" ht="15.75" customHeight="1">
      <c r="A541" s="1"/>
      <c r="B541" s="2"/>
      <c r="C541" s="3"/>
      <c r="D541" s="3"/>
      <c r="E541" s="3"/>
      <c r="F541" s="3"/>
      <c r="G541" s="3"/>
      <c r="H541" s="3"/>
      <c r="I541" s="3"/>
      <c r="J541" s="3"/>
      <c r="K541" s="3"/>
    </row>
    <row r="542" spans="1:11" ht="15.75" customHeight="1">
      <c r="A542" s="1"/>
      <c r="B542" s="2"/>
      <c r="C542" s="3"/>
      <c r="D542" s="3"/>
      <c r="E542" s="3"/>
      <c r="F542" s="3"/>
      <c r="G542" s="3"/>
      <c r="H542" s="3"/>
      <c r="I542" s="3"/>
      <c r="J542" s="3"/>
      <c r="K542" s="3"/>
    </row>
    <row r="543" spans="1:11" ht="15.75" customHeight="1">
      <c r="A543" s="1"/>
      <c r="B543" s="2"/>
      <c r="C543" s="3"/>
      <c r="D543" s="3"/>
      <c r="E543" s="3"/>
      <c r="F543" s="3"/>
      <c r="G543" s="3"/>
      <c r="H543" s="3"/>
      <c r="I543" s="3"/>
      <c r="J543" s="3"/>
      <c r="K543" s="3"/>
    </row>
    <row r="544" spans="1:11" ht="15.75" customHeight="1">
      <c r="A544" s="1"/>
      <c r="B544" s="2"/>
      <c r="C544" s="3"/>
      <c r="D544" s="3"/>
      <c r="E544" s="3"/>
      <c r="F544" s="3"/>
      <c r="G544" s="3"/>
      <c r="H544" s="3"/>
      <c r="I544" s="3"/>
      <c r="J544" s="3"/>
      <c r="K544" s="3"/>
    </row>
    <row r="545" spans="1:11" ht="15.75" customHeight="1">
      <c r="A545" s="1"/>
      <c r="B545" s="2"/>
      <c r="C545" s="3"/>
      <c r="D545" s="3"/>
      <c r="E545" s="3"/>
      <c r="F545" s="3"/>
      <c r="G545" s="3"/>
      <c r="H545" s="3"/>
      <c r="I545" s="3"/>
      <c r="J545" s="3"/>
      <c r="K545" s="3"/>
    </row>
    <row r="546" spans="1:11" ht="15.75" customHeight="1">
      <c r="A546" s="1"/>
      <c r="B546" s="2"/>
      <c r="C546" s="3"/>
      <c r="D546" s="3"/>
      <c r="E546" s="3"/>
      <c r="F546" s="3"/>
      <c r="G546" s="3"/>
      <c r="H546" s="3"/>
      <c r="I546" s="3"/>
      <c r="J546" s="3"/>
      <c r="K546" s="3"/>
    </row>
    <row r="547" spans="1:11" ht="15.75" customHeight="1">
      <c r="A547" s="1"/>
      <c r="B547" s="2"/>
      <c r="C547" s="3"/>
      <c r="D547" s="3"/>
      <c r="E547" s="3"/>
      <c r="F547" s="3"/>
      <c r="G547" s="3"/>
      <c r="H547" s="3"/>
      <c r="I547" s="3"/>
      <c r="J547" s="3"/>
      <c r="K547" s="3"/>
    </row>
    <row r="548" spans="1:11" ht="15.75" customHeight="1">
      <c r="A548" s="1"/>
      <c r="B548" s="2"/>
      <c r="C548" s="3"/>
      <c r="D548" s="3"/>
      <c r="E548" s="3"/>
      <c r="F548" s="3"/>
      <c r="G548" s="3"/>
      <c r="H548" s="3"/>
      <c r="I548" s="3"/>
      <c r="J548" s="3"/>
      <c r="K548" s="3"/>
    </row>
    <row r="549" spans="1:11" ht="15.75" customHeight="1">
      <c r="A549" s="1"/>
      <c r="B549" s="2"/>
      <c r="C549" s="3"/>
      <c r="D549" s="3"/>
      <c r="E549" s="3"/>
      <c r="F549" s="3"/>
      <c r="G549" s="3"/>
      <c r="H549" s="3"/>
      <c r="I549" s="3"/>
      <c r="J549" s="3"/>
      <c r="K549" s="3"/>
    </row>
    <row r="550" spans="1:11" ht="15.75" customHeight="1">
      <c r="A550" s="1"/>
      <c r="B550" s="2"/>
      <c r="C550" s="3"/>
      <c r="D550" s="3"/>
      <c r="E550" s="3"/>
      <c r="F550" s="3"/>
      <c r="G550" s="3"/>
      <c r="H550" s="3"/>
      <c r="I550" s="3"/>
      <c r="J550" s="3"/>
      <c r="K550" s="3"/>
    </row>
    <row r="551" spans="1:11" ht="15.75" customHeight="1">
      <c r="A551" s="1"/>
      <c r="B551" s="2"/>
      <c r="C551" s="3"/>
      <c r="D551" s="3"/>
      <c r="E551" s="3"/>
      <c r="F551" s="3"/>
      <c r="G551" s="3"/>
      <c r="H551" s="3"/>
      <c r="I551" s="3"/>
      <c r="J551" s="3"/>
      <c r="K551" s="3"/>
    </row>
    <row r="552" spans="1:11" ht="15.75" customHeight="1">
      <c r="A552" s="1"/>
      <c r="B552" s="2"/>
      <c r="C552" s="3"/>
      <c r="D552" s="3"/>
      <c r="E552" s="3"/>
      <c r="F552" s="3"/>
      <c r="G552" s="3"/>
      <c r="H552" s="3"/>
      <c r="I552" s="3"/>
      <c r="J552" s="3"/>
      <c r="K552" s="3"/>
    </row>
    <row r="553" spans="1:11" ht="15.75" customHeight="1">
      <c r="A553" s="1"/>
      <c r="B553" s="2"/>
      <c r="C553" s="3"/>
      <c r="D553" s="3"/>
      <c r="E553" s="3"/>
      <c r="F553" s="3"/>
      <c r="G553" s="3"/>
      <c r="H553" s="3"/>
      <c r="I553" s="3"/>
      <c r="J553" s="3"/>
      <c r="K553" s="3"/>
    </row>
    <row r="554" spans="1:11" ht="15.75" customHeight="1">
      <c r="A554" s="1"/>
      <c r="B554" s="2"/>
      <c r="C554" s="3"/>
      <c r="D554" s="3"/>
      <c r="E554" s="3"/>
      <c r="F554" s="3"/>
      <c r="G554" s="3"/>
      <c r="H554" s="3"/>
      <c r="I554" s="3"/>
      <c r="J554" s="3"/>
      <c r="K554" s="3"/>
    </row>
    <row r="555" spans="1:11" ht="15.75" customHeight="1">
      <c r="A555" s="1"/>
      <c r="B555" s="2"/>
      <c r="C555" s="3"/>
      <c r="D555" s="3"/>
      <c r="E555" s="3"/>
      <c r="F555" s="3"/>
      <c r="G555" s="3"/>
      <c r="H555" s="3"/>
      <c r="I555" s="3"/>
      <c r="J555" s="3"/>
      <c r="K555" s="3"/>
    </row>
    <row r="556" spans="1:11" ht="15.75" customHeight="1">
      <c r="A556" s="1"/>
      <c r="B556" s="2"/>
      <c r="C556" s="3"/>
      <c r="D556" s="3"/>
      <c r="E556" s="3"/>
      <c r="F556" s="3"/>
      <c r="G556" s="3"/>
      <c r="H556" s="3"/>
      <c r="I556" s="3"/>
      <c r="J556" s="3"/>
      <c r="K556" s="3"/>
    </row>
    <row r="557" spans="1:11" ht="15.75" customHeight="1">
      <c r="A557" s="1"/>
      <c r="B557" s="2"/>
      <c r="C557" s="3"/>
      <c r="D557" s="3"/>
      <c r="E557" s="3"/>
      <c r="F557" s="3"/>
      <c r="G557" s="3"/>
      <c r="H557" s="3"/>
      <c r="I557" s="3"/>
      <c r="J557" s="3"/>
      <c r="K557" s="3"/>
    </row>
    <row r="558" spans="1:11" ht="15.75" customHeight="1">
      <c r="A558" s="1"/>
      <c r="B558" s="2"/>
      <c r="C558" s="3"/>
      <c r="D558" s="3"/>
      <c r="E558" s="3"/>
      <c r="F558" s="3"/>
      <c r="G558" s="3"/>
      <c r="H558" s="3"/>
      <c r="I558" s="3"/>
      <c r="J558" s="3"/>
      <c r="K558" s="3"/>
    </row>
    <row r="559" spans="1:11" ht="15.75" customHeight="1">
      <c r="A559" s="1"/>
      <c r="B559" s="2"/>
      <c r="C559" s="3"/>
      <c r="D559" s="3"/>
      <c r="E559" s="3"/>
      <c r="F559" s="3"/>
      <c r="G559" s="3"/>
      <c r="H559" s="3"/>
      <c r="I559" s="3"/>
      <c r="J559" s="3"/>
      <c r="K559" s="3"/>
    </row>
    <row r="560" spans="1:11" ht="15.75" customHeight="1">
      <c r="A560" s="1"/>
      <c r="B560" s="2"/>
      <c r="C560" s="3"/>
      <c r="D560" s="3"/>
      <c r="E560" s="3"/>
      <c r="F560" s="3"/>
      <c r="G560" s="3"/>
      <c r="H560" s="3"/>
      <c r="I560" s="3"/>
      <c r="J560" s="3"/>
      <c r="K560" s="3"/>
    </row>
    <row r="561" spans="1:11" ht="15.75" customHeight="1">
      <c r="A561" s="1"/>
      <c r="B561" s="2"/>
      <c r="C561" s="3"/>
      <c r="D561" s="3"/>
      <c r="E561" s="3"/>
      <c r="F561" s="3"/>
      <c r="G561" s="3"/>
      <c r="H561" s="3"/>
      <c r="I561" s="3"/>
      <c r="J561" s="3"/>
      <c r="K561" s="3"/>
    </row>
    <row r="562" spans="1:11" ht="15.75" customHeight="1">
      <c r="A562" s="1"/>
      <c r="B562" s="2"/>
      <c r="C562" s="3"/>
      <c r="D562" s="3"/>
      <c r="E562" s="3"/>
      <c r="F562" s="3"/>
      <c r="G562" s="3"/>
      <c r="H562" s="3"/>
      <c r="I562" s="3"/>
      <c r="J562" s="3"/>
      <c r="K562" s="3"/>
    </row>
    <row r="563" spans="1:11" ht="15.75" customHeight="1">
      <c r="A563" s="1"/>
      <c r="B563" s="2"/>
      <c r="C563" s="3"/>
      <c r="D563" s="3"/>
      <c r="E563" s="3"/>
      <c r="F563" s="3"/>
      <c r="G563" s="3"/>
      <c r="H563" s="3"/>
      <c r="I563" s="3"/>
      <c r="J563" s="3"/>
      <c r="K563" s="3"/>
    </row>
    <row r="564" spans="1:11" ht="15.75" customHeight="1">
      <c r="A564" s="1"/>
      <c r="B564" s="2"/>
      <c r="C564" s="3"/>
      <c r="D564" s="3"/>
      <c r="E564" s="3"/>
      <c r="F564" s="3"/>
      <c r="G564" s="3"/>
      <c r="H564" s="3"/>
      <c r="I564" s="3"/>
      <c r="J564" s="3"/>
      <c r="K564" s="3"/>
    </row>
    <row r="565" spans="1:11" ht="15.75" customHeight="1">
      <c r="A565" s="1"/>
      <c r="B565" s="2"/>
      <c r="C565" s="3"/>
      <c r="D565" s="3"/>
      <c r="E565" s="3"/>
      <c r="F565" s="3"/>
      <c r="G565" s="3"/>
      <c r="H565" s="3"/>
      <c r="I565" s="3"/>
      <c r="J565" s="3"/>
      <c r="K565" s="3"/>
    </row>
    <row r="566" spans="1:11" ht="15.75" customHeight="1">
      <c r="A566" s="1"/>
      <c r="B566" s="2"/>
      <c r="C566" s="3"/>
      <c r="D566" s="3"/>
      <c r="E566" s="3"/>
      <c r="F566" s="3"/>
      <c r="G566" s="3"/>
      <c r="H566" s="3"/>
      <c r="I566" s="3"/>
      <c r="J566" s="3"/>
      <c r="K566" s="3"/>
    </row>
    <row r="567" spans="1:11" ht="15.75" customHeight="1">
      <c r="A567" s="1"/>
      <c r="B567" s="2"/>
      <c r="C567" s="3"/>
      <c r="D567" s="3"/>
      <c r="E567" s="3"/>
      <c r="F567" s="3"/>
      <c r="G567" s="3"/>
      <c r="H567" s="3"/>
      <c r="I567" s="3"/>
      <c r="J567" s="3"/>
      <c r="K567" s="3"/>
    </row>
    <row r="568" spans="1:11" ht="15.75" customHeight="1">
      <c r="A568" s="1"/>
      <c r="B568" s="2"/>
      <c r="C568" s="3"/>
      <c r="D568" s="3"/>
      <c r="E568" s="3"/>
      <c r="F568" s="3"/>
      <c r="G568" s="3"/>
      <c r="H568" s="3"/>
      <c r="I568" s="3"/>
      <c r="J568" s="3"/>
      <c r="K568" s="3"/>
    </row>
    <row r="569" spans="1:11" ht="15.75" customHeight="1">
      <c r="A569" s="1"/>
      <c r="B569" s="2"/>
      <c r="C569" s="3"/>
      <c r="D569" s="3"/>
      <c r="E569" s="3"/>
      <c r="F569" s="3"/>
      <c r="G569" s="3"/>
      <c r="H569" s="3"/>
      <c r="I569" s="3"/>
      <c r="J569" s="3"/>
      <c r="K569" s="3"/>
    </row>
    <row r="570" spans="1:11" ht="15.75" customHeight="1">
      <c r="A570" s="1"/>
      <c r="B570" s="2"/>
      <c r="C570" s="3"/>
      <c r="D570" s="3"/>
      <c r="E570" s="3"/>
      <c r="F570" s="3"/>
      <c r="G570" s="3"/>
      <c r="H570" s="3"/>
      <c r="I570" s="3"/>
      <c r="J570" s="3"/>
      <c r="K570" s="3"/>
    </row>
    <row r="571" spans="1:11" ht="15.75" customHeight="1">
      <c r="A571" s="1"/>
      <c r="B571" s="2"/>
      <c r="C571" s="3"/>
      <c r="D571" s="3"/>
      <c r="E571" s="3"/>
      <c r="F571" s="3"/>
      <c r="G571" s="3"/>
      <c r="H571" s="3"/>
      <c r="I571" s="3"/>
      <c r="J571" s="3"/>
      <c r="K571" s="3"/>
    </row>
    <row r="572" spans="1:11" ht="15.75" customHeight="1">
      <c r="A572" s="1"/>
      <c r="B572" s="2"/>
      <c r="C572" s="3"/>
      <c r="D572" s="3"/>
      <c r="E572" s="3"/>
      <c r="F572" s="3"/>
      <c r="G572" s="3"/>
      <c r="H572" s="3"/>
      <c r="I572" s="3"/>
      <c r="J572" s="3"/>
      <c r="K572" s="3"/>
    </row>
    <row r="573" spans="1:11" ht="15.75" customHeight="1">
      <c r="A573" s="1"/>
      <c r="B573" s="2"/>
      <c r="C573" s="3"/>
      <c r="D573" s="3"/>
      <c r="E573" s="3"/>
      <c r="F573" s="3"/>
      <c r="G573" s="3"/>
      <c r="H573" s="3"/>
      <c r="I573" s="3"/>
      <c r="J573" s="3"/>
      <c r="K573" s="3"/>
    </row>
    <row r="574" spans="1:11" ht="15.75" customHeight="1">
      <c r="A574" s="1"/>
      <c r="B574" s="2"/>
      <c r="C574" s="3"/>
      <c r="D574" s="3"/>
      <c r="E574" s="3"/>
      <c r="F574" s="3"/>
      <c r="G574" s="3"/>
      <c r="H574" s="3"/>
      <c r="I574" s="3"/>
      <c r="J574" s="3"/>
      <c r="K574" s="3"/>
    </row>
    <row r="575" spans="1:11" ht="15.75" customHeight="1">
      <c r="A575" s="1"/>
      <c r="B575" s="2"/>
      <c r="C575" s="3"/>
      <c r="D575" s="3"/>
      <c r="E575" s="3"/>
      <c r="F575" s="3"/>
      <c r="G575" s="3"/>
      <c r="H575" s="3"/>
      <c r="I575" s="3"/>
      <c r="J575" s="3"/>
      <c r="K575" s="3"/>
    </row>
    <row r="576" spans="1:11" ht="15.75" customHeight="1">
      <c r="A576" s="1"/>
      <c r="B576" s="2"/>
      <c r="C576" s="3"/>
      <c r="D576" s="3"/>
      <c r="E576" s="3"/>
      <c r="F576" s="3"/>
      <c r="G576" s="3"/>
      <c r="H576" s="3"/>
      <c r="I576" s="3"/>
      <c r="J576" s="3"/>
      <c r="K576" s="3"/>
    </row>
    <row r="577" spans="1:11" ht="15.75" customHeight="1">
      <c r="A577" s="1"/>
      <c r="B577" s="2"/>
      <c r="C577" s="3"/>
      <c r="D577" s="3"/>
      <c r="E577" s="3"/>
      <c r="F577" s="3"/>
      <c r="G577" s="3"/>
      <c r="H577" s="3"/>
      <c r="I577" s="3"/>
      <c r="J577" s="3"/>
      <c r="K577" s="3"/>
    </row>
    <row r="578" spans="1:11" ht="15.75" customHeight="1">
      <c r="A578" s="1"/>
      <c r="B578" s="2"/>
      <c r="C578" s="3"/>
      <c r="D578" s="3"/>
      <c r="E578" s="3"/>
      <c r="F578" s="3"/>
      <c r="G578" s="3"/>
      <c r="H578" s="3"/>
      <c r="I578" s="3"/>
      <c r="J578" s="3"/>
      <c r="K578" s="3"/>
    </row>
    <row r="579" spans="1:11" ht="15.75" customHeight="1">
      <c r="A579" s="1"/>
      <c r="B579" s="2"/>
      <c r="C579" s="3"/>
      <c r="D579" s="3"/>
      <c r="E579" s="3"/>
      <c r="F579" s="3"/>
      <c r="G579" s="3"/>
      <c r="H579" s="3"/>
      <c r="I579" s="3"/>
      <c r="J579" s="3"/>
      <c r="K579" s="3"/>
    </row>
    <row r="580" spans="1:11" ht="15.75" customHeight="1">
      <c r="A580" s="1"/>
      <c r="B580" s="2"/>
      <c r="C580" s="3"/>
      <c r="D580" s="3"/>
      <c r="E580" s="3"/>
      <c r="F580" s="3"/>
      <c r="G580" s="3"/>
      <c r="H580" s="3"/>
      <c r="I580" s="3"/>
      <c r="J580" s="3"/>
      <c r="K580" s="3"/>
    </row>
    <row r="581" spans="1:11" ht="15.75" customHeight="1">
      <c r="A581" s="1"/>
      <c r="B581" s="2"/>
      <c r="C581" s="3"/>
      <c r="D581" s="3"/>
      <c r="E581" s="3"/>
      <c r="F581" s="3"/>
      <c r="G581" s="3"/>
      <c r="H581" s="3"/>
      <c r="I581" s="3"/>
      <c r="J581" s="3"/>
      <c r="K581" s="3"/>
    </row>
    <row r="582" spans="1:11" ht="15.75" customHeight="1">
      <c r="A582" s="1"/>
      <c r="B582" s="2"/>
      <c r="C582" s="3"/>
      <c r="D582" s="3"/>
      <c r="E582" s="3"/>
      <c r="F582" s="3"/>
      <c r="G582" s="3"/>
      <c r="H582" s="3"/>
      <c r="I582" s="3"/>
      <c r="J582" s="3"/>
      <c r="K582" s="3"/>
    </row>
    <row r="583" spans="1:11" ht="15.75" customHeight="1">
      <c r="A583" s="1"/>
      <c r="B583" s="2"/>
      <c r="C583" s="3"/>
      <c r="D583" s="3"/>
      <c r="E583" s="3"/>
      <c r="F583" s="3"/>
      <c r="G583" s="3"/>
      <c r="H583" s="3"/>
      <c r="I583" s="3"/>
      <c r="J583" s="3"/>
      <c r="K583" s="3"/>
    </row>
    <row r="584" spans="1:11" ht="15.75" customHeight="1">
      <c r="A584" s="1"/>
      <c r="B584" s="2"/>
      <c r="C584" s="3"/>
      <c r="D584" s="3"/>
      <c r="E584" s="3"/>
      <c r="F584" s="3"/>
      <c r="G584" s="3"/>
      <c r="H584" s="3"/>
      <c r="I584" s="3"/>
      <c r="J584" s="3"/>
      <c r="K584" s="3"/>
    </row>
    <row r="585" spans="1:11" ht="15.75" customHeight="1">
      <c r="A585" s="1"/>
      <c r="B585" s="2"/>
      <c r="C585" s="3"/>
      <c r="D585" s="3"/>
      <c r="E585" s="3"/>
      <c r="F585" s="3"/>
      <c r="G585" s="3"/>
      <c r="H585" s="3"/>
      <c r="I585" s="3"/>
      <c r="J585" s="3"/>
      <c r="K585" s="3"/>
    </row>
    <row r="586" spans="1:11" ht="15.75" customHeight="1">
      <c r="A586" s="1"/>
      <c r="B586" s="2"/>
      <c r="C586" s="3"/>
      <c r="D586" s="3"/>
      <c r="E586" s="3"/>
      <c r="F586" s="3"/>
      <c r="G586" s="3"/>
      <c r="H586" s="3"/>
      <c r="I586" s="3"/>
      <c r="J586" s="3"/>
      <c r="K586" s="3"/>
    </row>
    <row r="587" spans="1:11" ht="15.75" customHeight="1">
      <c r="A587" s="1"/>
      <c r="B587" s="2"/>
      <c r="C587" s="3"/>
      <c r="D587" s="3"/>
      <c r="E587" s="3"/>
      <c r="F587" s="3"/>
      <c r="G587" s="3"/>
      <c r="H587" s="3"/>
      <c r="I587" s="3"/>
      <c r="J587" s="3"/>
      <c r="K587" s="3"/>
    </row>
    <row r="588" spans="1:11" ht="15.75" customHeight="1">
      <c r="A588" s="1"/>
      <c r="B588" s="2"/>
      <c r="C588" s="3"/>
      <c r="D588" s="3"/>
      <c r="E588" s="3"/>
      <c r="F588" s="3"/>
      <c r="G588" s="3"/>
      <c r="H588" s="3"/>
      <c r="I588" s="3"/>
      <c r="J588" s="3"/>
      <c r="K588" s="3"/>
    </row>
    <row r="589" spans="1:11" ht="15.75" customHeight="1">
      <c r="A589" s="1"/>
      <c r="B589" s="2"/>
      <c r="C589" s="3"/>
      <c r="D589" s="3"/>
      <c r="E589" s="3"/>
      <c r="F589" s="3"/>
      <c r="G589" s="3"/>
      <c r="H589" s="3"/>
      <c r="I589" s="3"/>
      <c r="J589" s="3"/>
      <c r="K589" s="3"/>
    </row>
    <row r="590" spans="1:11" ht="15.75" customHeight="1">
      <c r="A590" s="1"/>
      <c r="B590" s="2"/>
      <c r="C590" s="3"/>
      <c r="D590" s="3"/>
      <c r="E590" s="3"/>
      <c r="F590" s="3"/>
      <c r="G590" s="3"/>
      <c r="H590" s="3"/>
      <c r="I590" s="3"/>
      <c r="J590" s="3"/>
      <c r="K590" s="3"/>
    </row>
    <row r="591" spans="1:11" ht="15.75" customHeight="1">
      <c r="A591" s="1"/>
      <c r="B591" s="2"/>
      <c r="C591" s="3"/>
      <c r="D591" s="3"/>
      <c r="E591" s="3"/>
      <c r="F591" s="3"/>
      <c r="G591" s="3"/>
      <c r="H591" s="3"/>
      <c r="I591" s="3"/>
      <c r="J591" s="3"/>
      <c r="K591" s="3"/>
    </row>
    <row r="592" spans="1:11" ht="15.75" customHeight="1">
      <c r="A592" s="1"/>
      <c r="B592" s="2"/>
      <c r="C592" s="3"/>
      <c r="D592" s="3"/>
      <c r="E592" s="3"/>
      <c r="F592" s="3"/>
      <c r="G592" s="3"/>
      <c r="H592" s="3"/>
      <c r="I592" s="3"/>
      <c r="J592" s="3"/>
      <c r="K592" s="3"/>
    </row>
    <row r="593" spans="1:11" ht="15.75" customHeight="1">
      <c r="A593" s="1"/>
      <c r="B593" s="2"/>
      <c r="C593" s="3"/>
      <c r="D593" s="3"/>
      <c r="E593" s="3"/>
      <c r="F593" s="3"/>
      <c r="G593" s="3"/>
      <c r="H593" s="3"/>
      <c r="I593" s="3"/>
      <c r="J593" s="3"/>
      <c r="K593" s="3"/>
    </row>
    <row r="594" spans="1:11" ht="15.75" customHeight="1">
      <c r="A594" s="1"/>
      <c r="B594" s="2"/>
      <c r="C594" s="3"/>
      <c r="D594" s="3"/>
      <c r="E594" s="3"/>
      <c r="F594" s="3"/>
      <c r="G594" s="3"/>
      <c r="H594" s="3"/>
      <c r="I594" s="3"/>
      <c r="J594" s="3"/>
      <c r="K594" s="3"/>
    </row>
    <row r="595" spans="1:11" ht="15.75" customHeight="1">
      <c r="A595" s="1"/>
      <c r="B595" s="2"/>
      <c r="C595" s="3"/>
      <c r="D595" s="3"/>
      <c r="E595" s="3"/>
      <c r="F595" s="3"/>
      <c r="G595" s="3"/>
      <c r="H595" s="3"/>
      <c r="I595" s="3"/>
      <c r="J595" s="3"/>
      <c r="K595" s="3"/>
    </row>
    <row r="596" spans="1:11" ht="15.75" customHeight="1">
      <c r="A596" s="1"/>
      <c r="B596" s="2"/>
      <c r="C596" s="3"/>
      <c r="D596" s="3"/>
      <c r="E596" s="3"/>
      <c r="F596" s="3"/>
      <c r="G596" s="3"/>
      <c r="H596" s="3"/>
      <c r="I596" s="3"/>
      <c r="J596" s="3"/>
      <c r="K596" s="3"/>
    </row>
    <row r="597" spans="1:11" ht="15.75" customHeight="1">
      <c r="A597" s="1"/>
      <c r="B597" s="2"/>
      <c r="C597" s="3"/>
      <c r="D597" s="3"/>
      <c r="E597" s="3"/>
      <c r="F597" s="3"/>
      <c r="G597" s="3"/>
      <c r="H597" s="3"/>
      <c r="I597" s="3"/>
      <c r="J597" s="3"/>
      <c r="K597" s="3"/>
    </row>
    <row r="598" spans="1:11" ht="15.75" customHeight="1">
      <c r="A598" s="1"/>
      <c r="B598" s="2"/>
      <c r="C598" s="3"/>
      <c r="D598" s="3"/>
      <c r="E598" s="3"/>
      <c r="F598" s="3"/>
      <c r="G598" s="3"/>
      <c r="H598" s="3"/>
      <c r="I598" s="3"/>
      <c r="J598" s="3"/>
      <c r="K598" s="3"/>
    </row>
    <row r="599" spans="1:11" ht="15.75" customHeight="1">
      <c r="A599" s="1"/>
      <c r="B599" s="2"/>
      <c r="C599" s="3"/>
      <c r="D599" s="3"/>
      <c r="E599" s="3"/>
      <c r="F599" s="3"/>
      <c r="G599" s="3"/>
      <c r="H599" s="3"/>
      <c r="I599" s="3"/>
      <c r="J599" s="3"/>
      <c r="K599" s="3"/>
    </row>
    <row r="600" spans="1:11" ht="15.75" customHeight="1">
      <c r="A600" s="1"/>
      <c r="B600" s="2"/>
      <c r="C600" s="3"/>
      <c r="D600" s="3"/>
      <c r="E600" s="3"/>
      <c r="F600" s="3"/>
      <c r="G600" s="3"/>
      <c r="H600" s="3"/>
      <c r="I600" s="3"/>
      <c r="J600" s="3"/>
      <c r="K600" s="3"/>
    </row>
    <row r="601" spans="1:11" ht="15.75" customHeight="1">
      <c r="A601" s="1"/>
      <c r="B601" s="2"/>
      <c r="C601" s="3"/>
      <c r="D601" s="3"/>
      <c r="E601" s="3"/>
      <c r="F601" s="3"/>
      <c r="G601" s="3"/>
      <c r="H601" s="3"/>
      <c r="I601" s="3"/>
      <c r="J601" s="3"/>
      <c r="K601" s="3"/>
    </row>
    <row r="602" spans="1:11" ht="15.75" customHeight="1">
      <c r="A602" s="1"/>
      <c r="B602" s="2"/>
      <c r="C602" s="3"/>
      <c r="D602" s="3"/>
      <c r="E602" s="3"/>
      <c r="F602" s="3"/>
      <c r="G602" s="3"/>
      <c r="H602" s="3"/>
      <c r="I602" s="3"/>
      <c r="J602" s="3"/>
      <c r="K602" s="3"/>
    </row>
    <row r="603" spans="1:11" ht="15.75" customHeight="1">
      <c r="A603" s="1"/>
      <c r="B603" s="2"/>
      <c r="C603" s="3"/>
      <c r="D603" s="3"/>
      <c r="E603" s="3"/>
      <c r="F603" s="3"/>
      <c r="G603" s="3"/>
      <c r="H603" s="3"/>
      <c r="I603" s="3"/>
      <c r="J603" s="3"/>
      <c r="K603" s="3"/>
    </row>
    <row r="604" spans="1:11" ht="15.75" customHeight="1">
      <c r="A604" s="1"/>
      <c r="B604" s="2"/>
      <c r="C604" s="3"/>
      <c r="D604" s="3"/>
      <c r="E604" s="3"/>
      <c r="F604" s="3"/>
      <c r="G604" s="3"/>
      <c r="H604" s="3"/>
      <c r="I604" s="3"/>
      <c r="J604" s="3"/>
      <c r="K604" s="3"/>
    </row>
    <row r="605" spans="1:11" ht="15.75" customHeight="1">
      <c r="A605" s="1"/>
      <c r="B605" s="2"/>
      <c r="C605" s="3"/>
      <c r="D605" s="3"/>
      <c r="E605" s="3"/>
      <c r="F605" s="3"/>
      <c r="G605" s="3"/>
      <c r="H605" s="3"/>
      <c r="I605" s="3"/>
      <c r="J605" s="3"/>
      <c r="K605" s="3"/>
    </row>
    <row r="606" spans="1:11" ht="15.75" customHeight="1">
      <c r="A606" s="1"/>
      <c r="B606" s="2"/>
      <c r="C606" s="3"/>
      <c r="D606" s="3"/>
      <c r="E606" s="3"/>
      <c r="F606" s="3"/>
      <c r="G606" s="3"/>
      <c r="H606" s="3"/>
      <c r="I606" s="3"/>
      <c r="J606" s="3"/>
      <c r="K606" s="3"/>
    </row>
    <row r="607" spans="1:11" ht="15.75" customHeight="1">
      <c r="A607" s="1"/>
      <c r="B607" s="2"/>
      <c r="C607" s="3"/>
      <c r="D607" s="3"/>
      <c r="E607" s="3"/>
      <c r="F607" s="3"/>
      <c r="G607" s="3"/>
      <c r="H607" s="3"/>
      <c r="I607" s="3"/>
      <c r="J607" s="3"/>
      <c r="K607" s="3"/>
    </row>
    <row r="608" spans="1:11" ht="15.75" customHeight="1">
      <c r="A608" s="1"/>
      <c r="B608" s="2"/>
      <c r="C608" s="3"/>
      <c r="D608" s="3"/>
      <c r="E608" s="3"/>
      <c r="F608" s="3"/>
      <c r="G608" s="3"/>
      <c r="H608" s="3"/>
      <c r="I608" s="3"/>
      <c r="J608" s="3"/>
      <c r="K608" s="3"/>
    </row>
    <row r="609" spans="1:11" ht="15.75" customHeight="1">
      <c r="A609" s="1"/>
      <c r="B609" s="2"/>
      <c r="C609" s="3"/>
      <c r="D609" s="3"/>
      <c r="E609" s="3"/>
      <c r="F609" s="3"/>
      <c r="G609" s="3"/>
      <c r="H609" s="3"/>
      <c r="I609" s="3"/>
      <c r="J609" s="3"/>
      <c r="K609" s="3"/>
    </row>
    <row r="610" spans="1:11" ht="15.75" customHeight="1">
      <c r="A610" s="1"/>
      <c r="B610" s="2"/>
      <c r="C610" s="3"/>
      <c r="D610" s="3"/>
      <c r="E610" s="3"/>
      <c r="F610" s="3"/>
      <c r="G610" s="3"/>
      <c r="H610" s="3"/>
      <c r="I610" s="3"/>
      <c r="J610" s="3"/>
      <c r="K610" s="3"/>
    </row>
    <row r="611" spans="1:11" ht="15.75" customHeight="1">
      <c r="A611" s="1"/>
      <c r="B611" s="2"/>
      <c r="C611" s="3"/>
      <c r="D611" s="3"/>
      <c r="E611" s="3"/>
      <c r="F611" s="3"/>
      <c r="G611" s="3"/>
      <c r="H611" s="3"/>
      <c r="I611" s="3"/>
      <c r="J611" s="3"/>
      <c r="K611" s="3"/>
    </row>
    <row r="612" spans="1:11" ht="15.75" customHeight="1">
      <c r="A612" s="1"/>
      <c r="B612" s="2"/>
      <c r="C612" s="3"/>
      <c r="D612" s="3"/>
      <c r="E612" s="3"/>
      <c r="F612" s="3"/>
      <c r="G612" s="3"/>
      <c r="H612" s="3"/>
      <c r="I612" s="3"/>
      <c r="J612" s="3"/>
      <c r="K612" s="3"/>
    </row>
    <row r="613" spans="1:11" ht="15.75" customHeight="1">
      <c r="A613" s="1"/>
      <c r="B613" s="2"/>
      <c r="C613" s="3"/>
      <c r="D613" s="3"/>
      <c r="E613" s="3"/>
      <c r="F613" s="3"/>
      <c r="G613" s="3"/>
      <c r="H613" s="3"/>
      <c r="I613" s="3"/>
      <c r="J613" s="3"/>
      <c r="K613" s="3"/>
    </row>
    <row r="614" spans="1:11" ht="15.75" customHeight="1">
      <c r="A614" s="1"/>
      <c r="B614" s="2"/>
      <c r="C614" s="3"/>
      <c r="D614" s="3"/>
      <c r="E614" s="3"/>
      <c r="F614" s="3"/>
      <c r="G614" s="3"/>
      <c r="H614" s="3"/>
      <c r="I614" s="3"/>
      <c r="J614" s="3"/>
      <c r="K614" s="3"/>
    </row>
    <row r="615" spans="1:11" ht="15.75" customHeight="1">
      <c r="A615" s="1"/>
      <c r="B615" s="2"/>
      <c r="C615" s="3"/>
      <c r="D615" s="3"/>
      <c r="E615" s="3"/>
      <c r="F615" s="3"/>
      <c r="G615" s="3"/>
      <c r="H615" s="3"/>
      <c r="I615" s="3"/>
      <c r="J615" s="3"/>
      <c r="K615" s="3"/>
    </row>
    <row r="616" spans="1:11" ht="15.75" customHeight="1">
      <c r="A616" s="1"/>
      <c r="B616" s="2"/>
      <c r="C616" s="3"/>
      <c r="D616" s="3"/>
      <c r="E616" s="3"/>
      <c r="F616" s="3"/>
      <c r="G616" s="3"/>
      <c r="H616" s="3"/>
      <c r="I616" s="3"/>
      <c r="J616" s="3"/>
      <c r="K616" s="3"/>
    </row>
    <row r="617" spans="1:11" ht="15.75" customHeight="1">
      <c r="A617" s="1"/>
      <c r="B617" s="2"/>
      <c r="C617" s="3"/>
      <c r="D617" s="3"/>
      <c r="E617" s="3"/>
      <c r="F617" s="3"/>
      <c r="G617" s="3"/>
      <c r="H617" s="3"/>
      <c r="I617" s="3"/>
      <c r="J617" s="3"/>
      <c r="K617" s="3"/>
    </row>
    <row r="618" spans="1:11" ht="15.75" customHeight="1">
      <c r="A618" s="1"/>
      <c r="B618" s="2"/>
      <c r="C618" s="3"/>
      <c r="D618" s="3"/>
      <c r="E618" s="3"/>
      <c r="F618" s="3"/>
      <c r="G618" s="3"/>
      <c r="H618" s="3"/>
      <c r="I618" s="3"/>
      <c r="J618" s="3"/>
      <c r="K618" s="3"/>
    </row>
    <row r="619" spans="1:11" ht="15.75" customHeight="1">
      <c r="A619" s="1"/>
      <c r="B619" s="2"/>
      <c r="C619" s="3"/>
      <c r="D619" s="3"/>
      <c r="E619" s="3"/>
      <c r="F619" s="3"/>
      <c r="G619" s="3"/>
      <c r="H619" s="3"/>
      <c r="I619" s="3"/>
      <c r="J619" s="3"/>
      <c r="K619" s="3"/>
    </row>
    <row r="620" spans="1:11" ht="15.75" customHeight="1">
      <c r="A620" s="1"/>
      <c r="B620" s="2"/>
      <c r="C620" s="3"/>
      <c r="D620" s="3"/>
      <c r="E620" s="3"/>
      <c r="F620" s="3"/>
      <c r="G620" s="3"/>
      <c r="H620" s="3"/>
      <c r="I620" s="3"/>
      <c r="J620" s="3"/>
      <c r="K620" s="3"/>
    </row>
    <row r="621" spans="1:11" ht="15.75" customHeight="1">
      <c r="A621" s="1"/>
      <c r="B621" s="2"/>
      <c r="C621" s="3"/>
      <c r="D621" s="3"/>
      <c r="E621" s="3"/>
      <c r="F621" s="3"/>
      <c r="G621" s="3"/>
      <c r="H621" s="3"/>
      <c r="I621" s="3"/>
      <c r="J621" s="3"/>
      <c r="K621" s="3"/>
    </row>
    <row r="622" spans="1:11" ht="15.75" customHeight="1">
      <c r="A622" s="1"/>
      <c r="B622" s="2"/>
      <c r="C622" s="3"/>
      <c r="D622" s="3"/>
      <c r="E622" s="3"/>
      <c r="F622" s="3"/>
      <c r="G622" s="3"/>
      <c r="H622" s="3"/>
      <c r="I622" s="3"/>
      <c r="J622" s="3"/>
      <c r="K622" s="3"/>
    </row>
    <row r="623" spans="1:11" ht="15.75" customHeight="1">
      <c r="A623" s="1"/>
      <c r="B623" s="2"/>
      <c r="C623" s="3"/>
      <c r="D623" s="3"/>
      <c r="E623" s="3"/>
      <c r="F623" s="3"/>
      <c r="G623" s="3"/>
      <c r="H623" s="3"/>
      <c r="I623" s="3"/>
      <c r="J623" s="3"/>
      <c r="K623" s="3"/>
    </row>
    <row r="624" spans="1:11" ht="15.75" customHeight="1">
      <c r="A624" s="1"/>
      <c r="B624" s="2"/>
      <c r="C624" s="3"/>
      <c r="D624" s="3"/>
      <c r="E624" s="3"/>
      <c r="F624" s="3"/>
      <c r="G624" s="3"/>
      <c r="H624" s="3"/>
      <c r="I624" s="3"/>
      <c r="J624" s="3"/>
      <c r="K624" s="3"/>
    </row>
    <row r="625" spans="1:11" ht="15.75" customHeight="1">
      <c r="A625" s="1"/>
      <c r="B625" s="2"/>
      <c r="C625" s="3"/>
      <c r="D625" s="3"/>
      <c r="E625" s="3"/>
      <c r="F625" s="3"/>
      <c r="G625" s="3"/>
      <c r="H625" s="3"/>
      <c r="I625" s="3"/>
      <c r="J625" s="3"/>
      <c r="K625" s="3"/>
    </row>
    <row r="626" spans="1:11" ht="15.75" customHeight="1">
      <c r="A626" s="1"/>
      <c r="B626" s="2"/>
      <c r="C626" s="3"/>
      <c r="D626" s="3"/>
      <c r="E626" s="3"/>
      <c r="F626" s="3"/>
      <c r="G626" s="3"/>
      <c r="H626" s="3"/>
      <c r="I626" s="3"/>
      <c r="J626" s="3"/>
      <c r="K626" s="3"/>
    </row>
    <row r="627" spans="1:11" ht="15.75" customHeight="1">
      <c r="A627" s="1"/>
      <c r="B627" s="2"/>
      <c r="C627" s="3"/>
      <c r="D627" s="3"/>
      <c r="E627" s="3"/>
      <c r="F627" s="3"/>
      <c r="G627" s="3"/>
      <c r="H627" s="3"/>
      <c r="I627" s="3"/>
      <c r="J627" s="3"/>
      <c r="K627" s="3"/>
    </row>
    <row r="628" spans="1:11" ht="15.75" customHeight="1">
      <c r="A628" s="1"/>
      <c r="B628" s="2"/>
      <c r="C628" s="3"/>
      <c r="D628" s="3"/>
      <c r="E628" s="3"/>
      <c r="F628" s="3"/>
      <c r="G628" s="3"/>
      <c r="H628" s="3"/>
      <c r="I628" s="3"/>
      <c r="J628" s="3"/>
      <c r="K628" s="3"/>
    </row>
    <row r="629" spans="1:11" ht="15.75" customHeight="1">
      <c r="A629" s="1"/>
      <c r="B629" s="2"/>
      <c r="C629" s="3"/>
      <c r="D629" s="3"/>
      <c r="E629" s="3"/>
      <c r="F629" s="3"/>
      <c r="G629" s="3"/>
      <c r="H629" s="3"/>
      <c r="I629" s="3"/>
      <c r="J629" s="3"/>
      <c r="K629" s="3"/>
    </row>
    <row r="630" spans="1:11" ht="15.75" customHeight="1">
      <c r="A630" s="1"/>
      <c r="B630" s="2"/>
      <c r="C630" s="3"/>
      <c r="D630" s="3"/>
      <c r="E630" s="3"/>
      <c r="F630" s="3"/>
      <c r="G630" s="3"/>
      <c r="H630" s="3"/>
      <c r="I630" s="3"/>
      <c r="J630" s="3"/>
      <c r="K630" s="3"/>
    </row>
    <row r="631" spans="1:11" ht="15.75" customHeight="1">
      <c r="A631" s="1"/>
      <c r="B631" s="2"/>
      <c r="C631" s="3"/>
      <c r="D631" s="3"/>
      <c r="E631" s="3"/>
      <c r="F631" s="3"/>
      <c r="G631" s="3"/>
      <c r="H631" s="3"/>
      <c r="I631" s="3"/>
      <c r="J631" s="3"/>
      <c r="K631" s="3"/>
    </row>
    <row r="632" spans="1:11" ht="15.75" customHeight="1">
      <c r="A632" s="1"/>
      <c r="B632" s="2"/>
      <c r="C632" s="3"/>
      <c r="D632" s="3"/>
      <c r="E632" s="3"/>
      <c r="F632" s="3"/>
      <c r="G632" s="3"/>
      <c r="H632" s="3"/>
      <c r="I632" s="3"/>
      <c r="J632" s="3"/>
      <c r="K632" s="3"/>
    </row>
    <row r="633" spans="1:11" ht="15.75" customHeight="1">
      <c r="A633" s="1"/>
      <c r="B633" s="2"/>
      <c r="C633" s="3"/>
      <c r="D633" s="3"/>
      <c r="E633" s="3"/>
      <c r="F633" s="3"/>
      <c r="G633" s="3"/>
      <c r="H633" s="3"/>
      <c r="I633" s="3"/>
      <c r="J633" s="3"/>
      <c r="K633" s="3"/>
    </row>
    <row r="634" spans="1:11" ht="15.75" customHeight="1">
      <c r="A634" s="1"/>
      <c r="B634" s="2"/>
      <c r="C634" s="3"/>
      <c r="D634" s="3"/>
      <c r="E634" s="3"/>
      <c r="F634" s="3"/>
      <c r="G634" s="3"/>
      <c r="H634" s="3"/>
      <c r="I634" s="3"/>
      <c r="J634" s="3"/>
      <c r="K634" s="3"/>
    </row>
    <row r="635" spans="1:11" ht="15.75" customHeight="1">
      <c r="A635" s="1"/>
      <c r="B635" s="2"/>
      <c r="C635" s="3"/>
      <c r="D635" s="3"/>
      <c r="E635" s="3"/>
      <c r="F635" s="3"/>
      <c r="G635" s="3"/>
      <c r="H635" s="3"/>
      <c r="I635" s="3"/>
      <c r="J635" s="3"/>
      <c r="K635" s="3"/>
    </row>
    <row r="636" spans="1:11" ht="15.75" customHeight="1">
      <c r="A636" s="1"/>
      <c r="B636" s="2"/>
      <c r="C636" s="3"/>
      <c r="D636" s="3"/>
      <c r="E636" s="3"/>
      <c r="F636" s="3"/>
      <c r="G636" s="3"/>
      <c r="H636" s="3"/>
      <c r="I636" s="3"/>
      <c r="J636" s="3"/>
      <c r="K636" s="3"/>
    </row>
    <row r="637" spans="1:11" ht="15.75" customHeight="1">
      <c r="A637" s="1"/>
      <c r="B637" s="2"/>
      <c r="C637" s="3"/>
      <c r="D637" s="3"/>
      <c r="E637" s="3"/>
      <c r="F637" s="3"/>
      <c r="G637" s="3"/>
      <c r="H637" s="3"/>
      <c r="I637" s="3"/>
      <c r="J637" s="3"/>
      <c r="K637" s="3"/>
    </row>
    <row r="638" spans="1:11" ht="15.75" customHeight="1">
      <c r="A638" s="1"/>
      <c r="B638" s="2"/>
      <c r="C638" s="3"/>
      <c r="D638" s="3"/>
      <c r="E638" s="3"/>
      <c r="F638" s="3"/>
      <c r="G638" s="3"/>
      <c r="H638" s="3"/>
      <c r="I638" s="3"/>
      <c r="J638" s="3"/>
      <c r="K638" s="3"/>
    </row>
    <row r="639" spans="1:11" ht="15.75" customHeight="1">
      <c r="A639" s="1"/>
      <c r="B639" s="2"/>
      <c r="C639" s="3"/>
      <c r="D639" s="3"/>
      <c r="E639" s="3"/>
      <c r="F639" s="3"/>
      <c r="G639" s="3"/>
      <c r="H639" s="3"/>
      <c r="I639" s="3"/>
      <c r="J639" s="3"/>
      <c r="K639" s="3"/>
    </row>
    <row r="640" spans="1:11" ht="15.75" customHeight="1">
      <c r="A640" s="1"/>
      <c r="B640" s="2"/>
      <c r="C640" s="3"/>
      <c r="D640" s="3"/>
      <c r="E640" s="3"/>
      <c r="F640" s="3"/>
      <c r="G640" s="3"/>
      <c r="H640" s="3"/>
      <c r="I640" s="3"/>
      <c r="J640" s="3"/>
      <c r="K640" s="3"/>
    </row>
    <row r="641" spans="1:11" ht="15.75" customHeight="1">
      <c r="A641" s="1"/>
      <c r="B641" s="2"/>
      <c r="C641" s="3"/>
      <c r="D641" s="3"/>
      <c r="E641" s="3"/>
      <c r="F641" s="3"/>
      <c r="G641" s="3"/>
      <c r="H641" s="3"/>
      <c r="I641" s="3"/>
      <c r="J641" s="3"/>
      <c r="K641" s="3"/>
    </row>
    <row r="642" spans="1:11" ht="15.75" customHeight="1">
      <c r="A642" s="1"/>
      <c r="B642" s="2"/>
      <c r="C642" s="3"/>
      <c r="D642" s="3"/>
      <c r="E642" s="3"/>
      <c r="F642" s="3"/>
      <c r="G642" s="3"/>
      <c r="H642" s="3"/>
      <c r="I642" s="3"/>
      <c r="J642" s="3"/>
      <c r="K642" s="3"/>
    </row>
    <row r="643" spans="1:11" ht="15.75" customHeight="1">
      <c r="A643" s="1"/>
      <c r="B643" s="2"/>
      <c r="C643" s="3"/>
      <c r="D643" s="3"/>
      <c r="E643" s="3"/>
      <c r="F643" s="3"/>
      <c r="G643" s="3"/>
      <c r="H643" s="3"/>
      <c r="I643" s="3"/>
      <c r="J643" s="3"/>
      <c r="K643" s="3"/>
    </row>
    <row r="644" spans="1:11" ht="15.75" customHeight="1">
      <c r="A644" s="1"/>
      <c r="B644" s="2"/>
      <c r="C644" s="3"/>
      <c r="D644" s="3"/>
      <c r="E644" s="3"/>
      <c r="F644" s="3"/>
      <c r="G644" s="3"/>
      <c r="H644" s="3"/>
      <c r="I644" s="3"/>
      <c r="J644" s="3"/>
      <c r="K644" s="3"/>
    </row>
    <row r="645" spans="1:11" ht="15.75" customHeight="1">
      <c r="A645" s="1"/>
      <c r="B645" s="2"/>
      <c r="C645" s="3"/>
      <c r="D645" s="3"/>
      <c r="E645" s="3"/>
      <c r="F645" s="3"/>
      <c r="G645" s="3"/>
      <c r="H645" s="3"/>
      <c r="I645" s="3"/>
      <c r="J645" s="3"/>
      <c r="K645" s="3"/>
    </row>
    <row r="646" spans="1:11" ht="15.75" customHeight="1">
      <c r="A646" s="1"/>
      <c r="B646" s="2"/>
      <c r="C646" s="3"/>
      <c r="D646" s="3"/>
      <c r="E646" s="3"/>
      <c r="F646" s="3"/>
      <c r="G646" s="3"/>
      <c r="H646" s="3"/>
      <c r="I646" s="3"/>
      <c r="J646" s="3"/>
      <c r="K646" s="3"/>
    </row>
    <row r="647" spans="1:11" ht="15.75" customHeight="1">
      <c r="A647" s="1"/>
      <c r="B647" s="2"/>
      <c r="C647" s="3"/>
      <c r="D647" s="3"/>
      <c r="E647" s="3"/>
      <c r="F647" s="3"/>
      <c r="G647" s="3"/>
      <c r="H647" s="3"/>
      <c r="I647" s="3"/>
      <c r="J647" s="3"/>
      <c r="K647" s="3"/>
    </row>
    <row r="648" spans="1:11" ht="15.75" customHeight="1">
      <c r="A648" s="1"/>
      <c r="B648" s="2"/>
      <c r="C648" s="3"/>
      <c r="D648" s="3"/>
      <c r="E648" s="3"/>
      <c r="F648" s="3"/>
      <c r="G648" s="3"/>
      <c r="H648" s="3"/>
      <c r="I648" s="3"/>
      <c r="J648" s="3"/>
      <c r="K648" s="3"/>
    </row>
    <row r="649" spans="1:11" ht="15.75" customHeight="1">
      <c r="A649" s="1"/>
      <c r="B649" s="2"/>
      <c r="C649" s="3"/>
      <c r="D649" s="3"/>
      <c r="E649" s="3"/>
      <c r="F649" s="3"/>
      <c r="G649" s="3"/>
      <c r="H649" s="3"/>
      <c r="I649" s="3"/>
      <c r="J649" s="3"/>
      <c r="K649" s="3"/>
    </row>
    <row r="650" spans="1:11" ht="15.75" customHeight="1">
      <c r="A650" s="1"/>
      <c r="B650" s="2"/>
      <c r="C650" s="3"/>
      <c r="D650" s="3"/>
      <c r="E650" s="3"/>
      <c r="F650" s="3"/>
      <c r="G650" s="3"/>
      <c r="H650" s="3"/>
      <c r="I650" s="3"/>
      <c r="J650" s="3"/>
      <c r="K650" s="3"/>
    </row>
    <row r="651" spans="1:11" ht="15.75" customHeight="1">
      <c r="A651" s="1"/>
      <c r="B651" s="2"/>
      <c r="C651" s="3"/>
      <c r="D651" s="3"/>
      <c r="E651" s="3"/>
      <c r="F651" s="3"/>
      <c r="G651" s="3"/>
      <c r="H651" s="3"/>
      <c r="I651" s="3"/>
      <c r="J651" s="3"/>
      <c r="K651" s="3"/>
    </row>
    <row r="652" spans="1:11" ht="15.75" customHeight="1">
      <c r="A652" s="1"/>
      <c r="B652" s="2"/>
      <c r="C652" s="3"/>
      <c r="D652" s="3"/>
      <c r="E652" s="3"/>
      <c r="F652" s="3"/>
      <c r="G652" s="3"/>
      <c r="H652" s="3"/>
      <c r="I652" s="3"/>
      <c r="J652" s="3"/>
      <c r="K652" s="3"/>
    </row>
    <row r="653" spans="1:11" ht="15.75" customHeight="1">
      <c r="A653" s="1"/>
      <c r="B653" s="2"/>
      <c r="C653" s="3"/>
      <c r="D653" s="3"/>
      <c r="E653" s="3"/>
      <c r="F653" s="3"/>
      <c r="G653" s="3"/>
      <c r="H653" s="3"/>
      <c r="I653" s="3"/>
      <c r="J653" s="3"/>
      <c r="K653" s="3"/>
    </row>
    <row r="654" spans="1:11" ht="15.75" customHeight="1">
      <c r="A654" s="1"/>
      <c r="B654" s="2"/>
      <c r="C654" s="3"/>
      <c r="D654" s="3"/>
      <c r="E654" s="3"/>
      <c r="F654" s="3"/>
      <c r="G654" s="3"/>
      <c r="H654" s="3"/>
      <c r="I654" s="3"/>
      <c r="J654" s="3"/>
      <c r="K654" s="3"/>
    </row>
    <row r="655" spans="1:11" ht="15.75" customHeight="1">
      <c r="A655" s="1"/>
      <c r="B655" s="2"/>
      <c r="C655" s="3"/>
      <c r="D655" s="3"/>
      <c r="E655" s="3"/>
      <c r="F655" s="3"/>
      <c r="G655" s="3"/>
      <c r="H655" s="3"/>
      <c r="I655" s="3"/>
      <c r="J655" s="3"/>
      <c r="K655" s="3"/>
    </row>
    <row r="656" spans="1:11" ht="15.75" customHeight="1">
      <c r="A656" s="1"/>
      <c r="B656" s="2"/>
      <c r="C656" s="3"/>
      <c r="D656" s="3"/>
      <c r="E656" s="3"/>
      <c r="F656" s="3"/>
      <c r="G656" s="3"/>
      <c r="H656" s="3"/>
      <c r="I656" s="3"/>
      <c r="J656" s="3"/>
      <c r="K656" s="3"/>
    </row>
    <row r="657" spans="1:11" ht="15.75" customHeight="1">
      <c r="A657" s="1"/>
      <c r="B657" s="2"/>
      <c r="C657" s="3"/>
      <c r="D657" s="3"/>
      <c r="E657" s="3"/>
      <c r="F657" s="3"/>
      <c r="G657" s="3"/>
      <c r="H657" s="3"/>
      <c r="I657" s="3"/>
      <c r="J657" s="3"/>
      <c r="K657" s="3"/>
    </row>
    <row r="658" spans="1:11" ht="15.75" customHeight="1">
      <c r="A658" s="1"/>
      <c r="B658" s="2"/>
      <c r="C658" s="3"/>
      <c r="D658" s="3"/>
      <c r="E658" s="3"/>
      <c r="F658" s="3"/>
      <c r="G658" s="3"/>
      <c r="H658" s="3"/>
      <c r="I658" s="3"/>
      <c r="J658" s="3"/>
      <c r="K658" s="3"/>
    </row>
    <row r="659" spans="1:11" ht="15.75" customHeight="1">
      <c r="A659" s="1"/>
      <c r="B659" s="2"/>
      <c r="C659" s="3"/>
      <c r="D659" s="3"/>
      <c r="E659" s="3"/>
      <c r="F659" s="3"/>
      <c r="G659" s="3"/>
      <c r="H659" s="3"/>
      <c r="I659" s="3"/>
      <c r="J659" s="3"/>
      <c r="K659" s="3"/>
    </row>
    <row r="660" spans="1:11" ht="15.75" customHeight="1">
      <c r="A660" s="1"/>
      <c r="B660" s="2"/>
      <c r="C660" s="3"/>
      <c r="D660" s="3"/>
      <c r="E660" s="3"/>
      <c r="F660" s="3"/>
      <c r="G660" s="3"/>
      <c r="H660" s="3"/>
      <c r="I660" s="3"/>
      <c r="J660" s="3"/>
      <c r="K660" s="3"/>
    </row>
    <row r="661" spans="1:11" ht="15.75" customHeight="1">
      <c r="A661" s="1"/>
      <c r="B661" s="2"/>
      <c r="C661" s="3"/>
      <c r="D661" s="3"/>
      <c r="E661" s="3"/>
      <c r="F661" s="3"/>
      <c r="G661" s="3"/>
      <c r="H661" s="3"/>
      <c r="I661" s="3"/>
      <c r="J661" s="3"/>
      <c r="K661" s="3"/>
    </row>
    <row r="662" spans="1:11" ht="15.75" customHeight="1">
      <c r="A662" s="1"/>
      <c r="B662" s="2"/>
      <c r="C662" s="3"/>
      <c r="D662" s="3"/>
      <c r="E662" s="3"/>
      <c r="F662" s="3"/>
      <c r="G662" s="3"/>
      <c r="H662" s="3"/>
      <c r="I662" s="3"/>
      <c r="J662" s="3"/>
      <c r="K662" s="3"/>
    </row>
    <row r="663" spans="1:11" ht="15.75" customHeight="1">
      <c r="A663" s="1"/>
      <c r="B663" s="2"/>
      <c r="C663" s="3"/>
      <c r="D663" s="3"/>
      <c r="E663" s="3"/>
      <c r="F663" s="3"/>
      <c r="G663" s="3"/>
      <c r="H663" s="3"/>
      <c r="I663" s="3"/>
      <c r="J663" s="3"/>
      <c r="K663" s="3"/>
    </row>
    <row r="664" spans="1:11" ht="15.75" customHeight="1">
      <c r="A664" s="1"/>
      <c r="B664" s="2"/>
      <c r="C664" s="3"/>
      <c r="D664" s="3"/>
      <c r="E664" s="3"/>
      <c r="F664" s="3"/>
      <c r="G664" s="3"/>
      <c r="H664" s="3"/>
      <c r="I664" s="3"/>
      <c r="J664" s="3"/>
      <c r="K664" s="3"/>
    </row>
    <row r="665" spans="1:11" ht="15.75" customHeight="1">
      <c r="A665" s="1"/>
      <c r="B665" s="2"/>
      <c r="C665" s="3"/>
      <c r="D665" s="3"/>
      <c r="E665" s="3"/>
      <c r="F665" s="3"/>
      <c r="G665" s="3"/>
      <c r="H665" s="3"/>
      <c r="I665" s="3"/>
      <c r="J665" s="3"/>
      <c r="K665" s="3"/>
    </row>
    <row r="666" spans="1:11" ht="15.75" customHeight="1">
      <c r="A666" s="1"/>
      <c r="B666" s="2"/>
      <c r="C666" s="3"/>
      <c r="D666" s="3"/>
      <c r="E666" s="3"/>
      <c r="F666" s="3"/>
      <c r="G666" s="3"/>
      <c r="H666" s="3"/>
      <c r="I666" s="3"/>
      <c r="J666" s="3"/>
      <c r="K666" s="3"/>
    </row>
    <row r="667" spans="1:11" ht="15.75" customHeight="1">
      <c r="A667" s="1"/>
      <c r="B667" s="2"/>
      <c r="C667" s="3"/>
      <c r="D667" s="3"/>
      <c r="E667" s="3"/>
      <c r="F667" s="3"/>
      <c r="G667" s="3"/>
      <c r="H667" s="3"/>
      <c r="I667" s="3"/>
      <c r="J667" s="3"/>
      <c r="K667" s="3"/>
    </row>
    <row r="668" spans="1:11" ht="15.75" customHeight="1">
      <c r="A668" s="1"/>
      <c r="B668" s="2"/>
      <c r="C668" s="3"/>
      <c r="D668" s="3"/>
      <c r="E668" s="3"/>
      <c r="F668" s="3"/>
      <c r="G668" s="3"/>
      <c r="H668" s="3"/>
      <c r="I668" s="3"/>
      <c r="J668" s="3"/>
      <c r="K668" s="3"/>
    </row>
    <row r="669" spans="1:11" ht="15.75" customHeight="1">
      <c r="A669" s="1"/>
      <c r="B669" s="2"/>
      <c r="C669" s="3"/>
      <c r="D669" s="3"/>
      <c r="E669" s="3"/>
      <c r="F669" s="3"/>
      <c r="G669" s="3"/>
      <c r="H669" s="3"/>
      <c r="I669" s="3"/>
      <c r="J669" s="3"/>
      <c r="K669" s="3"/>
    </row>
    <row r="670" spans="1:11" ht="15.75" customHeight="1">
      <c r="A670" s="1"/>
      <c r="B670" s="2"/>
      <c r="C670" s="3"/>
      <c r="D670" s="3"/>
      <c r="E670" s="3"/>
      <c r="F670" s="3"/>
      <c r="G670" s="3"/>
      <c r="H670" s="3"/>
      <c r="I670" s="3"/>
      <c r="J670" s="3"/>
      <c r="K670" s="3"/>
    </row>
    <row r="671" spans="1:11" ht="15.75" customHeight="1">
      <c r="A671" s="1"/>
      <c r="B671" s="2"/>
      <c r="C671" s="3"/>
      <c r="D671" s="3"/>
      <c r="E671" s="3"/>
      <c r="F671" s="3"/>
      <c r="G671" s="3"/>
      <c r="H671" s="3"/>
      <c r="I671" s="3"/>
      <c r="J671" s="3"/>
      <c r="K671" s="3"/>
    </row>
    <row r="672" spans="1:11" ht="15.75" customHeight="1">
      <c r="A672" s="1"/>
      <c r="B672" s="2"/>
      <c r="C672" s="3"/>
      <c r="D672" s="3"/>
      <c r="E672" s="3"/>
      <c r="F672" s="3"/>
      <c r="G672" s="3"/>
      <c r="H672" s="3"/>
      <c r="I672" s="3"/>
      <c r="J672" s="3"/>
      <c r="K672" s="3"/>
    </row>
    <row r="673" spans="1:11" ht="15.75" customHeight="1">
      <c r="A673" s="1"/>
      <c r="B673" s="2"/>
      <c r="C673" s="3"/>
      <c r="D673" s="3"/>
      <c r="E673" s="3"/>
      <c r="F673" s="3"/>
      <c r="G673" s="3"/>
      <c r="H673" s="3"/>
      <c r="I673" s="3"/>
      <c r="J673" s="3"/>
      <c r="K673" s="3"/>
    </row>
    <row r="674" spans="1:11" ht="15.75" customHeight="1">
      <c r="A674" s="1"/>
      <c r="B674" s="2"/>
      <c r="C674" s="3"/>
      <c r="D674" s="3"/>
      <c r="E674" s="3"/>
      <c r="F674" s="3"/>
      <c r="G674" s="3"/>
      <c r="H674" s="3"/>
      <c r="I674" s="3"/>
      <c r="J674" s="3"/>
      <c r="K674" s="3"/>
    </row>
    <row r="675" spans="1:11" ht="15.75" customHeight="1">
      <c r="A675" s="1"/>
      <c r="B675" s="2"/>
      <c r="C675" s="3"/>
      <c r="D675" s="3"/>
      <c r="E675" s="3"/>
      <c r="F675" s="3"/>
      <c r="G675" s="3"/>
      <c r="H675" s="3"/>
      <c r="I675" s="3"/>
      <c r="J675" s="3"/>
      <c r="K675" s="3"/>
    </row>
    <row r="676" spans="1:11" ht="15.75" customHeight="1">
      <c r="A676" s="1"/>
      <c r="B676" s="2"/>
      <c r="C676" s="3"/>
      <c r="D676" s="3"/>
      <c r="E676" s="3"/>
      <c r="F676" s="3"/>
      <c r="G676" s="3"/>
      <c r="H676" s="3"/>
      <c r="I676" s="3"/>
      <c r="J676" s="3"/>
      <c r="K676" s="3"/>
    </row>
    <row r="677" spans="1:11" ht="15.75" customHeight="1">
      <c r="A677" s="1"/>
      <c r="B677" s="2"/>
      <c r="C677" s="3"/>
      <c r="D677" s="3"/>
      <c r="E677" s="3"/>
      <c r="F677" s="3"/>
      <c r="G677" s="3"/>
      <c r="H677" s="3"/>
      <c r="I677" s="3"/>
      <c r="J677" s="3"/>
      <c r="K677" s="3"/>
    </row>
    <row r="678" spans="1:11" ht="15.75" customHeight="1">
      <c r="A678" s="1"/>
      <c r="B678" s="2"/>
      <c r="C678" s="3"/>
      <c r="D678" s="3"/>
      <c r="E678" s="3"/>
      <c r="F678" s="3"/>
      <c r="G678" s="3"/>
      <c r="H678" s="3"/>
      <c r="I678" s="3"/>
      <c r="J678" s="3"/>
      <c r="K678" s="3"/>
    </row>
    <row r="679" spans="1:11" ht="15.75" customHeight="1">
      <c r="A679" s="1"/>
      <c r="B679" s="2"/>
      <c r="C679" s="3"/>
      <c r="D679" s="3"/>
      <c r="E679" s="3"/>
      <c r="F679" s="3"/>
      <c r="G679" s="3"/>
      <c r="H679" s="3"/>
      <c r="I679" s="3"/>
      <c r="J679" s="3"/>
      <c r="K679" s="3"/>
    </row>
    <row r="680" spans="1:11" ht="15.75" customHeight="1">
      <c r="A680" s="1"/>
      <c r="B680" s="2"/>
      <c r="C680" s="3"/>
      <c r="D680" s="3"/>
      <c r="E680" s="3"/>
      <c r="F680" s="3"/>
      <c r="G680" s="3"/>
      <c r="H680" s="3"/>
      <c r="I680" s="3"/>
      <c r="J680" s="3"/>
      <c r="K680" s="3"/>
    </row>
    <row r="681" spans="1:11" ht="15.75" customHeight="1">
      <c r="A681" s="1"/>
      <c r="B681" s="2"/>
      <c r="C681" s="3"/>
      <c r="D681" s="3"/>
      <c r="E681" s="3"/>
      <c r="F681" s="3"/>
      <c r="G681" s="3"/>
      <c r="H681" s="3"/>
      <c r="I681" s="3"/>
      <c r="J681" s="3"/>
      <c r="K681" s="3"/>
    </row>
    <row r="682" spans="1:11" ht="15.75" customHeight="1">
      <c r="A682" s="1"/>
      <c r="B682" s="2"/>
      <c r="C682" s="3"/>
      <c r="D682" s="3"/>
      <c r="E682" s="3"/>
      <c r="F682" s="3"/>
      <c r="G682" s="3"/>
      <c r="H682" s="3"/>
      <c r="I682" s="3"/>
      <c r="J682" s="3"/>
      <c r="K682" s="3"/>
    </row>
    <row r="683" spans="1:11" ht="15.75" customHeight="1">
      <c r="A683" s="1"/>
      <c r="B683" s="2"/>
      <c r="C683" s="3"/>
      <c r="D683" s="3"/>
      <c r="E683" s="3"/>
      <c r="F683" s="3"/>
      <c r="G683" s="3"/>
      <c r="H683" s="3"/>
      <c r="I683" s="3"/>
      <c r="J683" s="3"/>
      <c r="K683" s="3"/>
    </row>
    <row r="684" spans="1:11" ht="15.75" customHeight="1">
      <c r="A684" s="1"/>
      <c r="B684" s="2"/>
      <c r="C684" s="3"/>
      <c r="D684" s="3"/>
      <c r="E684" s="3"/>
      <c r="F684" s="3"/>
      <c r="G684" s="3"/>
      <c r="H684" s="3"/>
      <c r="I684" s="3"/>
      <c r="J684" s="3"/>
      <c r="K684" s="3"/>
    </row>
    <row r="685" spans="1:11" ht="15.75" customHeight="1">
      <c r="A685" s="1"/>
      <c r="B685" s="2"/>
      <c r="C685" s="3"/>
      <c r="D685" s="3"/>
      <c r="E685" s="3"/>
      <c r="F685" s="3"/>
      <c r="G685" s="3"/>
      <c r="H685" s="3"/>
      <c r="I685" s="3"/>
      <c r="J685" s="3"/>
      <c r="K685" s="3"/>
    </row>
    <row r="686" spans="1:11" ht="15.75" customHeight="1">
      <c r="A686" s="1"/>
      <c r="B686" s="2"/>
      <c r="C686" s="3"/>
      <c r="D686" s="3"/>
      <c r="E686" s="3"/>
      <c r="F686" s="3"/>
      <c r="G686" s="3"/>
      <c r="H686" s="3"/>
      <c r="I686" s="3"/>
      <c r="J686" s="3"/>
      <c r="K686" s="3"/>
    </row>
    <row r="687" spans="1:11" ht="15.75" customHeight="1">
      <c r="A687" s="1"/>
      <c r="B687" s="2"/>
      <c r="C687" s="3"/>
      <c r="D687" s="3"/>
      <c r="E687" s="3"/>
      <c r="F687" s="3"/>
      <c r="G687" s="3"/>
      <c r="H687" s="3"/>
      <c r="I687" s="3"/>
      <c r="J687" s="3"/>
      <c r="K687" s="3"/>
    </row>
    <row r="688" spans="1:11" ht="15.75" customHeight="1">
      <c r="A688" s="1"/>
      <c r="B688" s="2"/>
      <c r="C688" s="3"/>
      <c r="D688" s="3"/>
      <c r="E688" s="3"/>
      <c r="F688" s="3"/>
      <c r="G688" s="3"/>
      <c r="H688" s="3"/>
      <c r="I688" s="3"/>
      <c r="J688" s="3"/>
      <c r="K688" s="3"/>
    </row>
    <row r="689" spans="1:11" ht="15.75" customHeight="1">
      <c r="A689" s="1"/>
      <c r="B689" s="2"/>
      <c r="C689" s="3"/>
      <c r="D689" s="3"/>
      <c r="E689" s="3"/>
      <c r="F689" s="3"/>
      <c r="G689" s="3"/>
      <c r="H689" s="3"/>
      <c r="I689" s="3"/>
      <c r="J689" s="3"/>
      <c r="K689" s="3"/>
    </row>
    <row r="690" spans="1:11" ht="15.75" customHeight="1">
      <c r="A690" s="1"/>
      <c r="B690" s="2"/>
      <c r="C690" s="3"/>
      <c r="D690" s="3"/>
      <c r="E690" s="3"/>
      <c r="F690" s="3"/>
      <c r="G690" s="3"/>
      <c r="H690" s="3"/>
      <c r="I690" s="3"/>
      <c r="J690" s="3"/>
      <c r="K690" s="3"/>
    </row>
    <row r="691" spans="1:11" ht="15.75" customHeight="1">
      <c r="A691" s="1"/>
      <c r="B691" s="2"/>
      <c r="C691" s="3"/>
      <c r="D691" s="3"/>
      <c r="E691" s="3"/>
      <c r="F691" s="3"/>
      <c r="G691" s="3"/>
      <c r="H691" s="3"/>
      <c r="I691" s="3"/>
      <c r="J691" s="3"/>
      <c r="K691" s="3"/>
    </row>
    <row r="692" spans="1:11" ht="15.75" customHeight="1">
      <c r="A692" s="1"/>
      <c r="B692" s="2"/>
      <c r="C692" s="3"/>
      <c r="D692" s="3"/>
      <c r="E692" s="3"/>
      <c r="F692" s="3"/>
      <c r="G692" s="3"/>
      <c r="H692" s="3"/>
      <c r="I692" s="3"/>
      <c r="J692" s="3"/>
      <c r="K692" s="3"/>
    </row>
    <row r="693" spans="1:11" ht="15.75" customHeight="1">
      <c r="A693" s="1"/>
      <c r="B693" s="2"/>
      <c r="C693" s="3"/>
      <c r="D693" s="3"/>
      <c r="E693" s="3"/>
      <c r="F693" s="3"/>
      <c r="G693" s="3"/>
      <c r="H693" s="3"/>
      <c r="I693" s="3"/>
      <c r="J693" s="3"/>
      <c r="K693" s="3"/>
    </row>
    <row r="694" spans="1:11" ht="15.75" customHeight="1">
      <c r="A694" s="1"/>
      <c r="B694" s="2"/>
      <c r="C694" s="3"/>
      <c r="D694" s="3"/>
      <c r="E694" s="3"/>
      <c r="F694" s="3"/>
      <c r="G694" s="3"/>
      <c r="H694" s="3"/>
      <c r="I694" s="3"/>
      <c r="J694" s="3"/>
      <c r="K694" s="3"/>
    </row>
    <row r="695" spans="1:11" ht="15.75" customHeight="1">
      <c r="A695" s="1"/>
      <c r="B695" s="2"/>
      <c r="C695" s="3"/>
      <c r="D695" s="3"/>
      <c r="E695" s="3"/>
      <c r="F695" s="3"/>
      <c r="G695" s="3"/>
      <c r="H695" s="3"/>
      <c r="I695" s="3"/>
      <c r="J695" s="3"/>
      <c r="K695" s="3"/>
    </row>
    <row r="696" spans="1:11" ht="15.75" customHeight="1">
      <c r="A696" s="1"/>
      <c r="B696" s="2"/>
      <c r="C696" s="3"/>
      <c r="D696" s="3"/>
      <c r="E696" s="3"/>
      <c r="F696" s="3"/>
      <c r="G696" s="3"/>
      <c r="H696" s="3"/>
      <c r="I696" s="3"/>
      <c r="J696" s="3"/>
      <c r="K696" s="3"/>
    </row>
    <row r="697" spans="1:11" ht="15.75" customHeight="1">
      <c r="A697" s="1"/>
      <c r="B697" s="2"/>
      <c r="C697" s="3"/>
      <c r="D697" s="3"/>
      <c r="E697" s="3"/>
      <c r="F697" s="3"/>
      <c r="G697" s="3"/>
      <c r="H697" s="3"/>
      <c r="I697" s="3"/>
      <c r="J697" s="3"/>
      <c r="K697" s="3"/>
    </row>
    <row r="698" spans="1:11" ht="15.75" customHeight="1">
      <c r="A698" s="1"/>
      <c r="B698" s="2"/>
      <c r="C698" s="3"/>
      <c r="D698" s="3"/>
      <c r="E698" s="3"/>
      <c r="F698" s="3"/>
      <c r="G698" s="3"/>
      <c r="H698" s="3"/>
      <c r="I698" s="3"/>
      <c r="J698" s="3"/>
      <c r="K698" s="3"/>
    </row>
    <row r="699" spans="1:11" ht="15.75" customHeight="1">
      <c r="A699" s="1"/>
      <c r="B699" s="2"/>
      <c r="C699" s="3"/>
      <c r="D699" s="3"/>
      <c r="E699" s="3"/>
      <c r="F699" s="3"/>
      <c r="G699" s="3"/>
      <c r="H699" s="3"/>
      <c r="I699" s="3"/>
      <c r="J699" s="3"/>
      <c r="K699" s="3"/>
    </row>
    <row r="700" spans="1:11" ht="15.75" customHeight="1">
      <c r="A700" s="1"/>
      <c r="B700" s="2"/>
      <c r="C700" s="3"/>
      <c r="D700" s="3"/>
      <c r="E700" s="3"/>
      <c r="F700" s="3"/>
      <c r="G700" s="3"/>
      <c r="H700" s="3"/>
      <c r="I700" s="3"/>
      <c r="J700" s="3"/>
      <c r="K700" s="3"/>
    </row>
    <row r="701" spans="1:11" ht="15.75" customHeight="1">
      <c r="A701" s="1"/>
      <c r="B701" s="2"/>
      <c r="C701" s="3"/>
      <c r="D701" s="3"/>
      <c r="E701" s="3"/>
      <c r="F701" s="3"/>
      <c r="G701" s="3"/>
      <c r="H701" s="3"/>
      <c r="I701" s="3"/>
      <c r="J701" s="3"/>
      <c r="K701" s="3"/>
    </row>
    <row r="702" spans="1:11" ht="15.75" customHeight="1">
      <c r="A702" s="1"/>
      <c r="B702" s="2"/>
      <c r="C702" s="3"/>
      <c r="D702" s="3"/>
      <c r="E702" s="3"/>
      <c r="F702" s="3"/>
      <c r="G702" s="3"/>
      <c r="H702" s="3"/>
      <c r="I702" s="3"/>
      <c r="J702" s="3"/>
      <c r="K702" s="3"/>
    </row>
    <row r="703" spans="1:11" ht="15.75" customHeight="1">
      <c r="A703" s="1"/>
      <c r="B703" s="2"/>
      <c r="C703" s="3"/>
      <c r="D703" s="3"/>
      <c r="E703" s="3"/>
      <c r="F703" s="3"/>
      <c r="G703" s="3"/>
      <c r="H703" s="3"/>
      <c r="I703" s="3"/>
      <c r="J703" s="3"/>
      <c r="K703" s="3"/>
    </row>
    <row r="704" spans="1:11" ht="15.75" customHeight="1">
      <c r="A704" s="1"/>
      <c r="B704" s="2"/>
      <c r="C704" s="3"/>
      <c r="D704" s="3"/>
      <c r="E704" s="3"/>
      <c r="F704" s="3"/>
      <c r="G704" s="3"/>
      <c r="H704" s="3"/>
      <c r="I704" s="3"/>
      <c r="J704" s="3"/>
      <c r="K704" s="3"/>
    </row>
    <row r="705" spans="1:11" ht="15.75" customHeight="1">
      <c r="A705" s="1"/>
      <c r="B705" s="2"/>
      <c r="C705" s="3"/>
      <c r="D705" s="3"/>
      <c r="E705" s="3"/>
      <c r="F705" s="3"/>
      <c r="G705" s="3"/>
      <c r="H705" s="3"/>
      <c r="I705" s="3"/>
      <c r="J705" s="3"/>
      <c r="K705" s="3"/>
    </row>
    <row r="706" spans="1:11" ht="15.75" customHeight="1">
      <c r="A706" s="1"/>
      <c r="B706" s="2"/>
      <c r="C706" s="3"/>
      <c r="D706" s="3"/>
      <c r="E706" s="3"/>
      <c r="F706" s="3"/>
      <c r="G706" s="3"/>
      <c r="H706" s="3"/>
      <c r="I706" s="3"/>
      <c r="J706" s="3"/>
      <c r="K706" s="3"/>
    </row>
    <row r="707" spans="1:11" ht="15.75" customHeight="1">
      <c r="A707" s="1"/>
      <c r="B707" s="2"/>
      <c r="C707" s="3"/>
      <c r="D707" s="3"/>
      <c r="E707" s="3"/>
      <c r="F707" s="3"/>
      <c r="G707" s="3"/>
      <c r="H707" s="3"/>
      <c r="I707" s="3"/>
      <c r="J707" s="3"/>
      <c r="K707" s="3"/>
    </row>
    <row r="708" spans="1:11" ht="15.75" customHeight="1">
      <c r="A708" s="1"/>
      <c r="B708" s="2"/>
      <c r="C708" s="3"/>
      <c r="D708" s="3"/>
      <c r="E708" s="3"/>
      <c r="F708" s="3"/>
      <c r="G708" s="3"/>
      <c r="H708" s="3"/>
      <c r="I708" s="3"/>
      <c r="J708" s="3"/>
      <c r="K708" s="3"/>
    </row>
    <row r="709" spans="1:11" ht="15.75" customHeight="1">
      <c r="A709" s="1"/>
      <c r="B709" s="2"/>
      <c r="C709" s="3"/>
      <c r="D709" s="3"/>
      <c r="E709" s="3"/>
      <c r="F709" s="3"/>
      <c r="G709" s="3"/>
      <c r="H709" s="3"/>
      <c r="I709" s="3"/>
      <c r="J709" s="3"/>
      <c r="K709" s="3"/>
    </row>
    <row r="710" spans="1:11" ht="15.75" customHeight="1">
      <c r="A710" s="1"/>
      <c r="B710" s="2"/>
      <c r="C710" s="3"/>
      <c r="D710" s="3"/>
      <c r="E710" s="3"/>
      <c r="F710" s="3"/>
      <c r="G710" s="3"/>
      <c r="H710" s="3"/>
      <c r="I710" s="3"/>
      <c r="J710" s="3"/>
      <c r="K710" s="3"/>
    </row>
    <row r="711" spans="1:11" ht="15.75" customHeight="1">
      <c r="A711" s="1"/>
      <c r="B711" s="2"/>
      <c r="C711" s="3"/>
      <c r="D711" s="3"/>
      <c r="E711" s="3"/>
      <c r="F711" s="3"/>
      <c r="G711" s="3"/>
      <c r="H711" s="3"/>
      <c r="I711" s="3"/>
      <c r="J711" s="3"/>
      <c r="K711" s="3"/>
    </row>
    <row r="712" spans="1:11" ht="15.75" customHeight="1">
      <c r="A712" s="1"/>
      <c r="B712" s="2"/>
      <c r="C712" s="3"/>
      <c r="D712" s="3"/>
      <c r="E712" s="3"/>
      <c r="F712" s="3"/>
      <c r="G712" s="3"/>
      <c r="H712" s="3"/>
      <c r="I712" s="3"/>
      <c r="J712" s="3"/>
      <c r="K712" s="3"/>
    </row>
    <row r="713" spans="1:11" ht="15.75" customHeight="1">
      <c r="A713" s="1"/>
      <c r="B713" s="2"/>
      <c r="C713" s="3"/>
      <c r="D713" s="3"/>
      <c r="E713" s="3"/>
      <c r="F713" s="3"/>
      <c r="G713" s="3"/>
      <c r="H713" s="3"/>
      <c r="I713" s="3"/>
      <c r="J713" s="3"/>
      <c r="K713" s="3"/>
    </row>
    <row r="714" spans="1:11" ht="15.75" customHeight="1">
      <c r="A714" s="1"/>
      <c r="B714" s="2"/>
      <c r="C714" s="3"/>
      <c r="D714" s="3"/>
      <c r="E714" s="3"/>
      <c r="F714" s="3"/>
      <c r="G714" s="3"/>
      <c r="H714" s="3"/>
      <c r="I714" s="3"/>
      <c r="J714" s="3"/>
      <c r="K714" s="3"/>
    </row>
    <row r="715" spans="1:11" ht="15.75" customHeight="1">
      <c r="A715" s="1"/>
      <c r="B715" s="2"/>
      <c r="C715" s="3"/>
      <c r="D715" s="3"/>
      <c r="E715" s="3"/>
      <c r="F715" s="3"/>
      <c r="G715" s="3"/>
      <c r="H715" s="3"/>
      <c r="I715" s="3"/>
      <c r="J715" s="3"/>
      <c r="K715" s="3"/>
    </row>
    <row r="716" spans="1:11" ht="15.75" customHeight="1">
      <c r="A716" s="1"/>
      <c r="B716" s="2"/>
      <c r="C716" s="3"/>
      <c r="D716" s="3"/>
      <c r="E716" s="3"/>
      <c r="F716" s="3"/>
      <c r="G716" s="3"/>
      <c r="H716" s="3"/>
      <c r="I716" s="3"/>
      <c r="J716" s="3"/>
      <c r="K716" s="3"/>
    </row>
    <row r="717" spans="1:11" ht="15.75" customHeight="1">
      <c r="A717" s="1"/>
      <c r="B717" s="2"/>
      <c r="C717" s="3"/>
      <c r="D717" s="3"/>
      <c r="E717" s="3"/>
      <c r="F717" s="3"/>
      <c r="G717" s="3"/>
      <c r="H717" s="3"/>
      <c r="I717" s="3"/>
      <c r="J717" s="3"/>
      <c r="K717" s="3"/>
    </row>
    <row r="718" spans="1:11" ht="15.75" customHeight="1">
      <c r="A718" s="1"/>
      <c r="B718" s="2"/>
      <c r="C718" s="3"/>
      <c r="D718" s="3"/>
      <c r="E718" s="3"/>
      <c r="F718" s="3"/>
      <c r="G718" s="3"/>
      <c r="H718" s="3"/>
      <c r="I718" s="3"/>
      <c r="J718" s="3"/>
      <c r="K718" s="3"/>
    </row>
    <row r="719" spans="1:11" ht="15.75" customHeight="1">
      <c r="A719" s="1"/>
      <c r="B719" s="2"/>
      <c r="C719" s="3"/>
      <c r="D719" s="3"/>
      <c r="E719" s="3"/>
      <c r="F719" s="3"/>
      <c r="G719" s="3"/>
      <c r="H719" s="3"/>
      <c r="I719" s="3"/>
      <c r="J719" s="3"/>
      <c r="K719" s="3"/>
    </row>
    <row r="720" spans="1:11" ht="15.75" customHeight="1">
      <c r="A720" s="1"/>
      <c r="B720" s="2"/>
      <c r="C720" s="3"/>
      <c r="D720" s="3"/>
      <c r="E720" s="3"/>
      <c r="F720" s="3"/>
      <c r="G720" s="3"/>
      <c r="H720" s="3"/>
      <c r="I720" s="3"/>
      <c r="J720" s="3"/>
      <c r="K720" s="3"/>
    </row>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sheetData>
  <mergeCells count="12">
    <mergeCell ref="A13:K13"/>
    <mergeCell ref="A520:K520"/>
    <mergeCell ref="A8:K8"/>
    <mergeCell ref="A9:K9"/>
    <mergeCell ref="A10:K10"/>
    <mergeCell ref="A11:K11"/>
    <mergeCell ref="A12:K12"/>
    <mergeCell ref="A2:K2"/>
    <mergeCell ref="A4:K4"/>
    <mergeCell ref="A5:K5"/>
    <mergeCell ref="A6:K6"/>
    <mergeCell ref="A7:K7"/>
  </mergeCells>
  <hyperlinks>
    <hyperlink ref="E16" r:id="rId1" xr:uid="{F6529031-DACF-431F-AAE7-441D8646FFC9}"/>
    <hyperlink ref="E28" r:id="rId2" xr:uid="{47A13442-5870-4093-BBAF-CB613065DB1F}"/>
    <hyperlink ref="E45" r:id="rId3" xr:uid="{848DE1E4-7C32-41D4-AD99-868FC92968BA}"/>
    <hyperlink ref="E46" r:id="rId4" xr:uid="{53EF02A5-7C9A-4E51-986A-3B967269DEDC}"/>
    <hyperlink ref="E48" r:id="rId5" xr:uid="{63AD1BCB-ADF4-4D1B-90B9-B8B2530181DD}"/>
    <hyperlink ref="E27" r:id="rId6" xr:uid="{871A98CD-CA24-4A2B-86F9-857FD98D3A01}"/>
    <hyperlink ref="E55" r:id="rId7" xr:uid="{1DD5D7EB-D581-47BA-81D3-7FF2953AB6E1}"/>
    <hyperlink ref="E17" r:id="rId8" xr:uid="{135036BE-D769-43FF-A89B-4B6E5F30E838}"/>
    <hyperlink ref="E57" r:id="rId9" xr:uid="{9C5D0427-17CF-43C2-A254-B09D91CEF8D2}"/>
    <hyperlink ref="E61" r:id="rId10" xr:uid="{0FF8B5F0-B9A9-422A-97D9-9E60DAE0349C}"/>
    <hyperlink ref="E58" r:id="rId11" xr:uid="{F7DE7771-ED2B-4BCE-A419-EF7C07F43DED}"/>
    <hyperlink ref="E47" r:id="rId12" xr:uid="{FF52B5DF-A5EB-47FB-B000-61E55F7CA564}"/>
    <hyperlink ref="E63" r:id="rId13" xr:uid="{330099BE-6F57-4514-915C-5EDB1B12AB64}"/>
    <hyperlink ref="E29" r:id="rId14" xr:uid="{5D516F9F-6105-4D6E-99EE-79833F3DF97F}"/>
    <hyperlink ref="E64" r:id="rId15" xr:uid="{32556900-6762-48F7-880B-5AEB267FC66A}"/>
    <hyperlink ref="E65" r:id="rId16" xr:uid="{92A55F32-A942-447F-84C6-800061E8E7CD}"/>
    <hyperlink ref="E49" r:id="rId17" xr:uid="{9424473D-4711-4CF0-8FDE-14F27DCA4C62}"/>
    <hyperlink ref="E54" r:id="rId18" xr:uid="{79DB3202-6682-4CB3-A617-B3A240B9BE95}"/>
    <hyperlink ref="E30" r:id="rId19" xr:uid="{A63985B9-8830-4CCD-8B34-D590AE325D6E}"/>
    <hyperlink ref="E31" r:id="rId20" xr:uid="{26E9DBD0-B769-4E96-BD24-72E45A827BD8}"/>
    <hyperlink ref="E50" r:id="rId21" xr:uid="{295EE28D-EF4D-4AEF-8A71-B72E1B00FE4D}"/>
    <hyperlink ref="E68" r:id="rId22" xr:uid="{601CB710-CF52-48D1-81A6-4EF2165DA6EC}"/>
    <hyperlink ref="E32" r:id="rId23" xr:uid="{9051BCBE-EBC4-4D79-8ABF-3FFFBEE38ACE}"/>
    <hyperlink ref="E33" r:id="rId24" xr:uid="{3F730D11-C3AE-4DA5-A367-CE5A05A8ACE2}"/>
    <hyperlink ref="E51" r:id="rId25" xr:uid="{CB44DADB-0E93-496A-A69C-32E87063881B}"/>
    <hyperlink ref="E69" r:id="rId26" xr:uid="{A44EA994-C3DB-475E-8A49-FBAEAF050F47}"/>
    <hyperlink ref="E18" r:id="rId27" xr:uid="{CDD17D83-CDC0-4387-8D1D-BDC2C85D9D6C}"/>
    <hyperlink ref="E70" r:id="rId28" xr:uid="{5068FD67-D29E-4BB8-91A4-981566DDEC81}"/>
    <hyperlink ref="E19" r:id="rId29" xr:uid="{FB9CDB68-CD6A-488B-9AC6-642760F64E6C}"/>
    <hyperlink ref="E73" r:id="rId30" xr:uid="{95E80B95-7792-41F8-8337-114A44CBCAD2}"/>
    <hyperlink ref="E74" r:id="rId31" xr:uid="{A787DFD1-A56C-4993-B93D-FE117CA7C41C}"/>
    <hyperlink ref="E75" r:id="rId32" location="citeas" xr:uid="{E500C5A1-4DCC-4B5D-96AE-35C83CAF8815}"/>
    <hyperlink ref="E34" r:id="rId33" xr:uid="{8CBAD55B-D682-47F8-979E-DB13038170CE}"/>
    <hyperlink ref="E35" r:id="rId34" xr:uid="{8E20D730-460A-41D4-8D07-D2927AECB81E}"/>
    <hyperlink ref="E36" r:id="rId35" xr:uid="{1FC09AB7-CB5E-417D-A0CA-307680926BC4}"/>
    <hyperlink ref="E76" r:id="rId36" xr:uid="{0F99785D-B916-4FA1-83DE-24498E815B17}"/>
    <hyperlink ref="E78" r:id="rId37" xr:uid="{CD7FA71C-D394-4EA4-B717-8347DB8C3169}"/>
    <hyperlink ref="E37" r:id="rId38" xr:uid="{0FD1A730-0844-427F-A0E5-7757CD80C336}"/>
    <hyperlink ref="E20" r:id="rId39" xr:uid="{1612FD8D-4E26-4EFC-8D19-5EB6FC0B544C}"/>
    <hyperlink ref="E59" r:id="rId40" xr:uid="{CD5BA543-3701-43F8-8347-F72C75C00E61}"/>
    <hyperlink ref="E53" r:id="rId41" xr:uid="{74229A65-D4A9-441C-8AD0-F3B833D4E962}"/>
    <hyperlink ref="E38" r:id="rId42" location="citeas" xr:uid="{9386F913-47C4-461E-B280-7FB5F8CA718B}"/>
    <hyperlink ref="E39" r:id="rId43" xr:uid="{828AC9A8-FB78-4BB8-96CE-FC398221D114}"/>
    <hyperlink ref="E79" r:id="rId44" xr:uid="{5B099003-C293-444A-AC74-4004A62B65CB}"/>
    <hyperlink ref="E60" r:id="rId45" location="citeas" xr:uid="{411C48FA-5212-4D72-99E6-3317CCA48F21}"/>
    <hyperlink ref="E81" r:id="rId46" xr:uid="{E0F27ED4-E8FC-4FD9-AF07-99A5C68DBC27}"/>
    <hyperlink ref="E40" r:id="rId47" xr:uid="{BFF9D5CD-7DB9-4741-97F8-3822852039AA}"/>
    <hyperlink ref="E21" r:id="rId48" xr:uid="{43B6355D-4179-4CE6-A70D-643CAA0E23F0}"/>
    <hyperlink ref="E77" r:id="rId49" xr:uid="{8590EEE8-9BB1-48E3-B462-FAD87DD38908}"/>
    <hyperlink ref="E56" r:id="rId50" xr:uid="{DA7F80E9-BF85-4476-8C11-63DB5F63C505}"/>
    <hyperlink ref="E83" r:id="rId51" xr:uid="{F0E490EC-FDF9-47AC-887F-FE4CADC9C63A}"/>
    <hyperlink ref="E41" r:id="rId52" xr:uid="{704ACA36-E5C6-4A0D-9EAC-75A0A9237CAA}"/>
    <hyperlink ref="E22" r:id="rId53" xr:uid="{EA454DC5-9110-4DCD-B530-283050590C15}"/>
    <hyperlink ref="E86" r:id="rId54" xr:uid="{A728F23E-CDC6-4B11-B795-CAF29B4935C0}"/>
    <hyperlink ref="E66" r:id="rId55" xr:uid="{A3504716-09D9-489D-9C41-2F26FEBB4210}"/>
    <hyperlink ref="E23" r:id="rId56" xr:uid="{D0F36054-BCA7-445C-8D9C-3BF9B4223C60}"/>
    <hyperlink ref="E71" r:id="rId57" xr:uid="{36644371-5B8C-4515-8032-11AD40976F36}"/>
    <hyperlink ref="E88" r:id="rId58" xr:uid="{98C1AFA4-5994-47A8-A5EB-07630C848E08}"/>
    <hyperlink ref="E24" r:id="rId59" xr:uid="{D2978205-0D39-4392-8E31-FB4F617C61B2}"/>
    <hyperlink ref="E84" r:id="rId60" xr:uid="{14C2BD4A-C136-46EB-98E6-9259FC18352B}"/>
    <hyperlink ref="E42" r:id="rId61" xr:uid="{95068224-8BE0-42EC-846F-7B7FF55D6A5F}"/>
    <hyperlink ref="E43" r:id="rId62" xr:uid="{057FEABA-D139-4EF9-A4AC-CD9596E6ED40}"/>
    <hyperlink ref="E89" r:id="rId63" location="citeas" xr:uid="{66831977-4EBF-4ED1-9F0D-BE8A4409FEF7}"/>
    <hyperlink ref="E67" r:id="rId64" location="Ack1" xr:uid="{089CA1E7-CFFC-4CCD-9E50-6DDD2CAFA838}"/>
    <hyperlink ref="E25" r:id="rId65" xr:uid="{5B376461-CD59-4920-B635-BD3F35D6C4B3}"/>
    <hyperlink ref="E44" r:id="rId66" xr:uid="{F04D6990-D836-4316-A2F8-993080F6E033}"/>
    <hyperlink ref="E90" r:id="rId67" xr:uid="{45FA4D11-0DB1-4178-85D3-9E3E7A272976}"/>
    <hyperlink ref="E85" r:id="rId68" xr:uid="{01FAA50F-E024-4D1E-9100-B57DB38B91E9}"/>
    <hyperlink ref="E72" r:id="rId69" xr:uid="{A93CC87E-B6C9-4915-A8F2-411182717654}"/>
    <hyperlink ref="E62" r:id="rId70" xr:uid="{998EAD4F-DC8D-4D31-8969-BE7B1CC0AA52}"/>
    <hyperlink ref="E91" r:id="rId71" xr:uid="{7FB1C0FD-B6C1-4799-9347-9F0D57BC98E9}"/>
    <hyperlink ref="E87" r:id="rId72" xr:uid="{422C10F6-D52F-49ED-A604-4C8082708245}"/>
    <hyperlink ref="E80" r:id="rId73" xr:uid="{145E89C2-1455-4EE6-8B47-9A9F1CA01089}"/>
    <hyperlink ref="E26" r:id="rId74" xr:uid="{35689886-C4B8-481F-96AF-FEDE86C8541C}"/>
    <hyperlink ref="E92" r:id="rId75" xr:uid="{6404CACD-C1BD-4A34-833C-2B00A639709E}"/>
    <hyperlink ref="E93" r:id="rId76" xr:uid="{6447169E-1F48-49BC-8342-46B8197A47BB}"/>
    <hyperlink ref="E94" r:id="rId77" xr:uid="{48547A28-39AD-4740-920C-66525F253E7A}"/>
    <hyperlink ref="E95" r:id="rId78" xr:uid="{10ADC7AE-AAE6-49C5-AF1D-55D1B44CC777}"/>
    <hyperlink ref="E96" r:id="rId79" xr:uid="{745A1874-5FC4-4B31-B81B-0094F44AD0EA}"/>
    <hyperlink ref="E115" r:id="rId80" xr:uid="{60B3955F-37DE-4CFA-891D-8DE4A2C86FA7}"/>
    <hyperlink ref="E116" r:id="rId81" xr:uid="{E25EC2BA-540C-4BB2-A54D-E0715C16AA4A}"/>
    <hyperlink ref="E117" r:id="rId82" xr:uid="{C92A1925-0B32-4727-BF75-62FDA5564C63}"/>
    <hyperlink ref="E118" r:id="rId83" xr:uid="{A18FAA9C-6D64-49A8-97D0-8F610CDFB850}"/>
    <hyperlink ref="E119" r:id="rId84" xr:uid="{4E18302D-8A4A-4C1C-8DBD-587B26CA9643}"/>
    <hyperlink ref="E120" r:id="rId85" xr:uid="{18DFF249-7050-4B69-A3FD-0218BC54EC8F}"/>
    <hyperlink ref="E121" r:id="rId86" xr:uid="{4CD8D768-473E-4334-A6CD-A5FB4E63226F}"/>
    <hyperlink ref="E122" r:id="rId87" xr:uid="{08F80C03-8454-40C9-8C2A-3BFF68589DD9}"/>
    <hyperlink ref="E123" r:id="rId88" xr:uid="{B27387EA-9251-4022-BF3B-33C1134C34A3}"/>
    <hyperlink ref="E124" r:id="rId89" xr:uid="{7EBC94C7-7AA5-40D0-BF49-4FD9BCD2050D}"/>
    <hyperlink ref="E125" r:id="rId90" xr:uid="{5A2F45CB-3F63-4C16-84A4-D345773CEEC5}"/>
    <hyperlink ref="E126" r:id="rId91" xr:uid="{35E09339-23DB-4418-AF9B-E7F81BC02B82}"/>
    <hyperlink ref="E127" r:id="rId92" xr:uid="{CE4D8DE5-8025-4209-9851-219AA4EB6839}"/>
    <hyperlink ref="E128" r:id="rId93" xr:uid="{80B765A4-32C5-4E78-8F4F-18C04A3AB71C}"/>
    <hyperlink ref="E129" r:id="rId94" xr:uid="{6B4CBA5B-CF1A-4413-936B-D0DA2CE9B7B3}"/>
    <hyperlink ref="E130" r:id="rId95" xr:uid="{7C75791B-4E3D-40A7-B11F-63C1376C8146}"/>
    <hyperlink ref="E131" r:id="rId96" location="db=a9h&amp;AN=160279238" xr:uid="{3CAB3220-0C3A-476B-8695-10D8270670CA}"/>
    <hyperlink ref="E132" r:id="rId97" xr:uid="{85163215-59B8-4D8B-8C9F-3F9F99134930}"/>
    <hyperlink ref="E133" r:id="rId98" location="db=a9h&amp;AN=160279238" xr:uid="{A4F56E87-0B68-4D5E-8423-F387F622D671}"/>
    <hyperlink ref="E134" r:id="rId99" xr:uid="{73916BA1-4528-4A86-8735-5CE16AF45B2A}"/>
    <hyperlink ref="E135" r:id="rId100" xr:uid="{9DA114AD-80FD-4EAD-AAEB-9FA31490208D}"/>
    <hyperlink ref="E136" r:id="rId101" xr:uid="{BB23C1C5-1D1F-44C7-8573-CDA607379AFB}"/>
    <hyperlink ref="E137" r:id="rId102" xr:uid="{738CE65D-5D1D-4AB8-9926-1B964B8AB29B}"/>
    <hyperlink ref="E138" r:id="rId103" xr:uid="{11151BE6-05CA-4825-A465-B87CE9E7DC06}"/>
    <hyperlink ref="E139" r:id="rId104" xr:uid="{9A112987-B79A-4ABF-9696-B8A9E45E4139}"/>
    <hyperlink ref="E140" r:id="rId105" location="B15" xr:uid="{81EF0B85-417D-4C38-80F9-E18142A4AC79}"/>
    <hyperlink ref="E141" r:id="rId106" xr:uid="{B808C6A6-6488-4E46-89B7-FB68590748FC}"/>
    <hyperlink ref="E145" r:id="rId107" xr:uid="{07D511F8-EF8E-460F-A610-21302B81901F}"/>
    <hyperlink ref="E149" r:id="rId108" xr:uid="{9057FCAB-C02C-4986-890B-9378491253A3}"/>
    <hyperlink ref="E150" r:id="rId109" xr:uid="{93E1DCAF-7DA1-43F3-BB75-1AC2953446F2}"/>
    <hyperlink ref="E151" r:id="rId110" xr:uid="{CD61C34E-F6CC-488E-A1F9-A1378AF31470}"/>
    <hyperlink ref="E152" r:id="rId111" xr:uid="{42C8AB48-4F11-4AE0-871C-6D68DAFC38A0}"/>
    <hyperlink ref="E153" r:id="rId112" xr:uid="{96D8CADE-AE86-4F20-9911-3253BF41FAFB}"/>
    <hyperlink ref="E154" r:id="rId113" xr:uid="{708ECC5D-F213-445B-B876-17673189808B}"/>
    <hyperlink ref="E155" r:id="rId114" xr:uid="{AEA9613F-496B-4FAD-BD54-7A2D053FAA5D}"/>
    <hyperlink ref="D156" r:id="rId115" display="https://search.ebscohost.com/login.aspx?direct=true&amp;profile=ehost&amp;scope=site&amp;authtype=crawler&amp;jrnl=18435246&amp;AN=160865366&amp;h=WleNICA5fpHmavYQJvk9bbTbzj6F8R%2F3idv2PYKcCRxeSDUSjSKYoxN%2FVv2fxcaNN52yGZITZBu7PKSuESH25w%3D%3D&amp;crl=c" xr:uid="{DF3AA766-34DA-47A7-BEF6-9A6C9C26580D}"/>
    <hyperlink ref="D157" r:id="rId116" display="https://search.ebscohost.com/login.aspx?direct=true&amp;profile=ehost&amp;scope=site&amp;authtype=crawler&amp;jrnl=18435246&amp;AN=160865366&amp;h=WleNICA5fpHmavYQJvk9bbTbzj6F8R%2F3idv2PYKcCRxeSDUSjSKYoxN%2FVv2fxcaNN52yGZITZBu7PKSuESH25w%3D%3D&amp;crl=c" xr:uid="{E8A37A96-2065-45DA-8684-81E94364F0EF}"/>
    <hyperlink ref="E156" r:id="rId117" xr:uid="{3E8AF318-5848-456D-8F10-25EB6781F826}"/>
    <hyperlink ref="E157" r:id="rId118" xr:uid="{BB24979D-057C-4AA7-B003-45413846DD3D}"/>
    <hyperlink ref="D158" r:id="rId119" display="https://elibrary.ru/item.asp?id=49470594" xr:uid="{0885DC7C-0901-4FE1-9F2D-A48A872B3679}"/>
    <hyperlink ref="E159" r:id="rId120" display="https://doi.org/10.1007/978-981-99-0945-2_7" xr:uid="{544023A5-7EEA-43FD-BBF9-01F4E9D577E4}"/>
    <hyperlink ref="E160" r:id="rId121" xr:uid="{33AB2F90-FB85-4668-BC43-56F49357A1E0}"/>
    <hyperlink ref="F161" r:id="rId122" display="https://journal.iapa.or.id/pgr/article/view/487;" xr:uid="{7F61DE24-A847-49E1-8DE6-223034602A30}"/>
    <hyperlink ref="E161" r:id="rId123" xr:uid="{F8EED567-5D1D-488E-A2C8-5705DF628219}"/>
    <hyperlink ref="C167" r:id="rId124" display="FSAA@" xr:uid="{F18C071E-2F63-4FF6-9612-09712300BD55}"/>
    <hyperlink ref="C168" r:id="rId125" display="FSAA@" xr:uid="{A1C3DDF5-A59A-42F3-9900-61DB04D3A319}"/>
    <hyperlink ref="C169" r:id="rId126" display="FSAA@" xr:uid="{3A50F670-FA76-4240-A7DF-CB63E5BEE2F8}"/>
    <hyperlink ref="E177" r:id="rId127" xr:uid="{F168B093-DC61-42CF-95B0-281BDE998962}"/>
    <hyperlink ref="E178" r:id="rId128" xr:uid="{E0301116-0D47-4E78-BFDA-EA47CE7A763E}"/>
    <hyperlink ref="E179" r:id="rId129" xr:uid="{6B18D23D-2EA3-4DE6-9F4F-9919849231E4}"/>
    <hyperlink ref="E180" r:id="rId130" xr:uid="{82334506-C29B-4BD3-AC60-6964E8ECB599}"/>
    <hyperlink ref="E182" r:id="rId131" xr:uid="{2EEA8D2A-D992-4F8C-A931-80629DEA7C40}"/>
    <hyperlink ref="E183" r:id="rId132" xr:uid="{E2C02949-C9E3-401D-9836-536EE0F806D6}"/>
    <hyperlink ref="E184" r:id="rId133" xr:uid="{1D5A3487-7BBF-4044-B848-FFDBF37ECB7D}"/>
    <hyperlink ref="E185" r:id="rId134" xr:uid="{A75E3B2C-C7FD-4EEE-92CB-C8652CCE4D3E}"/>
    <hyperlink ref="E181" r:id="rId135" xr:uid="{532D8583-C5C4-4EA5-877C-0E0887AA83EC}"/>
    <hyperlink ref="E187" r:id="rId136" xr:uid="{6E6A13DE-0BA3-440B-9DAD-0B1E44D57463}"/>
    <hyperlink ref="F193" r:id="rId137" xr:uid="{43D07D0D-493F-40F8-9C71-1AC6B7370B85}"/>
    <hyperlink ref="E194" r:id="rId138" xr:uid="{9CAF9FCA-54D3-4C54-8CED-6AA883084C3B}"/>
    <hyperlink ref="E193" r:id="rId139" display="https://www.taylorfrancis.com/chapters/edit/10.1201/9781003173274-8/potential-biochar-immobilize-vanadium-contaminated-soils-ali-el-naggar-ahmed-mosa-avanthi-igalavithana-xiao-yang-ahmed-el-naggar-sabry-shaheen-scott-chang-j%C3%B6rg-rinklebe?context=ubx&amp;refId=60783b7e-918b-4be9-b442-6d70bd23a80c" xr:uid="{0CE71BA7-E2D3-440A-B98F-C87D08B2F3DA}"/>
    <hyperlink ref="E192" r:id="rId140" xr:uid="{AF4BC01B-7373-48C8-8B95-08CD9A610D7D}"/>
    <hyperlink ref="E191" r:id="rId141" xr:uid="{63C53876-34C6-44BB-8B84-7CB26001CAE6}"/>
    <hyperlink ref="E190" r:id="rId142" xr:uid="{41E10237-BD1C-4ED9-B6B8-4387AD477786}"/>
    <hyperlink ref="E189" r:id="rId143" xr:uid="{4E1A876C-1E2C-4BD1-93D8-9666EC93BCBD}"/>
    <hyperlink ref="E188" r:id="rId144" xr:uid="{2768B056-50AD-47B5-B997-612FF465C496}"/>
    <hyperlink ref="E186" r:id="rId145" xr:uid="{BCCBB0BD-6A4C-41F0-A41C-E5D555BA971D}"/>
    <hyperlink ref="E176" r:id="rId146" xr:uid="{9D51BB7A-1FAE-402F-AE3B-E88E8CFF4132}"/>
    <hyperlink ref="E195" r:id="rId147" xr:uid="{B7671E35-79BB-435D-AB25-53D3C6B2DFBB}"/>
    <hyperlink ref="E196" r:id="rId148" xr:uid="{6506087D-244F-406F-A8D8-CFA5AF5F7CF0}"/>
    <hyperlink ref="E197" r:id="rId149" xr:uid="{B3DA189D-51DA-4523-B950-F4C1FCF8EB4E}"/>
    <hyperlink ref="E198" r:id="rId150" xr:uid="{99C2730E-B9B6-4278-AAE1-0A6E6B09496E}"/>
    <hyperlink ref="E200" r:id="rId151" xr:uid="{E60A0B9B-A1F7-41AE-8335-DC4C5C50B291}"/>
    <hyperlink ref="E201" r:id="rId152" xr:uid="{AA0C6474-18F7-4DA5-AD40-2870A0F70743}"/>
    <hyperlink ref="E199" r:id="rId153" xr:uid="{F716FE18-FA8A-45CF-A0FB-33E76C72A968}"/>
    <hyperlink ref="E202" r:id="rId154" xr:uid="{65DF11DD-8EA9-435A-AFFB-9BFC4DB9A7E8}"/>
    <hyperlink ref="E203" r:id="rId155" xr:uid="{83E8557D-DDA3-44E7-9A4A-929FD8D32132}"/>
    <hyperlink ref="E204" r:id="rId156" xr:uid="{347FEF76-2B33-4C84-9432-7357F15EF610}"/>
    <hyperlink ref="E205" r:id="rId157" xr:uid="{155AE73C-259E-4AB6-AFC2-A5BA87A5B0AE}"/>
    <hyperlink ref="E211" r:id="rId158" xr:uid="{4ADBF7C8-35E4-47B4-A2F0-11DF9EEC729D}"/>
    <hyperlink ref="E216" r:id="rId159" xr:uid="{C7F182AA-FEBD-417D-B243-C269EB411AE9}"/>
    <hyperlink ref="E217" r:id="rId160" xr:uid="{6E91BBBC-99DB-4A72-8C2C-7657AE2517F8}"/>
    <hyperlink ref="E218" r:id="rId161" xr:uid="{1E808350-FD94-4AA6-82E6-F48626EF8F14}"/>
    <hyperlink ref="E219" r:id="rId162" xr:uid="{27B63F5B-8385-448D-BFF0-05DB91CDB443}"/>
    <hyperlink ref="D225" r:id="rId163" display="https://doi.org/10.1080/10942912.2022.2144884" xr:uid="{5F52819A-AC00-4F43-B9CA-363BC7CF6488}"/>
    <hyperlink ref="E230" r:id="rId164" xr:uid="{EA975116-8DFA-4399-8BD4-9D1B9BE3CC01}"/>
    <hyperlink ref="D232" r:id="rId165" display="https://www.webofscience.com/wos/woscc/full-record/WOS:000903142000001" xr:uid="{823FE6A2-E32B-4DB6-8565-9420E1D3691C}"/>
    <hyperlink ref="E258" r:id="rId166" xr:uid="{1F17D5FD-2348-4A77-998F-B84869355FB2}"/>
    <hyperlink ref="E259" r:id="rId167" xr:uid="{C1ECBCF4-DC24-415A-8BD2-D2526797855E}"/>
    <hyperlink ref="E260" r:id="rId168" xr:uid="{74D150AC-41E6-4016-BDF0-38577DC93CF6}"/>
    <hyperlink ref="E261" r:id="rId169" xr:uid="{ADE265C0-1E83-484A-9539-95213FE8DC88}"/>
    <hyperlink ref="E262" r:id="rId170" xr:uid="{2F37B397-D061-40F7-815B-F610BEED0607}"/>
    <hyperlink ref="E263" r:id="rId171" xr:uid="{2E56AF81-BB94-436C-A15D-104D178F03D7}"/>
    <hyperlink ref="E264" r:id="rId172" xr:uid="{065EF091-4DF9-4165-ACEC-7B77C39A2EFA}"/>
    <hyperlink ref="E265" r:id="rId173" xr:uid="{6757D68C-3238-4BDF-ADFA-7462F44D3A2A}"/>
    <hyperlink ref="E266" r:id="rId174" xr:uid="{CC9E4A5C-02FC-4BAF-BD45-2D8E67E44027}"/>
    <hyperlink ref="E268" r:id="rId175" xr:uid="{019B7705-10D6-430E-AD3C-B7A584D765BC}"/>
    <hyperlink ref="E270" r:id="rId176" xr:uid="{7DDA9041-7F08-44CD-9D2E-87F7D7B82B21}"/>
    <hyperlink ref="E271" r:id="rId177" xr:uid="{75D4907F-DF4F-4731-A4FD-9E6187783EF8}"/>
    <hyperlink ref="F273" r:id="rId178" location="top" xr:uid="{9BCD9DF7-0322-4ED2-BE89-E585095C2FA1}"/>
    <hyperlink ref="F274" r:id="rId179" location="top" xr:uid="{375568BF-451C-48C8-B1A7-E002ED9F9424}"/>
    <hyperlink ref="E273" r:id="rId180" xr:uid="{C4E7E826-2B2B-486D-908E-723C7DF89625}"/>
    <hyperlink ref="E274" r:id="rId181" xr:uid="{ADDA82D1-4094-4DB3-9093-34544E4519D0}"/>
    <hyperlink ref="E276" r:id="rId182" xr:uid="{765307B5-BBE2-40FE-99FB-6ED8B51639CF}"/>
    <hyperlink ref="E275" r:id="rId183" xr:uid="{FC2565A7-D8C5-4B1B-BF2D-E09D333F58AF}"/>
    <hyperlink ref="E277" r:id="rId184" xr:uid="{9A62A597-EAB6-4696-BBAD-03CDFCD7CDAE}"/>
    <hyperlink ref="E278" r:id="rId185" xr:uid="{DB50F4B1-15AD-400F-BC4B-A4222FE23C75}"/>
    <hyperlink ref="E279" r:id="rId186" xr:uid="{93F2D3B0-8564-4047-89C5-DEB284D14A8F}"/>
    <hyperlink ref="E281" r:id="rId187" xr:uid="{7656D0BB-0F70-4F00-AFD7-6367415E26AE}"/>
    <hyperlink ref="E282" r:id="rId188" xr:uid="{5EC07875-FF1F-4018-B663-B2521F1789F7}"/>
    <hyperlink ref="E280" r:id="rId189" xr:uid="{79AD15FC-5327-45CB-883C-3BFB4F35016C}"/>
    <hyperlink ref="E283" r:id="rId190" xr:uid="{53B1178C-DFB4-4097-B30A-46A5AE43B3AC}"/>
    <hyperlink ref="E284" r:id="rId191" xr:uid="{13908472-8C8E-4CEE-AE0C-12E1AA932C38}"/>
    <hyperlink ref="E285" r:id="rId192" xr:uid="{241D486F-367B-4182-9C8D-5C8614979629}"/>
    <hyperlink ref="E286" r:id="rId193" xr:uid="{149A8FD4-1010-4DE1-B122-6C7E673CFD2A}"/>
    <hyperlink ref="E288" r:id="rId194" location="cite" xr:uid="{B2FB3585-D314-4700-9022-6F770FF8299B}"/>
    <hyperlink ref="E290" r:id="rId195" xr:uid="{D82FD1F7-1A01-4502-BE2F-0295E8056A6F}"/>
    <hyperlink ref="E291" r:id="rId196" location="citeas" xr:uid="{0ED3A6B0-9EA5-42AE-A8F2-AC28340384B7}"/>
    <hyperlink ref="E289" r:id="rId197" xr:uid="{BD03BE0A-CA56-40DF-AA97-82A2E3A4985D}"/>
    <hyperlink ref="E292" r:id="rId198" xr:uid="{4A5D50E0-038E-46CA-9419-25E3668CFB9B}"/>
    <hyperlink ref="E293" r:id="rId199" xr:uid="{506A90CD-D4F1-4A5D-96DA-8C6643ED17D2}"/>
    <hyperlink ref="E287" r:id="rId200" xr:uid="{5179D7DE-AA74-4680-9BBC-46C0F9351178}"/>
    <hyperlink ref="E295" r:id="rId201" xr:uid="{5431075D-4286-4C71-91E4-B95A2B684B62}"/>
    <hyperlink ref="E296" r:id="rId202" xr:uid="{3B569D30-3CE9-4E70-90DD-D727E1503F1D}"/>
    <hyperlink ref="E297" r:id="rId203" xr:uid="{D1C83FCA-72EC-4C34-BC6E-5FAED4BFAA5B}"/>
    <hyperlink ref="E298" r:id="rId204" xr:uid="{60148FB0-D44F-42BE-A7C8-118C6CF09A47}"/>
    <hyperlink ref="E299" r:id="rId205" xr:uid="{927F864B-CC30-46B0-A165-67A3693B4201}"/>
    <hyperlink ref="E304" r:id="rId206" xr:uid="{3A5DDBE9-29BC-4CCE-B947-215AF3672A45}"/>
    <hyperlink ref="E301" r:id="rId207" xr:uid="{324571D9-D8A2-4ECD-B5F5-96AEDBF71B8A}"/>
    <hyperlink ref="E300" r:id="rId208" xr:uid="{FED51026-5604-4504-9B94-93BF0E5EA867}"/>
    <hyperlink ref="E305" r:id="rId209" xr:uid="{426B1BBA-9726-42D0-A956-4F1DD541F9A6}"/>
    <hyperlink ref="E306" r:id="rId210" xr:uid="{1697FDC5-BC91-427F-9D19-98E733EC214D}"/>
    <hyperlink ref="E307" r:id="rId211" xr:uid="{1A9A323C-34EC-4F96-A638-212A0268D53E}"/>
    <hyperlink ref="E308" r:id="rId212" xr:uid="{14E01D33-FA27-4013-8FFA-9F71C987B76A}"/>
    <hyperlink ref="E309" r:id="rId213" xr:uid="{28B081A2-D0AB-454C-93F0-FEF1CE86F730}"/>
    <hyperlink ref="E310" r:id="rId214" xr:uid="{A4579808-B7E7-467B-98A6-D70754EE9860}"/>
    <hyperlink ref="E311" r:id="rId215" xr:uid="{536284D9-42BC-40A9-B69E-005C350DCC86}"/>
    <hyperlink ref="E314" r:id="rId216" xr:uid="{8DB31389-426F-4BD4-9097-EDFD54D7CA11}"/>
    <hyperlink ref="E315" r:id="rId217" xr:uid="{FCEB91A7-620A-4B49-B3A4-E1B2ED7DE46A}"/>
    <hyperlink ref="E316" r:id="rId218" xr:uid="{328E61CC-3811-498A-87AE-D890F3A4E707}"/>
    <hyperlink ref="E317" r:id="rId219" xr:uid="{0C600F57-FE78-480D-9C2C-B79C7D0F767A}"/>
    <hyperlink ref="E318" r:id="rId220" xr:uid="{35DE4227-389D-4004-8C19-034BC1957F9E}"/>
    <hyperlink ref="E319" r:id="rId221" xr:uid="{30C3AD0D-3876-481D-B8E4-ECE02BD89541}"/>
    <hyperlink ref="E320" r:id="rId222" xr:uid="{44C394B7-588B-4944-84CA-CC42F663ECCA}"/>
    <hyperlink ref="E321" r:id="rId223" xr:uid="{D171B673-3B88-4FC7-9B3A-115D99FE2035}"/>
    <hyperlink ref="E322" r:id="rId224" xr:uid="{393CB6AB-547B-4C4E-988A-67FF78E434CA}"/>
    <hyperlink ref="E323" r:id="rId225" xr:uid="{5C9D4738-DA58-4C01-A2E4-0E23591F0C89}"/>
    <hyperlink ref="E324" r:id="rId226" xr:uid="{398912AD-70CF-4B69-B06F-7F76A15E4241}"/>
    <hyperlink ref="E325" r:id="rId227" xr:uid="{E9B9E91F-9E68-4AD8-A4C6-784210316226}"/>
    <hyperlink ref="E326" r:id="rId228" xr:uid="{3349AB12-9CE8-4E80-9202-EA376700AD83}"/>
    <hyperlink ref="E327" r:id="rId229" xr:uid="{56A1A79E-9CB0-4E4D-AD61-EB7EF2DB3BC2}"/>
    <hyperlink ref="E328" r:id="rId230" xr:uid="{B890F6E0-1ECD-4A05-BCBE-BC9BB1E5E447}"/>
    <hyperlink ref="E331" r:id="rId231" xr:uid="{814E86C1-0FD4-4196-8D8A-E81B2EE58447}"/>
    <hyperlink ref="E332" r:id="rId232" xr:uid="{63CDB952-1126-45D8-8ADD-88397F68A24C}"/>
    <hyperlink ref="E333" r:id="rId233" xr:uid="{BE31752B-F964-4C48-BD9E-CA78AD90C67F}"/>
    <hyperlink ref="E334" r:id="rId234" xr:uid="{9DED62DE-FA8E-4673-A387-7866A7098C2B}"/>
    <hyperlink ref="E335" r:id="rId235" xr:uid="{9B8778F8-ED38-4888-973D-8D402E8A6868}"/>
    <hyperlink ref="E336" r:id="rId236" xr:uid="{5106A6E8-735F-4D0F-9C79-C625B52D75BC}"/>
    <hyperlink ref="E337" r:id="rId237" xr:uid="{63A04D92-0741-4189-92F9-58E346D0F1E9}"/>
    <hyperlink ref="E338" r:id="rId238" xr:uid="{09EAF4FA-2B21-44EA-8E0D-13F4F0185674}"/>
    <hyperlink ref="E339" r:id="rId239" xr:uid="{62981AD9-8402-499E-82DE-E4CFA4B5BE11}"/>
    <hyperlink ref="E340" r:id="rId240" xr:uid="{AA76C726-74D6-43E0-83B8-AEEE6DA8CCDF}"/>
    <hyperlink ref="E341" r:id="rId241" xr:uid="{7602F7CF-97B4-4EB1-B50E-5571A5D26939}"/>
    <hyperlink ref="E342" r:id="rId242" xr:uid="{263F5AEC-3A1D-424E-AECA-E791CF6B5D27}"/>
    <hyperlink ref="E343" r:id="rId243" xr:uid="{121FF90D-65F4-40F8-9C76-ADCCD0F9628C}"/>
    <hyperlink ref="E344" r:id="rId244" xr:uid="{B2FD32F3-61F9-44FF-B41B-0E04746AC1AD}"/>
    <hyperlink ref="E345" r:id="rId245" xr:uid="{780E6ABD-6E27-406B-BA25-46AF91AA33B8}"/>
    <hyperlink ref="E346" r:id="rId246" xr:uid="{1FB09766-2BB1-4A14-AC4C-5A8094DE3A5F}"/>
    <hyperlink ref="E347" r:id="rId247" xr:uid="{2CDCCBB3-00FE-4E54-AFD1-3623E3F3F22D}"/>
    <hyperlink ref="E348" r:id="rId248" xr:uid="{C5EF0D2A-7F79-4400-981F-48E099746829}"/>
    <hyperlink ref="E349" r:id="rId249" xr:uid="{674486B5-6437-4494-BCE6-E6AFAF967A93}"/>
    <hyperlink ref="E350" r:id="rId250" xr:uid="{B8230475-F0EA-46BC-872A-A8E25CB2EB1C}"/>
    <hyperlink ref="E351" r:id="rId251" xr:uid="{35441ABE-79BB-4425-9A20-F0F6983F2E61}"/>
    <hyperlink ref="E352" r:id="rId252" xr:uid="{1B4043D8-C02B-4B52-84F2-1F1A968BE9C5}"/>
    <hyperlink ref="E353" r:id="rId253" xr:uid="{69EA954A-3F9F-4A3E-B5F2-8326C69A2F85}"/>
    <hyperlink ref="E355" r:id="rId254" xr:uid="{98D18D1D-F23B-467E-9352-A6190F02311C}"/>
    <hyperlink ref="E356" r:id="rId255" xr:uid="{57E4804A-3638-4003-B541-72DAD2235EA3}"/>
    <hyperlink ref="E357" r:id="rId256" xr:uid="{13EEE480-9962-49B3-880B-B118252E0324}"/>
    <hyperlink ref="E358" r:id="rId257" xr:uid="{667BFE55-E349-4AF8-9B5F-D569DAF494D6}"/>
    <hyperlink ref="E359" r:id="rId258" xr:uid="{5F36D375-24D0-42E1-B329-29DDEC4DADA7}"/>
    <hyperlink ref="E360" r:id="rId259" xr:uid="{7554FA9F-B3D3-4E43-AB92-9FAA76BE129E}"/>
    <hyperlink ref="E361" r:id="rId260" xr:uid="{17CFE6F5-1FF2-4FD9-9158-4F819328622C}"/>
    <hyperlink ref="E362" r:id="rId261" xr:uid="{1E335EE1-806E-4A16-920C-2FB2AD72BBEF}"/>
    <hyperlink ref="E363" r:id="rId262" xr:uid="{1062FE5D-B647-48DE-843E-1ABB48EAFC16}"/>
    <hyperlink ref="E364" r:id="rId263" xr:uid="{5BA0A2DA-4FB1-4B69-A685-E63DB7B3494B}"/>
    <hyperlink ref="E365" r:id="rId264" xr:uid="{A4C62367-ED67-49BF-93DE-C448B6D57E4C}"/>
    <hyperlink ref="E366" r:id="rId265" xr:uid="{C3F659EF-4DA6-469D-9B56-F771F8B33E38}"/>
    <hyperlink ref="E367" r:id="rId266" xr:uid="{43766D31-D54F-414D-BC40-46381B437C85}"/>
    <hyperlink ref="E368" r:id="rId267" xr:uid="{723D36FC-CDB5-45F6-BADF-8DF7EB3477B4}"/>
    <hyperlink ref="E369" r:id="rId268" xr:uid="{09E96020-D964-45EE-A029-0DA8ACADE18E}"/>
    <hyperlink ref="E370" r:id="rId269" xr:uid="{8C71A1B9-0257-41A0-84E6-D612F8E099BD}"/>
    <hyperlink ref="E371" r:id="rId270" xr:uid="{6785C617-65E0-44BB-9A52-9126D59EE79A}"/>
    <hyperlink ref="E372" r:id="rId271" xr:uid="{3842DAB6-5D66-4D74-BD44-8F6CEFB02D1D}"/>
    <hyperlink ref="E374" r:id="rId272" xr:uid="{C9A48536-8404-4EFE-9203-6486A558CD52}"/>
    <hyperlink ref="E375" r:id="rId273" xr:uid="{CC903AB9-C9E2-4355-B6E8-FA7F28EC94B0}"/>
    <hyperlink ref="E376" r:id="rId274" xr:uid="{E6DF70D8-62FC-4591-BBA8-59F7D99E6714}"/>
    <hyperlink ref="E377" r:id="rId275" xr:uid="{793F1EC3-709F-480A-8F96-6ECE99034621}"/>
    <hyperlink ref="E390" r:id="rId276" xr:uid="{637BC0B3-B924-4AAC-81BA-B6ED76CEA576}"/>
    <hyperlink ref="E391" r:id="rId277" xr:uid="{3292F102-800B-4EC8-A8D1-B5119787DE29}"/>
    <hyperlink ref="E392" r:id="rId278" xr:uid="{38FE2BDF-2AEA-4568-9BBF-979FD50B8FAA}"/>
    <hyperlink ref="E393" r:id="rId279" xr:uid="{BC3654FE-A9B1-4136-81AF-0EC5A631AE41}"/>
    <hyperlink ref="E394" r:id="rId280" xr:uid="{19C443E3-C719-4CCA-8CFF-A77722BC9B12}"/>
    <hyperlink ref="E395" r:id="rId281" xr:uid="{A7B693F1-9754-422A-8B35-F19A918F1781}"/>
    <hyperlink ref="E396" r:id="rId282" xr:uid="{77925FEE-FC9D-4CF4-9F88-E9C4CF4F7CF3}"/>
    <hyperlink ref="E397" r:id="rId283" xr:uid="{83814C2C-2C26-4736-8173-627D71FAA431}"/>
    <hyperlink ref="E398" r:id="rId284" xr:uid="{17BAB205-A40B-45A3-9D04-98562E0E6DEA}"/>
    <hyperlink ref="E399" r:id="rId285" xr:uid="{7C71B771-8D8E-47CC-830F-6B53DF79F044}"/>
    <hyperlink ref="E400" r:id="rId286" xr:uid="{B49FD046-686C-40D8-9343-22C6A2DEDD26}"/>
    <hyperlink ref="E401" r:id="rId287" xr:uid="{029BF4C3-BB26-416A-84C9-E503EE059B98}"/>
    <hyperlink ref="E402" r:id="rId288" xr:uid="{29E794A8-FE89-4C0D-8523-E80E0215EDB6}"/>
    <hyperlink ref="E403" r:id="rId289" xr:uid="{FE7DD6B5-7FFC-4EFF-97EF-DE0F8E95E9AD}"/>
    <hyperlink ref="E404" r:id="rId290" xr:uid="{B3767A77-1912-45C7-9C68-EEFD38238110}"/>
    <hyperlink ref="E405" r:id="rId291" xr:uid="{450C7CF6-602E-419D-B5BE-D29A5C681523}"/>
    <hyperlink ref="E406" r:id="rId292" xr:uid="{2A135C39-7C38-4ECA-82B1-F980FE5FA9EA}"/>
    <hyperlink ref="E407" r:id="rId293" xr:uid="{8506F8CB-9B91-4EF0-8AE6-E3DCF8ED23EE}"/>
    <hyperlink ref="E408" r:id="rId294" xr:uid="{2A0561B5-7804-4A64-B28B-B3ADACD540C2}"/>
    <hyperlink ref="E409" r:id="rId295" xr:uid="{74D31586-51E3-4E34-8EA2-52DBC670F228}"/>
    <hyperlink ref="E411" r:id="rId296" xr:uid="{DA8DF168-E1C3-4464-A5A7-8BFE09A88CE2}"/>
    <hyperlink ref="E412" r:id="rId297" xr:uid="{62769F7C-BEED-4E97-99D2-1F7F6B72AFE0}"/>
    <hyperlink ref="E413" r:id="rId298" xr:uid="{66EEE85F-79B1-41C6-ACB0-7ED2E059D0D8}"/>
    <hyperlink ref="E414" r:id="rId299" xr:uid="{933BA2DD-B468-4915-8F51-11E1E6FA432A}"/>
    <hyperlink ref="E415" r:id="rId300" xr:uid="{50DF9544-DD23-4EAC-A177-280B48147CD7}"/>
    <hyperlink ref="E416" r:id="rId301" xr:uid="{A3F2B9D8-214F-401A-ACD4-F82DC1A29FBB}"/>
    <hyperlink ref="E417" r:id="rId302" xr:uid="{7970889D-7747-459F-A70E-268B9ACA0BBB}"/>
    <hyperlink ref="E418" r:id="rId303" xr:uid="{00BB413D-ED33-405D-A366-DBE5085D26EA}"/>
    <hyperlink ref="E302" r:id="rId304" xr:uid="{2203AF90-7387-4133-9645-3827BD093CE9}"/>
    <hyperlink ref="E312" r:id="rId305" xr:uid="{99A76D97-E391-49CD-A3A5-BCF4C4EDBFB5}"/>
    <hyperlink ref="E373" r:id="rId306" xr:uid="{FCBBE277-D2E1-44CE-AC50-5C5C0F54561F}"/>
    <hyperlink ref="E378" display="https://www.researchgate.net/profile/Maja-Lazarus/publication/364028405_Characterization_of_rare_Himalayan_balsam_Impatiens_glandulifera_Royle_honey_from_Croatia/links/6336990a9cb4fe44f3ed2ecc/Characterization-of-Rare-Himalayan-Balsam-Impatiens-glandulife" xr:uid="{E58A3260-97BE-407C-BD64-179DA80DD844}"/>
    <hyperlink ref="E379" r:id="rId307" xr:uid="{BFE4E139-A263-4B85-8C18-878350563CE2}"/>
    <hyperlink ref="E380" r:id="rId308" xr:uid="{BDA8AF31-195F-4FBC-96D1-C39EA514DA8B}"/>
    <hyperlink ref="E381" r:id="rId309" xr:uid="{402D3E9A-8384-4C0A-89C1-793081B2AC64}"/>
    <hyperlink ref="E382" r:id="rId310" xr:uid="{F5A77E90-9CF0-41B6-AE50-6090F2F60EB2}"/>
    <hyperlink ref="E383" r:id="rId311" xr:uid="{D9F9450F-1FE3-4271-B029-DEB37B8B394B}"/>
    <hyperlink ref="E384" r:id="rId312" xr:uid="{8E21727E-0620-4945-8F1B-B6E5D851857F}"/>
    <hyperlink ref="E385" r:id="rId313" xr:uid="{6AD951A2-8620-4913-81BF-15F9274B1CDA}"/>
    <hyperlink ref="E386" r:id="rId314" xr:uid="{160F6125-E5E1-4A1B-8D6F-FC0BAB357BD5}"/>
    <hyperlink ref="E387" r:id="rId315" xr:uid="{E9B15558-0238-4DFB-AC3C-208C0E1354D6}"/>
    <hyperlink ref="E388" r:id="rId316" xr:uid="{7705EF4F-C151-44FA-81CA-5AD0109203DB}"/>
    <hyperlink ref="E389" r:id="rId317" xr:uid="{DB01BF09-C972-4564-A095-16B209A5F508}"/>
    <hyperlink ref="E419" r:id="rId318" xr:uid="{51D6E3A6-3399-4929-AAF9-FC03F5BB69DC}"/>
    <hyperlink ref="E422" r:id="rId319" xr:uid="{5BBBA3F6-6D30-498E-BA0E-C3ADDCD55645}"/>
    <hyperlink ref="E423" r:id="rId320" xr:uid="{BAB08ED0-6F57-4896-A391-F30E3FEB728A}"/>
    <hyperlink ref="E425" r:id="rId321" xr:uid="{75919C76-DB97-4E7C-BDC5-F520716A4AC6}"/>
    <hyperlink ref="E424" r:id="rId322" xr:uid="{C5ECCE49-55D0-4BF5-B8B6-E3A15BCDA4C5}"/>
    <hyperlink ref="E429" r:id="rId323" xr:uid="{5CF9E55D-0165-40D3-944F-D0961AE5F4FB}"/>
    <hyperlink ref="E426" r:id="rId324" xr:uid="{45C98445-E10E-48A6-A743-6860A4C823F5}"/>
    <hyperlink ref="E427" r:id="rId325" xr:uid="{3117B136-644C-4DF1-9BD8-C6B1B351F840}"/>
    <hyperlink ref="E428" r:id="rId326" xr:uid="{F33F637F-1C92-4686-B452-8E6739E9ABF0}"/>
    <hyperlink ref="E430" r:id="rId327" xr:uid="{831F8F62-45CD-4747-8569-DB15A771CFCB}"/>
    <hyperlink ref="E431" r:id="rId328" xr:uid="{3A7FD004-950B-44C3-8CDB-B9B6B580D217}"/>
    <hyperlink ref="E432" r:id="rId329" xr:uid="{BD01D55D-659D-4117-8566-A30CD0ECB197}"/>
    <hyperlink ref="E433" r:id="rId330" xr:uid="{3571941C-65A0-482B-8850-4C056CDB3E08}"/>
    <hyperlink ref="E434" r:id="rId331" xr:uid="{708F69EA-EEDE-4D11-998F-98441CAD237F}"/>
    <hyperlink ref="E436" r:id="rId332" xr:uid="{F3B96F64-FCEB-4C17-ABB4-C2760DD7EDFB}"/>
    <hyperlink ref="E442" r:id="rId333" xr:uid="{296D7131-5548-4608-B963-F13D7E4F586F}"/>
    <hyperlink ref="E435" r:id="rId334" xr:uid="{3F7BEDB4-DBD4-4B79-93DF-A42BD3A90DB1}"/>
    <hyperlink ref="E441" r:id="rId335" xr:uid="{ABF77A02-8D96-4C18-9404-64D0597107FF}"/>
    <hyperlink ref="E440" r:id="rId336" xr:uid="{648D050B-D1B2-4CAA-98CB-9A5291CE428A}"/>
    <hyperlink ref="E439" r:id="rId337" xr:uid="{BA6FCB64-2513-4F95-BE9C-69B0B0A30C18}"/>
    <hyperlink ref="E437" r:id="rId338" xr:uid="{910DE253-D558-4000-ACE2-E057482CF4F0}"/>
    <hyperlink ref="E443" r:id="rId339" xr:uid="{D27F6C32-A7CF-4876-97CA-E63809082246}"/>
    <hyperlink ref="E444" r:id="rId340" xr:uid="{470F9D8A-5B8C-479B-8307-005DFAD9BEAA}"/>
    <hyperlink ref="E438" r:id="rId341" xr:uid="{9EA11E4C-3F77-4D20-9E79-9451F6A2E72B}"/>
    <hyperlink ref="E445" r:id="rId342" xr:uid="{A9F5C68F-75E5-496E-8F69-2E9A8727B94A}"/>
    <hyperlink ref="E446" r:id="rId343" xr:uid="{D97FDD12-5398-4B23-A701-B05270AEB10F}"/>
    <hyperlink ref="E447" r:id="rId344" xr:uid="{E5BE3F54-9BA6-4378-9892-740A4C5AC654}"/>
    <hyperlink ref="E448" r:id="rId345" xr:uid="{C62711EE-06C5-4BA9-ACED-0320E47CB9F7}"/>
    <hyperlink ref="E449" r:id="rId346" xr:uid="{6DEA5EC2-F22A-41ED-A36D-52CE1766E1C9}"/>
    <hyperlink ref="E450" r:id="rId347" xr:uid="{628C3783-0725-4EBC-9123-60425C6E005E}"/>
    <hyperlink ref="E451" r:id="rId348" xr:uid="{BA8398E0-993D-46D2-8A57-466E278DDAF8}"/>
    <hyperlink ref="E452" r:id="rId349" xr:uid="{2C2C5ECC-43D3-4E77-B01B-CB3B797F5B4C}"/>
    <hyperlink ref="E453" r:id="rId350" xr:uid="{1127F605-2D27-4C7B-B620-C39B770AE20E}"/>
    <hyperlink ref="E454" r:id="rId351" xr:uid="{5BB60D76-2CCC-4B3A-A772-1235062DD9E2}"/>
    <hyperlink ref="E455" r:id="rId352" xr:uid="{31DA02E0-7FBB-4C3F-89F6-0424E2FBB407}"/>
    <hyperlink ref="E456" r:id="rId353" xr:uid="{CBCD1E8D-1DF4-44A5-A0EF-E19BBD9B06C9}"/>
    <hyperlink ref="E457" r:id="rId354" xr:uid="{411767F3-00BC-436D-87EB-A58FDC308A41}"/>
    <hyperlink ref="E489" r:id="rId355" xr:uid="{DA2779C8-A1B6-4803-AC2D-ED6DA88CE52E}"/>
    <hyperlink ref="E490" r:id="rId356" xr:uid="{6EA31C34-2CD1-4282-ABFC-8326C1BFA059}"/>
    <hyperlink ref="E491" r:id="rId357" xr:uid="{AACE7D7B-9B56-4E05-8943-0E4BDF911952}"/>
    <hyperlink ref="E492" r:id="rId358" xr:uid="{6A2BE6D4-C7CA-4BBB-8A5D-82E0DEE60B9C}"/>
    <hyperlink ref="E493" r:id="rId359" xr:uid="{DF562B6C-F965-45A5-AA13-E0F1DF86002A}"/>
    <hyperlink ref="E495" r:id="rId360" xr:uid="{959263A8-71DD-40AF-A764-0D025E6CBA05}"/>
    <hyperlink ref="E496" r:id="rId361" xr:uid="{E5A7E7D2-8FB6-49F2-8271-591F4F9686AD}"/>
    <hyperlink ref="E497" r:id="rId362" xr:uid="{1AD36C5A-D2DF-4335-8E6E-30681A5065BE}"/>
    <hyperlink ref="E499" r:id="rId363" xr:uid="{A1362106-4C8E-4AFA-866F-BB2DDCFF5812}"/>
    <hyperlink ref="E500" r:id="rId364" xr:uid="{365F71D5-00E9-4C7A-B375-A2B1E6CB6C91}"/>
    <hyperlink ref="E498" r:id="rId365" xr:uid="{DDBFAD85-3C30-4A30-9695-DE9023C667F8}"/>
    <hyperlink ref="E504" r:id="rId366" xr:uid="{73BEE3DE-7B40-4BDC-973A-BEDED4BA758E}"/>
    <hyperlink ref="E505" r:id="rId367" xr:uid="{79AC2CA1-7CE1-4821-A041-B71F88867D45}"/>
    <hyperlink ref="E506" r:id="rId368" xr:uid="{6FD5B893-0542-4F89-9FB9-EDA55D04968A}"/>
    <hyperlink ref="E507" r:id="rId369" xr:uid="{C274E1A8-84A5-4A4D-8697-34F91933F667}"/>
    <hyperlink ref="E508" r:id="rId370" xr:uid="{C66031A8-F1D6-47A7-A161-8ECF4E2B1B67}"/>
    <hyperlink ref="E509" r:id="rId371" xr:uid="{5D81A42E-E5E3-419B-A9F4-F0DAE2A35904}"/>
    <hyperlink ref="E510" r:id="rId372" xr:uid="{AEE03124-D1BC-44F0-B07B-B07DB324836A}"/>
    <hyperlink ref="E511" r:id="rId373" xr:uid="{3357EF74-261C-41AC-AB1B-DE8EABDFD999}"/>
    <hyperlink ref="E458" r:id="rId374" xr:uid="{74ACAE95-84BB-44DB-9E89-DE305484C586}"/>
    <hyperlink ref="E459" r:id="rId375" xr:uid="{69DA963C-C651-499D-A399-3D4B140174C4}"/>
    <hyperlink ref="E461" r:id="rId376" xr:uid="{31457630-BF27-4276-A15E-095F23824690}"/>
    <hyperlink ref="E462" r:id="rId377" xr:uid="{7E7298EC-A362-4B68-B63A-9AF89D6E717A}"/>
    <hyperlink ref="E463" r:id="rId378" xr:uid="{175E71EC-61D8-40CA-8B51-3CC58DD716FE}"/>
    <hyperlink ref="E464" r:id="rId379" xr:uid="{16015C52-7C3D-4C65-B472-76B1A5C1A868}"/>
    <hyperlink ref="E465" r:id="rId380" xr:uid="{9B355774-E8A4-4470-AA77-373F35FEE4F6}"/>
    <hyperlink ref="E466" r:id="rId381" xr:uid="{8577F504-3FA6-4BAB-9AC3-A112E7214C81}"/>
    <hyperlink ref="E467" r:id="rId382" xr:uid="{588B2354-847E-46ED-82CC-E8F47AE433CF}"/>
    <hyperlink ref="E468" r:id="rId383" xr:uid="{1B9B4F70-AAAE-4541-9E65-1B24D25068AB}"/>
    <hyperlink ref="E470" r:id="rId384" xr:uid="{465C0EC3-BF00-41F9-B712-2B28AABAEAF6}"/>
    <hyperlink ref="E472" r:id="rId385" xr:uid="{02F40BF5-E626-4F3E-8F2C-2B632D8A98C9}"/>
    <hyperlink ref="E473" r:id="rId386" xr:uid="{24E0C7DD-B7FB-4997-8C19-606F454152C0}"/>
    <hyperlink ref="E474" r:id="rId387" xr:uid="{8AEE0F49-FC41-4BC3-82E8-588872AED497}"/>
    <hyperlink ref="E475" r:id="rId388" xr:uid="{B83F7C95-C699-427A-8724-2B70ACCEC419}"/>
    <hyperlink ref="E476" r:id="rId389" xr:uid="{3678D715-2A58-4433-97DB-7CEFC8F2B2AA}"/>
    <hyperlink ref="E477" r:id="rId390" xr:uid="{20950669-DD6C-42F5-BACE-FFACD2EAD037}"/>
    <hyperlink ref="E478" r:id="rId391" xr:uid="{63A80281-3EFB-4ED3-AF4C-609CCF193469}"/>
    <hyperlink ref="E480" r:id="rId392" xr:uid="{04584111-84B9-4F15-AFC7-BB803E5F7129}"/>
    <hyperlink ref="E481" r:id="rId393" xr:uid="{B261ECCF-15B8-4055-9016-110F6C51C738}"/>
    <hyperlink ref="E483" r:id="rId394" xr:uid="{6A0695EB-1088-4C56-8B32-02D77C0AEFDA}"/>
    <hyperlink ref="E484" r:id="rId395" xr:uid="{92CFCC02-FBCC-49E7-8B20-270B649E6750}"/>
    <hyperlink ref="E485" r:id="rId396" xr:uid="{A509D63C-A2D5-4351-903C-0EED8E19C528}"/>
    <hyperlink ref="E486" r:id="rId397" xr:uid="{7C59A6BE-13C5-4D63-BEA7-B2122E5815E7}"/>
    <hyperlink ref="E487" r:id="rId398" xr:uid="{D7387E5F-48E3-411C-B562-F9FAD364F1C8}"/>
  </hyperlinks>
  <pageMargins left="0.7" right="0.7" top="0.75" bottom="0.75" header="0" footer="0"/>
  <pageSetup orientation="landscape" r:id="rId39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00"/>
  <sheetViews>
    <sheetView topLeftCell="A5" workbookViewId="0">
      <selection activeCell="M13" sqref="M13"/>
    </sheetView>
  </sheetViews>
  <sheetFormatPr defaultColWidth="14.3984375" defaultRowHeight="15" customHeight="1"/>
  <cols>
    <col min="1" max="1" width="22.1328125" customWidth="1"/>
    <col min="2" max="2" width="9.73046875" customWidth="1"/>
    <col min="3" max="3" width="10.73046875" customWidth="1"/>
    <col min="4" max="4" width="12.3984375" customWidth="1"/>
    <col min="5" max="5" width="7" customWidth="1"/>
    <col min="6" max="6" width="9.1328125" customWidth="1"/>
    <col min="7" max="7" width="12.73046875" customWidth="1"/>
    <col min="8" max="10" width="15" customWidth="1"/>
    <col min="11" max="12" width="8.73046875" customWidth="1"/>
    <col min="13" max="16" width="8.86328125" customWidth="1"/>
    <col min="17" max="25" width="8" customWidth="1"/>
  </cols>
  <sheetData>
    <row r="1" spans="1:25" ht="14.25">
      <c r="A1" s="74"/>
      <c r="B1" s="75"/>
      <c r="C1" s="76"/>
      <c r="D1" s="77"/>
      <c r="E1" s="78"/>
      <c r="F1" s="78"/>
      <c r="G1" s="77"/>
      <c r="H1" s="77"/>
      <c r="I1" s="77"/>
      <c r="J1" s="77"/>
      <c r="K1" s="77"/>
      <c r="L1" s="77"/>
    </row>
    <row r="2" spans="1:25" ht="14.25">
      <c r="A2" s="1187" t="s">
        <v>103</v>
      </c>
      <c r="B2" s="1169"/>
      <c r="C2" s="1169"/>
      <c r="D2" s="1169"/>
      <c r="E2" s="1169"/>
      <c r="F2" s="1169"/>
      <c r="G2" s="1169"/>
      <c r="H2" s="1169"/>
      <c r="I2" s="1169"/>
      <c r="J2" s="1169"/>
      <c r="K2" s="1169"/>
      <c r="L2" s="1170"/>
      <c r="M2" s="19"/>
      <c r="N2" s="19"/>
      <c r="O2" s="19"/>
      <c r="P2" s="19"/>
      <c r="Q2" s="19"/>
      <c r="R2" s="19"/>
      <c r="S2" s="19"/>
      <c r="T2" s="19"/>
      <c r="U2" s="19"/>
      <c r="V2" s="19"/>
      <c r="W2" s="19"/>
      <c r="X2" s="19"/>
      <c r="Y2" s="19"/>
    </row>
    <row r="3" spans="1:25" ht="14.25">
      <c r="A3" s="79"/>
      <c r="B3" s="79"/>
      <c r="C3" s="80"/>
      <c r="D3" s="80"/>
      <c r="E3" s="81"/>
      <c r="F3" s="81"/>
      <c r="G3" s="80"/>
      <c r="H3" s="80"/>
      <c r="I3" s="80"/>
      <c r="J3" s="80"/>
      <c r="K3" s="80"/>
      <c r="L3" s="80"/>
      <c r="M3" s="19"/>
      <c r="N3" s="19"/>
      <c r="O3" s="19"/>
      <c r="P3" s="19"/>
      <c r="Q3" s="19"/>
      <c r="R3" s="19"/>
      <c r="S3" s="19"/>
      <c r="T3" s="19"/>
      <c r="U3" s="19"/>
      <c r="V3" s="19"/>
      <c r="W3" s="19"/>
      <c r="X3" s="19"/>
      <c r="Y3" s="19"/>
    </row>
    <row r="4" spans="1:25" ht="39" customHeight="1">
      <c r="A4" s="1168" t="s">
        <v>104</v>
      </c>
      <c r="B4" s="1169"/>
      <c r="C4" s="1169"/>
      <c r="D4" s="1169"/>
      <c r="E4" s="1169"/>
      <c r="F4" s="1169"/>
      <c r="G4" s="1169"/>
      <c r="H4" s="1169"/>
      <c r="I4" s="1169"/>
      <c r="J4" s="1169"/>
      <c r="K4" s="1169"/>
      <c r="L4" s="1170"/>
      <c r="M4" s="19"/>
      <c r="N4" s="19"/>
      <c r="O4" s="19"/>
      <c r="P4" s="19"/>
      <c r="Q4" s="19"/>
      <c r="R4" s="19"/>
      <c r="S4" s="19"/>
      <c r="T4" s="19"/>
      <c r="U4" s="19"/>
      <c r="V4" s="19"/>
      <c r="W4" s="19"/>
      <c r="X4" s="19"/>
      <c r="Y4" s="19"/>
    </row>
    <row r="5" spans="1:25" ht="24" customHeight="1">
      <c r="A5" s="1168" t="s">
        <v>105</v>
      </c>
      <c r="B5" s="1169"/>
      <c r="C5" s="1169"/>
      <c r="D5" s="1169"/>
      <c r="E5" s="1169"/>
      <c r="F5" s="1169"/>
      <c r="G5" s="1169"/>
      <c r="H5" s="1169"/>
      <c r="I5" s="1169"/>
      <c r="J5" s="1169"/>
      <c r="K5" s="1169"/>
      <c r="L5" s="1170"/>
      <c r="M5" s="19"/>
      <c r="N5" s="19"/>
      <c r="O5" s="19"/>
      <c r="P5" s="19"/>
      <c r="Q5" s="19"/>
      <c r="R5" s="19"/>
      <c r="S5" s="19"/>
      <c r="T5" s="19"/>
      <c r="U5" s="19"/>
      <c r="V5" s="19"/>
      <c r="W5" s="19"/>
      <c r="X5" s="19"/>
      <c r="Y5" s="19"/>
    </row>
    <row r="6" spans="1:25" ht="14.25">
      <c r="A6" s="1168" t="s">
        <v>105</v>
      </c>
      <c r="B6" s="1169"/>
      <c r="C6" s="1169"/>
      <c r="D6" s="1169"/>
      <c r="E6" s="1169"/>
      <c r="F6" s="1169"/>
      <c r="G6" s="1169"/>
      <c r="H6" s="1169"/>
      <c r="I6" s="1169"/>
      <c r="J6" s="1169"/>
      <c r="K6" s="1169"/>
      <c r="L6" s="1170"/>
      <c r="M6" s="19"/>
      <c r="N6" s="19"/>
      <c r="O6" s="19"/>
      <c r="P6" s="19"/>
      <c r="Q6" s="19"/>
      <c r="R6" s="19"/>
      <c r="S6" s="19"/>
      <c r="T6" s="19"/>
      <c r="U6" s="19"/>
      <c r="V6" s="19"/>
      <c r="W6" s="19"/>
      <c r="X6" s="19"/>
      <c r="Y6" s="19"/>
    </row>
    <row r="7" spans="1:25" ht="14.25">
      <c r="A7" s="1188" t="s">
        <v>106</v>
      </c>
      <c r="B7" s="1189"/>
      <c r="C7" s="1189"/>
      <c r="D7" s="1189"/>
      <c r="E7" s="1189"/>
      <c r="F7" s="1189"/>
      <c r="G7" s="1189"/>
      <c r="H7" s="1189"/>
      <c r="I7" s="1189"/>
      <c r="J7" s="1189"/>
      <c r="K7" s="1189"/>
      <c r="L7" s="1190"/>
      <c r="M7" s="19"/>
      <c r="N7" s="19"/>
      <c r="O7" s="19"/>
      <c r="P7" s="19"/>
      <c r="Q7" s="19"/>
      <c r="R7" s="19"/>
      <c r="S7" s="19"/>
      <c r="T7" s="19"/>
      <c r="U7" s="19"/>
      <c r="V7" s="19"/>
      <c r="W7" s="19"/>
      <c r="X7" s="19"/>
      <c r="Y7" s="19"/>
    </row>
    <row r="8" spans="1:25" ht="14.25">
      <c r="A8" s="1188" t="s">
        <v>107</v>
      </c>
      <c r="B8" s="1189"/>
      <c r="C8" s="1189"/>
      <c r="D8" s="1189"/>
      <c r="E8" s="1189"/>
      <c r="F8" s="1189"/>
      <c r="G8" s="1189"/>
      <c r="H8" s="1189"/>
      <c r="I8" s="1189"/>
      <c r="J8" s="1189"/>
      <c r="K8" s="1189"/>
      <c r="L8" s="1190"/>
      <c r="M8" s="19"/>
      <c r="N8" s="19"/>
      <c r="O8" s="19"/>
      <c r="P8" s="19"/>
      <c r="Q8" s="19"/>
      <c r="R8" s="19"/>
      <c r="S8" s="19"/>
      <c r="T8" s="19"/>
      <c r="U8" s="19"/>
      <c r="V8" s="19"/>
      <c r="W8" s="19"/>
      <c r="X8" s="19"/>
      <c r="Y8" s="19"/>
    </row>
    <row r="9" spans="1:25" ht="38.65" customHeight="1">
      <c r="A9" s="1191" t="s">
        <v>108</v>
      </c>
      <c r="B9" s="1189"/>
      <c r="C9" s="1189"/>
      <c r="D9" s="1189"/>
      <c r="E9" s="1189"/>
      <c r="F9" s="1189"/>
      <c r="G9" s="1189"/>
      <c r="H9" s="1189"/>
      <c r="I9" s="1189"/>
      <c r="J9" s="1189"/>
      <c r="K9" s="1189"/>
      <c r="L9" s="1190"/>
      <c r="M9" s="19"/>
      <c r="N9" s="19"/>
      <c r="O9" s="19"/>
      <c r="P9" s="19"/>
      <c r="Q9" s="19"/>
      <c r="R9" s="19"/>
      <c r="S9" s="19"/>
      <c r="T9" s="19"/>
      <c r="U9" s="19"/>
      <c r="V9" s="19"/>
      <c r="W9" s="19"/>
      <c r="X9" s="19"/>
      <c r="Y9" s="19"/>
    </row>
    <row r="10" spans="1:25" ht="27.4" customHeight="1">
      <c r="A10" s="1191" t="s">
        <v>109</v>
      </c>
      <c r="B10" s="1192"/>
      <c r="C10" s="1192"/>
      <c r="D10" s="1192"/>
      <c r="E10" s="1192"/>
      <c r="F10" s="1192"/>
      <c r="G10" s="1192"/>
      <c r="H10" s="1192"/>
      <c r="I10" s="1192"/>
      <c r="J10" s="1192"/>
      <c r="K10" s="1192"/>
      <c r="L10" s="1193"/>
      <c r="M10" s="19"/>
      <c r="N10" s="19"/>
      <c r="O10" s="19"/>
      <c r="P10" s="19"/>
      <c r="Q10" s="19"/>
      <c r="R10" s="19"/>
      <c r="S10" s="19"/>
      <c r="T10" s="19"/>
      <c r="U10" s="19"/>
      <c r="V10" s="19"/>
      <c r="W10" s="19"/>
      <c r="X10" s="19"/>
      <c r="Y10" s="19"/>
    </row>
    <row r="11" spans="1:25" ht="34.5" customHeight="1">
      <c r="A11" s="1171" t="s">
        <v>110</v>
      </c>
      <c r="B11" s="1169"/>
      <c r="C11" s="1169"/>
      <c r="D11" s="1169"/>
      <c r="E11" s="1169"/>
      <c r="F11" s="1169"/>
      <c r="G11" s="1169"/>
      <c r="H11" s="1169"/>
      <c r="I11" s="1169"/>
      <c r="J11" s="1169"/>
      <c r="K11" s="1169"/>
      <c r="L11" s="1170"/>
      <c r="M11" s="19"/>
      <c r="N11" s="19"/>
      <c r="O11" s="19"/>
      <c r="P11" s="19"/>
      <c r="Q11" s="19"/>
      <c r="R11" s="19"/>
      <c r="S11" s="19"/>
      <c r="T11" s="19"/>
      <c r="U11" s="19"/>
      <c r="V11" s="19"/>
      <c r="W11" s="19"/>
      <c r="X11" s="19"/>
      <c r="Y11" s="19"/>
    </row>
    <row r="12" spans="1:25" ht="14.25">
      <c r="A12" s="82"/>
      <c r="B12" s="83"/>
      <c r="C12" s="84"/>
      <c r="D12" s="85"/>
      <c r="E12" s="86"/>
      <c r="F12" s="87"/>
      <c r="G12" s="88"/>
      <c r="H12" s="88"/>
      <c r="I12" s="88"/>
      <c r="J12" s="88"/>
      <c r="K12" s="88"/>
      <c r="L12" s="88"/>
      <c r="M12" s="19"/>
      <c r="N12" s="19"/>
      <c r="O12" s="19"/>
      <c r="P12" s="19"/>
      <c r="Q12" s="19"/>
      <c r="R12" s="19"/>
      <c r="S12" s="19"/>
      <c r="T12" s="19"/>
      <c r="U12" s="19"/>
      <c r="V12" s="19"/>
      <c r="W12" s="19"/>
      <c r="X12" s="19"/>
      <c r="Y12" s="19"/>
    </row>
    <row r="13" spans="1:25" ht="51" customHeight="1">
      <c r="A13" s="89" t="s">
        <v>111</v>
      </c>
      <c r="B13" s="41" t="s">
        <v>112</v>
      </c>
      <c r="C13" s="10" t="s">
        <v>85</v>
      </c>
      <c r="D13" s="20" t="s">
        <v>113</v>
      </c>
      <c r="E13" s="90" t="s">
        <v>114</v>
      </c>
      <c r="F13" s="90" t="s">
        <v>115</v>
      </c>
      <c r="G13" s="33" t="s">
        <v>116</v>
      </c>
      <c r="H13" s="10" t="s">
        <v>117</v>
      </c>
      <c r="I13" s="10" t="s">
        <v>118</v>
      </c>
      <c r="J13" s="10" t="s">
        <v>119</v>
      </c>
      <c r="K13" s="41" t="s">
        <v>71</v>
      </c>
      <c r="L13" s="41" t="s">
        <v>57</v>
      </c>
      <c r="M13" s="140" t="s">
        <v>393</v>
      </c>
    </row>
    <row r="14" spans="1:25" ht="14.25">
      <c r="A14" s="91"/>
      <c r="B14" s="91"/>
      <c r="C14" s="92"/>
      <c r="D14" s="67"/>
      <c r="E14" s="92"/>
      <c r="F14" s="93"/>
      <c r="G14" s="12"/>
      <c r="H14" s="12"/>
      <c r="I14" s="12"/>
      <c r="J14" s="12"/>
      <c r="K14" s="14"/>
      <c r="L14" s="98"/>
    </row>
    <row r="15" spans="1:25" ht="14.25">
      <c r="A15" s="91"/>
      <c r="B15" s="91"/>
      <c r="C15" s="92"/>
      <c r="D15" s="67"/>
      <c r="E15" s="92"/>
      <c r="F15" s="93"/>
      <c r="G15" s="12"/>
      <c r="H15" s="12"/>
      <c r="I15" s="26"/>
      <c r="J15" s="26"/>
      <c r="K15" s="99"/>
      <c r="L15" s="98"/>
    </row>
    <row r="16" spans="1:25" ht="14.25">
      <c r="A16" s="91"/>
      <c r="B16" s="91"/>
      <c r="C16" s="92"/>
      <c r="D16" s="67"/>
      <c r="E16" s="92"/>
      <c r="F16" s="93"/>
      <c r="G16" s="12"/>
      <c r="H16" s="12"/>
      <c r="I16" s="12"/>
      <c r="J16" s="12"/>
      <c r="K16" s="100"/>
      <c r="L16" s="51"/>
    </row>
    <row r="17" spans="1:16" ht="14.25">
      <c r="A17" s="91"/>
      <c r="B17" s="91"/>
      <c r="C17" s="92"/>
      <c r="D17" s="67"/>
      <c r="E17" s="92"/>
      <c r="F17" s="93"/>
      <c r="G17" s="12"/>
      <c r="H17" s="12"/>
      <c r="I17" s="12"/>
      <c r="J17" s="12"/>
      <c r="K17" s="100"/>
      <c r="L17" s="51"/>
      <c r="P17" s="101"/>
    </row>
    <row r="18" spans="1:16" ht="14.25">
      <c r="A18" s="91"/>
      <c r="B18" s="91"/>
      <c r="C18" s="92"/>
      <c r="D18" s="67"/>
      <c r="E18" s="92"/>
      <c r="F18" s="93"/>
      <c r="G18" s="12"/>
      <c r="H18" s="12"/>
      <c r="I18" s="12"/>
      <c r="J18" s="12"/>
      <c r="K18" s="100"/>
      <c r="L18" s="51"/>
    </row>
    <row r="19" spans="1:16" ht="14.25">
      <c r="A19" s="94"/>
      <c r="B19" s="94"/>
      <c r="C19" s="95"/>
      <c r="D19" s="58"/>
      <c r="E19" s="95"/>
      <c r="F19" s="28"/>
      <c r="G19" s="12"/>
      <c r="H19" s="12"/>
      <c r="I19" s="12"/>
      <c r="J19" s="12"/>
      <c r="K19" s="102"/>
      <c r="L19" s="103"/>
    </row>
    <row r="20" spans="1:16" ht="14.25">
      <c r="A20" s="94"/>
      <c r="B20" s="94"/>
      <c r="C20" s="95"/>
      <c r="D20" s="58"/>
      <c r="E20" s="95"/>
      <c r="F20" s="28"/>
      <c r="G20" s="12"/>
      <c r="H20" s="12"/>
      <c r="I20" s="12"/>
      <c r="J20" s="12"/>
      <c r="K20" s="104"/>
      <c r="L20" s="103"/>
    </row>
    <row r="21" spans="1:16" ht="15.75" customHeight="1">
      <c r="A21" s="96" t="s">
        <v>58</v>
      </c>
      <c r="B21" s="75"/>
      <c r="C21" s="76"/>
      <c r="D21" s="76"/>
      <c r="E21" s="97"/>
      <c r="F21" s="78"/>
      <c r="G21" s="77"/>
      <c r="H21" s="77"/>
      <c r="I21" s="77"/>
      <c r="J21" s="77"/>
      <c r="K21" s="88"/>
      <c r="L21" s="105">
        <f>SUM(L14:L20)</f>
        <v>0</v>
      </c>
    </row>
    <row r="22" spans="1:16" ht="15.75" customHeight="1">
      <c r="A22" s="74"/>
      <c r="B22" s="75"/>
      <c r="C22" s="76"/>
      <c r="D22" s="77"/>
      <c r="E22" s="78"/>
      <c r="F22" s="78"/>
      <c r="G22" s="77"/>
      <c r="H22" s="77"/>
      <c r="I22" s="77"/>
      <c r="J22" s="77"/>
      <c r="K22" s="77"/>
      <c r="L22" s="77"/>
    </row>
    <row r="23" spans="1:16" ht="15.75" customHeight="1">
      <c r="A23" s="1164" t="s">
        <v>59</v>
      </c>
      <c r="B23" s="1165"/>
      <c r="C23" s="1165"/>
      <c r="D23" s="1165"/>
      <c r="E23" s="1165"/>
      <c r="F23" s="1165"/>
      <c r="G23" s="1165"/>
      <c r="H23" s="1165"/>
      <c r="I23" s="1165"/>
      <c r="J23" s="1165"/>
      <c r="K23" s="1165"/>
      <c r="L23" s="1165"/>
    </row>
    <row r="24" spans="1:16" ht="15.75" customHeight="1">
      <c r="A24" s="74"/>
      <c r="B24" s="75"/>
      <c r="C24" s="76"/>
      <c r="D24" s="77"/>
      <c r="E24" s="78"/>
      <c r="F24" s="78"/>
      <c r="G24" s="77"/>
      <c r="H24" s="77"/>
      <c r="I24" s="77"/>
      <c r="J24" s="77"/>
      <c r="K24" s="77"/>
      <c r="L24" s="77"/>
    </row>
    <row r="25" spans="1:16" ht="15.75" customHeight="1">
      <c r="A25" s="74"/>
      <c r="B25" s="75"/>
      <c r="C25" s="76"/>
      <c r="D25" s="77"/>
      <c r="E25" s="78"/>
      <c r="F25" s="78"/>
      <c r="G25" s="77"/>
      <c r="H25" s="77"/>
      <c r="I25" s="77"/>
      <c r="J25" s="77"/>
      <c r="K25" s="77"/>
      <c r="L25" s="77"/>
    </row>
    <row r="26" spans="1:16" ht="15.75" customHeight="1">
      <c r="A26" s="74"/>
      <c r="B26" s="75"/>
      <c r="C26" s="76"/>
      <c r="D26" s="77"/>
      <c r="E26" s="78"/>
      <c r="F26" s="78"/>
      <c r="G26" s="77"/>
      <c r="H26" s="77"/>
      <c r="I26" s="77"/>
      <c r="J26" s="77"/>
      <c r="K26" s="77"/>
      <c r="L26" s="77"/>
    </row>
    <row r="27" spans="1:16" ht="15.75" customHeight="1">
      <c r="A27" s="74"/>
      <c r="B27" s="75"/>
      <c r="C27" s="76"/>
      <c r="D27" s="77"/>
      <c r="E27" s="78"/>
      <c r="F27" s="78"/>
      <c r="G27" s="77"/>
      <c r="H27" s="77"/>
      <c r="I27" s="77"/>
      <c r="J27" s="77"/>
      <c r="K27" s="77"/>
      <c r="L27" s="77"/>
    </row>
    <row r="28" spans="1:16" ht="15.75" customHeight="1">
      <c r="A28" s="74"/>
      <c r="B28" s="75"/>
      <c r="C28" s="76"/>
      <c r="D28" s="77"/>
      <c r="E28" s="78"/>
      <c r="F28" s="78"/>
      <c r="G28" s="77"/>
      <c r="H28" s="77"/>
      <c r="I28" s="77"/>
      <c r="J28" s="77"/>
      <c r="K28" s="77"/>
      <c r="L28" s="77"/>
    </row>
    <row r="29" spans="1:16" ht="15.75" customHeight="1">
      <c r="A29" s="74"/>
      <c r="B29" s="75"/>
      <c r="C29" s="76"/>
      <c r="D29" s="77"/>
      <c r="E29" s="78"/>
      <c r="F29" s="78"/>
      <c r="G29" s="77"/>
      <c r="H29" s="77"/>
      <c r="I29" s="77"/>
      <c r="J29" s="77"/>
      <c r="K29" s="77"/>
      <c r="L29" s="77"/>
    </row>
    <row r="30" spans="1:16" ht="15.75" customHeight="1">
      <c r="A30" s="74"/>
      <c r="B30" s="75"/>
      <c r="C30" s="76"/>
      <c r="D30" s="77"/>
      <c r="E30" s="78"/>
      <c r="F30" s="78"/>
      <c r="G30" s="77"/>
      <c r="H30" s="77"/>
      <c r="I30" s="77"/>
      <c r="J30" s="77"/>
      <c r="K30" s="77"/>
      <c r="L30" s="77"/>
    </row>
    <row r="31" spans="1:16" ht="15.75" customHeight="1">
      <c r="A31" s="74"/>
      <c r="B31" s="75"/>
      <c r="C31" s="76"/>
      <c r="D31" s="77"/>
      <c r="E31" s="78"/>
      <c r="F31" s="78"/>
      <c r="G31" s="77"/>
      <c r="H31" s="77"/>
      <c r="I31" s="77"/>
      <c r="J31" s="77"/>
      <c r="K31" s="77"/>
      <c r="L31" s="77"/>
    </row>
    <row r="32" spans="1:16" ht="15.75" customHeight="1">
      <c r="A32" s="74"/>
      <c r="B32" s="75"/>
      <c r="C32" s="76"/>
      <c r="D32" s="77"/>
      <c r="E32" s="78"/>
      <c r="F32" s="78"/>
      <c r="G32" s="77"/>
      <c r="H32" s="77"/>
      <c r="I32" s="77"/>
      <c r="J32" s="77"/>
      <c r="K32" s="77"/>
      <c r="L32" s="77"/>
    </row>
    <row r="33" spans="1:12" ht="15.75" customHeight="1">
      <c r="A33" s="74"/>
      <c r="B33" s="75"/>
      <c r="C33" s="76"/>
      <c r="D33" s="77"/>
      <c r="E33" s="78"/>
      <c r="F33" s="78"/>
      <c r="G33" s="77"/>
      <c r="H33" s="77"/>
      <c r="I33" s="77"/>
      <c r="J33" s="77"/>
      <c r="K33" s="77"/>
      <c r="L33" s="77"/>
    </row>
    <row r="34" spans="1:12" ht="15.75" customHeight="1">
      <c r="A34" s="74"/>
      <c r="B34" s="75"/>
      <c r="C34" s="76"/>
      <c r="D34" s="77"/>
      <c r="E34" s="78"/>
      <c r="F34" s="78"/>
      <c r="G34" s="77"/>
      <c r="H34" s="77"/>
      <c r="I34" s="77"/>
      <c r="J34" s="77"/>
      <c r="K34" s="77"/>
      <c r="L34" s="77"/>
    </row>
    <row r="35" spans="1:12" ht="15.75" customHeight="1">
      <c r="A35" s="74"/>
      <c r="B35" s="75"/>
      <c r="C35" s="76"/>
      <c r="D35" s="77"/>
      <c r="E35" s="78"/>
      <c r="F35" s="78"/>
      <c r="G35" s="77"/>
      <c r="H35" s="77"/>
      <c r="I35" s="77"/>
      <c r="J35" s="77"/>
      <c r="K35" s="77"/>
      <c r="L35" s="77"/>
    </row>
    <row r="36" spans="1:12" ht="15.75" customHeight="1">
      <c r="A36" s="74"/>
      <c r="B36" s="75"/>
      <c r="C36" s="76"/>
      <c r="D36" s="77"/>
      <c r="E36" s="78"/>
      <c r="F36" s="78"/>
      <c r="G36" s="77"/>
      <c r="H36" s="77"/>
      <c r="I36" s="77"/>
      <c r="J36" s="77"/>
      <c r="K36" s="77"/>
      <c r="L36" s="77"/>
    </row>
    <row r="37" spans="1:12" ht="15.75" customHeight="1">
      <c r="A37" s="74"/>
      <c r="B37" s="75"/>
      <c r="C37" s="76"/>
      <c r="D37" s="77"/>
      <c r="E37" s="78"/>
      <c r="F37" s="78"/>
      <c r="G37" s="77"/>
      <c r="H37" s="77"/>
      <c r="I37" s="77"/>
      <c r="J37" s="77"/>
      <c r="K37" s="77"/>
      <c r="L37" s="77"/>
    </row>
    <row r="38" spans="1:12" ht="15.75" customHeight="1">
      <c r="A38" s="74"/>
      <c r="B38" s="75"/>
      <c r="C38" s="76"/>
      <c r="D38" s="77"/>
      <c r="E38" s="78"/>
      <c r="F38" s="78"/>
      <c r="G38" s="77"/>
      <c r="H38" s="77"/>
      <c r="I38" s="77"/>
      <c r="J38" s="77"/>
      <c r="K38" s="77"/>
      <c r="L38" s="77"/>
    </row>
    <row r="39" spans="1:12" ht="15.75" customHeight="1">
      <c r="A39" s="74"/>
      <c r="B39" s="75"/>
      <c r="C39" s="76"/>
      <c r="D39" s="77"/>
      <c r="E39" s="78"/>
      <c r="F39" s="78"/>
      <c r="G39" s="77"/>
      <c r="H39" s="77"/>
      <c r="I39" s="77"/>
      <c r="J39" s="77"/>
      <c r="K39" s="77"/>
      <c r="L39" s="77"/>
    </row>
    <row r="40" spans="1:12" ht="15.75" customHeight="1">
      <c r="A40" s="74"/>
      <c r="B40" s="75"/>
      <c r="C40" s="76"/>
      <c r="D40" s="77"/>
      <c r="E40" s="78"/>
      <c r="F40" s="78"/>
      <c r="G40" s="77"/>
      <c r="H40" s="77"/>
      <c r="I40" s="77"/>
      <c r="J40" s="77"/>
      <c r="K40" s="77"/>
      <c r="L40" s="77"/>
    </row>
    <row r="41" spans="1:12" ht="15.75" customHeight="1">
      <c r="A41" s="74"/>
      <c r="B41" s="75"/>
      <c r="C41" s="76"/>
      <c r="D41" s="77"/>
      <c r="E41" s="78"/>
      <c r="F41" s="78"/>
      <c r="G41" s="77"/>
      <c r="H41" s="77"/>
      <c r="I41" s="77"/>
      <c r="J41" s="77"/>
      <c r="K41" s="77"/>
      <c r="L41" s="77"/>
    </row>
    <row r="42" spans="1:12" ht="15.75" customHeight="1">
      <c r="A42" s="74"/>
      <c r="B42" s="75"/>
      <c r="C42" s="76"/>
      <c r="D42" s="77"/>
      <c r="E42" s="78"/>
      <c r="F42" s="78"/>
      <c r="G42" s="77"/>
      <c r="H42" s="77"/>
      <c r="I42" s="77"/>
      <c r="J42" s="77"/>
      <c r="K42" s="77"/>
      <c r="L42" s="77"/>
    </row>
    <row r="43" spans="1:12" ht="15.75" customHeight="1">
      <c r="A43" s="74"/>
      <c r="B43" s="75"/>
      <c r="C43" s="76"/>
      <c r="D43" s="77"/>
      <c r="E43" s="78"/>
      <c r="F43" s="78"/>
      <c r="G43" s="77"/>
      <c r="H43" s="77"/>
      <c r="I43" s="77"/>
      <c r="J43" s="77"/>
      <c r="K43" s="77"/>
      <c r="L43" s="77"/>
    </row>
    <row r="44" spans="1:12" ht="15.75" customHeight="1">
      <c r="A44" s="74"/>
      <c r="B44" s="75"/>
      <c r="C44" s="76"/>
      <c r="D44" s="77"/>
      <c r="E44" s="78"/>
      <c r="F44" s="78"/>
      <c r="G44" s="77"/>
      <c r="H44" s="77"/>
      <c r="I44" s="77"/>
      <c r="J44" s="77"/>
      <c r="K44" s="77"/>
      <c r="L44" s="77"/>
    </row>
    <row r="45" spans="1:12" ht="15.75" customHeight="1">
      <c r="A45" s="74"/>
      <c r="B45" s="75"/>
      <c r="C45" s="76"/>
      <c r="D45" s="77"/>
      <c r="E45" s="78"/>
      <c r="F45" s="78"/>
      <c r="G45" s="77"/>
      <c r="H45" s="77"/>
      <c r="I45" s="77"/>
      <c r="J45" s="77"/>
      <c r="K45" s="77"/>
      <c r="L45" s="77"/>
    </row>
    <row r="46" spans="1:12" ht="15.75" customHeight="1">
      <c r="A46" s="74"/>
      <c r="B46" s="75"/>
      <c r="C46" s="76"/>
      <c r="D46" s="77"/>
      <c r="E46" s="78"/>
      <c r="F46" s="78"/>
      <c r="G46" s="77"/>
      <c r="H46" s="77"/>
      <c r="I46" s="77"/>
      <c r="J46" s="77"/>
      <c r="K46" s="77"/>
      <c r="L46" s="77"/>
    </row>
    <row r="47" spans="1:12" ht="15.75" customHeight="1">
      <c r="A47" s="74"/>
      <c r="B47" s="75"/>
      <c r="C47" s="76"/>
      <c r="D47" s="77"/>
      <c r="E47" s="78"/>
      <c r="F47" s="78"/>
      <c r="G47" s="77"/>
      <c r="H47" s="77"/>
      <c r="I47" s="77"/>
      <c r="J47" s="77"/>
      <c r="K47" s="77"/>
      <c r="L47" s="77"/>
    </row>
    <row r="48" spans="1:12" ht="15.75" customHeight="1">
      <c r="A48" s="74"/>
      <c r="B48" s="75"/>
      <c r="C48" s="76"/>
      <c r="D48" s="77"/>
      <c r="E48" s="78"/>
      <c r="F48" s="78"/>
      <c r="G48" s="77"/>
      <c r="H48" s="77"/>
      <c r="I48" s="77"/>
      <c r="J48" s="77"/>
      <c r="K48" s="77"/>
      <c r="L48" s="77"/>
    </row>
    <row r="49" spans="1:12" ht="15.75" customHeight="1">
      <c r="A49" s="74"/>
      <c r="B49" s="75"/>
      <c r="C49" s="76"/>
      <c r="D49" s="77"/>
      <c r="E49" s="78"/>
      <c r="F49" s="78"/>
      <c r="G49" s="77"/>
      <c r="H49" s="77"/>
      <c r="I49" s="77"/>
      <c r="J49" s="77"/>
      <c r="K49" s="77"/>
      <c r="L49" s="77"/>
    </row>
    <row r="50" spans="1:12" ht="15.75" customHeight="1">
      <c r="A50" s="74"/>
      <c r="B50" s="75"/>
      <c r="C50" s="76"/>
      <c r="D50" s="77"/>
      <c r="E50" s="78"/>
      <c r="F50" s="78"/>
      <c r="G50" s="77"/>
      <c r="H50" s="77"/>
      <c r="I50" s="77"/>
      <c r="J50" s="77"/>
      <c r="K50" s="77"/>
      <c r="L50" s="77"/>
    </row>
    <row r="51" spans="1:12" ht="15.75" customHeight="1">
      <c r="A51" s="74"/>
      <c r="B51" s="75"/>
      <c r="C51" s="76"/>
      <c r="D51" s="77"/>
      <c r="E51" s="78"/>
      <c r="F51" s="78"/>
      <c r="G51" s="77"/>
      <c r="H51" s="77"/>
      <c r="I51" s="77"/>
      <c r="J51" s="77"/>
      <c r="K51" s="77"/>
      <c r="L51" s="77"/>
    </row>
    <row r="52" spans="1:12" ht="15.75" customHeight="1">
      <c r="A52" s="74"/>
      <c r="B52" s="75"/>
      <c r="C52" s="76"/>
      <c r="D52" s="77"/>
      <c r="E52" s="78"/>
      <c r="F52" s="78"/>
      <c r="G52" s="77"/>
      <c r="H52" s="77"/>
      <c r="I52" s="77"/>
      <c r="J52" s="77"/>
      <c r="K52" s="77"/>
      <c r="L52" s="77"/>
    </row>
    <row r="53" spans="1:12" ht="15.75" customHeight="1">
      <c r="A53" s="74"/>
      <c r="B53" s="75"/>
      <c r="C53" s="76"/>
      <c r="D53" s="77"/>
      <c r="E53" s="78"/>
      <c r="F53" s="78"/>
      <c r="G53" s="77"/>
      <c r="H53" s="77"/>
      <c r="I53" s="77"/>
      <c r="J53" s="77"/>
      <c r="K53" s="77"/>
      <c r="L53" s="77"/>
    </row>
    <row r="54" spans="1:12" ht="15.75" customHeight="1">
      <c r="A54" s="74"/>
      <c r="B54" s="75"/>
      <c r="C54" s="76"/>
      <c r="D54" s="77"/>
      <c r="E54" s="78"/>
      <c r="F54" s="78"/>
      <c r="G54" s="77"/>
      <c r="H54" s="77"/>
      <c r="I54" s="77"/>
      <c r="J54" s="77"/>
      <c r="K54" s="77"/>
      <c r="L54" s="77"/>
    </row>
    <row r="55" spans="1:12" ht="15.75" customHeight="1">
      <c r="A55" s="74"/>
      <c r="B55" s="75"/>
      <c r="C55" s="76"/>
      <c r="D55" s="77"/>
      <c r="E55" s="78"/>
      <c r="F55" s="78"/>
      <c r="G55" s="77"/>
      <c r="H55" s="77"/>
      <c r="I55" s="77"/>
      <c r="J55" s="77"/>
      <c r="K55" s="77"/>
      <c r="L55" s="77"/>
    </row>
    <row r="56" spans="1:12" ht="15.75" customHeight="1">
      <c r="A56" s="74"/>
      <c r="B56" s="75"/>
      <c r="C56" s="76"/>
      <c r="D56" s="77"/>
      <c r="E56" s="78"/>
      <c r="F56" s="78"/>
      <c r="G56" s="77"/>
      <c r="H56" s="77"/>
      <c r="I56" s="77"/>
      <c r="J56" s="77"/>
      <c r="K56" s="77"/>
      <c r="L56" s="77"/>
    </row>
    <row r="57" spans="1:12" ht="15.75" customHeight="1">
      <c r="A57" s="74"/>
      <c r="B57" s="75"/>
      <c r="C57" s="76"/>
      <c r="D57" s="77"/>
      <c r="E57" s="78"/>
      <c r="F57" s="78"/>
      <c r="G57" s="77"/>
      <c r="H57" s="77"/>
      <c r="I57" s="77"/>
      <c r="J57" s="77"/>
      <c r="K57" s="77"/>
      <c r="L57" s="77"/>
    </row>
    <row r="58" spans="1:12" ht="15.75" customHeight="1">
      <c r="A58" s="74"/>
      <c r="B58" s="75"/>
      <c r="C58" s="76"/>
      <c r="D58" s="77"/>
      <c r="E58" s="78"/>
      <c r="F58" s="78"/>
      <c r="G58" s="77"/>
      <c r="H58" s="77"/>
      <c r="I58" s="77"/>
      <c r="J58" s="77"/>
      <c r="K58" s="77"/>
      <c r="L58" s="77"/>
    </row>
    <row r="59" spans="1:12" ht="15.75" customHeight="1">
      <c r="A59" s="74"/>
      <c r="B59" s="75"/>
      <c r="C59" s="76"/>
      <c r="D59" s="77"/>
      <c r="E59" s="78"/>
      <c r="F59" s="78"/>
      <c r="G59" s="77"/>
      <c r="H59" s="77"/>
      <c r="I59" s="77"/>
      <c r="J59" s="77"/>
      <c r="K59" s="77"/>
      <c r="L59" s="77"/>
    </row>
    <row r="60" spans="1:12" ht="15.75" customHeight="1">
      <c r="A60" s="74"/>
      <c r="B60" s="75"/>
      <c r="C60" s="76"/>
      <c r="D60" s="77"/>
      <c r="E60" s="78"/>
      <c r="F60" s="78"/>
      <c r="G60" s="77"/>
      <c r="H60" s="77"/>
      <c r="I60" s="77"/>
      <c r="J60" s="77"/>
      <c r="K60" s="77"/>
      <c r="L60" s="77"/>
    </row>
    <row r="61" spans="1:12" ht="15.75" customHeight="1">
      <c r="A61" s="74"/>
      <c r="B61" s="75"/>
      <c r="C61" s="76"/>
      <c r="D61" s="77"/>
      <c r="E61" s="78"/>
      <c r="F61" s="78"/>
      <c r="G61" s="77"/>
      <c r="H61" s="77"/>
      <c r="I61" s="77"/>
      <c r="J61" s="77"/>
      <c r="K61" s="77"/>
      <c r="L61" s="77"/>
    </row>
    <row r="62" spans="1:12" ht="15.75" customHeight="1">
      <c r="A62" s="74"/>
      <c r="B62" s="75"/>
      <c r="C62" s="76"/>
      <c r="D62" s="77"/>
      <c r="E62" s="78"/>
      <c r="F62" s="78"/>
      <c r="G62" s="77"/>
      <c r="H62" s="77"/>
      <c r="I62" s="77"/>
      <c r="J62" s="77"/>
      <c r="K62" s="77"/>
      <c r="L62" s="77"/>
    </row>
    <row r="63" spans="1:12" ht="15.75" customHeight="1">
      <c r="A63" s="74"/>
      <c r="B63" s="75"/>
      <c r="C63" s="76"/>
      <c r="D63" s="77"/>
      <c r="E63" s="78"/>
      <c r="F63" s="78"/>
      <c r="G63" s="77"/>
      <c r="H63" s="77"/>
      <c r="I63" s="77"/>
      <c r="J63" s="77"/>
      <c r="K63" s="77"/>
      <c r="L63" s="77"/>
    </row>
    <row r="64" spans="1:12" ht="15.75" customHeight="1">
      <c r="A64" s="74"/>
      <c r="B64" s="75"/>
      <c r="C64" s="76"/>
      <c r="D64" s="77"/>
      <c r="E64" s="78"/>
      <c r="F64" s="78"/>
      <c r="G64" s="77"/>
      <c r="H64" s="77"/>
      <c r="I64" s="77"/>
      <c r="J64" s="77"/>
      <c r="K64" s="77"/>
      <c r="L64" s="77"/>
    </row>
    <row r="65" spans="1:12" ht="15.75" customHeight="1">
      <c r="A65" s="74"/>
      <c r="B65" s="75"/>
      <c r="C65" s="76"/>
      <c r="D65" s="77"/>
      <c r="E65" s="78"/>
      <c r="F65" s="78"/>
      <c r="G65" s="77"/>
      <c r="H65" s="77"/>
      <c r="I65" s="77"/>
      <c r="J65" s="77"/>
      <c r="K65" s="77"/>
      <c r="L65" s="77"/>
    </row>
    <row r="66" spans="1:12" ht="15.75" customHeight="1">
      <c r="A66" s="74"/>
      <c r="B66" s="75"/>
      <c r="C66" s="76"/>
      <c r="D66" s="77"/>
      <c r="E66" s="78"/>
      <c r="F66" s="78"/>
      <c r="G66" s="77"/>
      <c r="H66" s="77"/>
      <c r="I66" s="77"/>
      <c r="J66" s="77"/>
      <c r="K66" s="77"/>
      <c r="L66" s="77"/>
    </row>
    <row r="67" spans="1:12" ht="15.75" customHeight="1">
      <c r="A67" s="74"/>
      <c r="B67" s="75"/>
      <c r="C67" s="76"/>
      <c r="D67" s="77"/>
      <c r="E67" s="78"/>
      <c r="F67" s="78"/>
      <c r="G67" s="77"/>
      <c r="H67" s="77"/>
      <c r="I67" s="77"/>
      <c r="J67" s="77"/>
      <c r="K67" s="77"/>
      <c r="L67" s="77"/>
    </row>
    <row r="68" spans="1:12" ht="15.75" customHeight="1">
      <c r="A68" s="74"/>
      <c r="B68" s="75"/>
      <c r="C68" s="76"/>
      <c r="D68" s="77"/>
      <c r="E68" s="78"/>
      <c r="F68" s="78"/>
      <c r="G68" s="77"/>
      <c r="H68" s="77"/>
      <c r="I68" s="77"/>
      <c r="J68" s="77"/>
      <c r="K68" s="77"/>
      <c r="L68" s="77"/>
    </row>
    <row r="69" spans="1:12" ht="15.75" customHeight="1">
      <c r="A69" s="74"/>
      <c r="B69" s="75"/>
      <c r="C69" s="76"/>
      <c r="D69" s="77"/>
      <c r="E69" s="78"/>
      <c r="F69" s="78"/>
      <c r="G69" s="77"/>
      <c r="H69" s="77"/>
      <c r="I69" s="77"/>
      <c r="J69" s="77"/>
      <c r="K69" s="77"/>
      <c r="L69" s="77"/>
    </row>
    <row r="70" spans="1:12" ht="15.75" customHeight="1">
      <c r="A70" s="74"/>
      <c r="B70" s="75"/>
      <c r="C70" s="76"/>
      <c r="D70" s="77"/>
      <c r="E70" s="78"/>
      <c r="F70" s="78"/>
      <c r="G70" s="77"/>
      <c r="H70" s="77"/>
      <c r="I70" s="77"/>
      <c r="J70" s="77"/>
      <c r="K70" s="77"/>
      <c r="L70" s="77"/>
    </row>
    <row r="71" spans="1:12" ht="15.75" customHeight="1">
      <c r="A71" s="74"/>
      <c r="B71" s="75"/>
      <c r="C71" s="76"/>
      <c r="D71" s="77"/>
      <c r="E71" s="78"/>
      <c r="F71" s="78"/>
      <c r="G71" s="77"/>
      <c r="H71" s="77"/>
      <c r="I71" s="77"/>
      <c r="J71" s="77"/>
      <c r="K71" s="77"/>
      <c r="L71" s="77"/>
    </row>
    <row r="72" spans="1:12" ht="15.75" customHeight="1">
      <c r="A72" s="74"/>
      <c r="B72" s="75"/>
      <c r="C72" s="76"/>
      <c r="D72" s="77"/>
      <c r="E72" s="78"/>
      <c r="F72" s="78"/>
      <c r="G72" s="77"/>
      <c r="H72" s="77"/>
      <c r="I72" s="77"/>
      <c r="J72" s="77"/>
      <c r="K72" s="77"/>
      <c r="L72" s="77"/>
    </row>
    <row r="73" spans="1:12" ht="15.75" customHeight="1">
      <c r="A73" s="74"/>
      <c r="B73" s="75"/>
      <c r="C73" s="76"/>
      <c r="D73" s="77"/>
      <c r="E73" s="78"/>
      <c r="F73" s="78"/>
      <c r="G73" s="77"/>
      <c r="H73" s="77"/>
      <c r="I73" s="77"/>
      <c r="J73" s="77"/>
      <c r="K73" s="77"/>
      <c r="L73" s="77"/>
    </row>
    <row r="74" spans="1:12" ht="15.75" customHeight="1">
      <c r="A74" s="74"/>
      <c r="B74" s="75"/>
      <c r="C74" s="76"/>
      <c r="D74" s="77"/>
      <c r="E74" s="78"/>
      <c r="F74" s="78"/>
      <c r="G74" s="77"/>
      <c r="H74" s="77"/>
      <c r="I74" s="77"/>
      <c r="J74" s="77"/>
      <c r="K74" s="77"/>
      <c r="L74" s="77"/>
    </row>
    <row r="75" spans="1:12" ht="15.75" customHeight="1">
      <c r="A75" s="74"/>
      <c r="B75" s="75"/>
      <c r="C75" s="76"/>
      <c r="D75" s="77"/>
      <c r="E75" s="78"/>
      <c r="F75" s="78"/>
      <c r="G75" s="77"/>
      <c r="H75" s="77"/>
      <c r="I75" s="77"/>
      <c r="J75" s="77"/>
      <c r="K75" s="77"/>
      <c r="L75" s="77"/>
    </row>
    <row r="76" spans="1:12" ht="15.75" customHeight="1">
      <c r="A76" s="74"/>
      <c r="B76" s="75"/>
      <c r="C76" s="76"/>
      <c r="D76" s="77"/>
      <c r="E76" s="78"/>
      <c r="F76" s="78"/>
      <c r="G76" s="77"/>
      <c r="H76" s="77"/>
      <c r="I76" s="77"/>
      <c r="J76" s="77"/>
      <c r="K76" s="77"/>
      <c r="L76" s="77"/>
    </row>
    <row r="77" spans="1:12" ht="15.75" customHeight="1">
      <c r="A77" s="74"/>
      <c r="B77" s="75"/>
      <c r="C77" s="76"/>
      <c r="D77" s="77"/>
      <c r="E77" s="78"/>
      <c r="F77" s="78"/>
      <c r="G77" s="77"/>
      <c r="H77" s="77"/>
      <c r="I77" s="77"/>
      <c r="J77" s="77"/>
      <c r="K77" s="77"/>
      <c r="L77" s="77"/>
    </row>
    <row r="78" spans="1:12" ht="15.75" customHeight="1">
      <c r="A78" s="74"/>
      <c r="B78" s="75"/>
      <c r="C78" s="76"/>
      <c r="D78" s="77"/>
      <c r="E78" s="78"/>
      <c r="F78" s="78"/>
      <c r="G78" s="77"/>
      <c r="H78" s="77"/>
      <c r="I78" s="77"/>
      <c r="J78" s="77"/>
      <c r="K78" s="77"/>
      <c r="L78" s="77"/>
    </row>
    <row r="79" spans="1:12" ht="15.75" customHeight="1">
      <c r="A79" s="74"/>
      <c r="B79" s="75"/>
      <c r="C79" s="76"/>
      <c r="D79" s="77"/>
      <c r="E79" s="78"/>
      <c r="F79" s="78"/>
      <c r="G79" s="77"/>
      <c r="H79" s="77"/>
      <c r="I79" s="77"/>
      <c r="J79" s="77"/>
      <c r="K79" s="77"/>
      <c r="L79" s="77"/>
    </row>
    <row r="80" spans="1:12" ht="15.75" customHeight="1">
      <c r="A80" s="74"/>
      <c r="B80" s="75"/>
      <c r="C80" s="76"/>
      <c r="D80" s="77"/>
      <c r="E80" s="78"/>
      <c r="F80" s="78"/>
      <c r="G80" s="77"/>
      <c r="H80" s="77"/>
      <c r="I80" s="77"/>
      <c r="J80" s="77"/>
      <c r="K80" s="77"/>
      <c r="L80" s="77"/>
    </row>
    <row r="81" spans="1:12" ht="15.75" customHeight="1">
      <c r="A81" s="74"/>
      <c r="B81" s="75"/>
      <c r="C81" s="76"/>
      <c r="D81" s="77"/>
      <c r="E81" s="78"/>
      <c r="F81" s="78"/>
      <c r="G81" s="77"/>
      <c r="H81" s="77"/>
      <c r="I81" s="77"/>
      <c r="J81" s="77"/>
      <c r="K81" s="77"/>
      <c r="L81" s="77"/>
    </row>
    <row r="82" spans="1:12" ht="15.75" customHeight="1">
      <c r="A82" s="74"/>
      <c r="B82" s="75"/>
      <c r="C82" s="76"/>
      <c r="D82" s="77"/>
      <c r="E82" s="78"/>
      <c r="F82" s="78"/>
      <c r="G82" s="77"/>
      <c r="H82" s="77"/>
      <c r="I82" s="77"/>
      <c r="J82" s="77"/>
      <c r="K82" s="77"/>
      <c r="L82" s="77"/>
    </row>
    <row r="83" spans="1:12" ht="15.75" customHeight="1">
      <c r="A83" s="74"/>
      <c r="B83" s="75"/>
      <c r="C83" s="76"/>
      <c r="D83" s="77"/>
      <c r="E83" s="78"/>
      <c r="F83" s="78"/>
      <c r="G83" s="77"/>
      <c r="H83" s="77"/>
      <c r="I83" s="77"/>
      <c r="J83" s="77"/>
      <c r="K83" s="77"/>
      <c r="L83" s="77"/>
    </row>
    <row r="84" spans="1:12" ht="15.75" customHeight="1">
      <c r="A84" s="74"/>
      <c r="B84" s="75"/>
      <c r="C84" s="76"/>
      <c r="D84" s="77"/>
      <c r="E84" s="78"/>
      <c r="F84" s="78"/>
      <c r="G84" s="77"/>
      <c r="H84" s="77"/>
      <c r="I84" s="77"/>
      <c r="J84" s="77"/>
      <c r="K84" s="77"/>
      <c r="L84" s="77"/>
    </row>
    <row r="85" spans="1:12" ht="15.75" customHeight="1">
      <c r="A85" s="74"/>
      <c r="B85" s="75"/>
      <c r="C85" s="76"/>
      <c r="D85" s="77"/>
      <c r="E85" s="78"/>
      <c r="F85" s="78"/>
      <c r="G85" s="77"/>
      <c r="H85" s="77"/>
      <c r="I85" s="77"/>
      <c r="J85" s="77"/>
      <c r="K85" s="77"/>
      <c r="L85" s="77"/>
    </row>
    <row r="86" spans="1:12" ht="15.75" customHeight="1">
      <c r="A86" s="74"/>
      <c r="B86" s="75"/>
      <c r="C86" s="76"/>
      <c r="D86" s="77"/>
      <c r="E86" s="78"/>
      <c r="F86" s="78"/>
      <c r="G86" s="77"/>
      <c r="H86" s="77"/>
      <c r="I86" s="77"/>
      <c r="J86" s="77"/>
      <c r="K86" s="77"/>
      <c r="L86" s="77"/>
    </row>
    <row r="87" spans="1:12" ht="15.75" customHeight="1">
      <c r="A87" s="74"/>
      <c r="B87" s="75"/>
      <c r="C87" s="76"/>
      <c r="D87" s="77"/>
      <c r="E87" s="78"/>
      <c r="F87" s="78"/>
      <c r="G87" s="77"/>
      <c r="H87" s="77"/>
      <c r="I87" s="77"/>
      <c r="J87" s="77"/>
      <c r="K87" s="77"/>
      <c r="L87" s="77"/>
    </row>
    <row r="88" spans="1:12" ht="15.75" customHeight="1">
      <c r="A88" s="74"/>
      <c r="B88" s="75"/>
      <c r="C88" s="76"/>
      <c r="D88" s="77"/>
      <c r="E88" s="78"/>
      <c r="F88" s="78"/>
      <c r="G88" s="77"/>
      <c r="H88" s="77"/>
      <c r="I88" s="77"/>
      <c r="J88" s="77"/>
      <c r="K88" s="77"/>
      <c r="L88" s="77"/>
    </row>
    <row r="89" spans="1:12" ht="15.75" customHeight="1">
      <c r="A89" s="74"/>
      <c r="B89" s="75"/>
      <c r="C89" s="76"/>
      <c r="D89" s="77"/>
      <c r="E89" s="78"/>
      <c r="F89" s="78"/>
      <c r="G89" s="77"/>
      <c r="H89" s="77"/>
      <c r="I89" s="77"/>
      <c r="J89" s="77"/>
      <c r="K89" s="77"/>
      <c r="L89" s="77"/>
    </row>
    <row r="90" spans="1:12" ht="15.75" customHeight="1">
      <c r="A90" s="74"/>
      <c r="B90" s="75"/>
      <c r="C90" s="76"/>
      <c r="D90" s="77"/>
      <c r="E90" s="78"/>
      <c r="F90" s="78"/>
      <c r="G90" s="77"/>
      <c r="H90" s="77"/>
      <c r="I90" s="77"/>
      <c r="J90" s="77"/>
      <c r="K90" s="77"/>
      <c r="L90" s="77"/>
    </row>
    <row r="91" spans="1:12" ht="15.75" customHeight="1">
      <c r="A91" s="74"/>
      <c r="B91" s="75"/>
      <c r="C91" s="76"/>
      <c r="D91" s="77"/>
      <c r="E91" s="78"/>
      <c r="F91" s="78"/>
      <c r="G91" s="77"/>
      <c r="H91" s="77"/>
      <c r="I91" s="77"/>
      <c r="J91" s="77"/>
      <c r="K91" s="77"/>
      <c r="L91" s="77"/>
    </row>
    <row r="92" spans="1:12" ht="15.75" customHeight="1">
      <c r="A92" s="74"/>
      <c r="B92" s="75"/>
      <c r="C92" s="76"/>
      <c r="D92" s="77"/>
      <c r="E92" s="78"/>
      <c r="F92" s="78"/>
      <c r="G92" s="77"/>
      <c r="H92" s="77"/>
      <c r="I92" s="77"/>
      <c r="J92" s="77"/>
      <c r="K92" s="77"/>
      <c r="L92" s="77"/>
    </row>
    <row r="93" spans="1:12" ht="15.75" customHeight="1">
      <c r="A93" s="74"/>
      <c r="B93" s="75"/>
      <c r="C93" s="76"/>
      <c r="D93" s="77"/>
      <c r="E93" s="78"/>
      <c r="F93" s="78"/>
      <c r="G93" s="77"/>
      <c r="H93" s="77"/>
      <c r="I93" s="77"/>
      <c r="J93" s="77"/>
      <c r="K93" s="77"/>
      <c r="L93" s="77"/>
    </row>
    <row r="94" spans="1:12" ht="15.75" customHeight="1">
      <c r="A94" s="74"/>
      <c r="B94" s="75"/>
      <c r="C94" s="76"/>
      <c r="D94" s="77"/>
      <c r="E94" s="78"/>
      <c r="F94" s="78"/>
      <c r="G94" s="77"/>
      <c r="H94" s="77"/>
      <c r="I94" s="77"/>
      <c r="J94" s="77"/>
      <c r="K94" s="77"/>
      <c r="L94" s="77"/>
    </row>
    <row r="95" spans="1:12" ht="15.75" customHeight="1">
      <c r="A95" s="74"/>
      <c r="B95" s="75"/>
      <c r="C95" s="76"/>
      <c r="D95" s="77"/>
      <c r="E95" s="78"/>
      <c r="F95" s="78"/>
      <c r="G95" s="77"/>
      <c r="H95" s="77"/>
      <c r="I95" s="77"/>
      <c r="J95" s="77"/>
      <c r="K95" s="77"/>
      <c r="L95" s="77"/>
    </row>
    <row r="96" spans="1:12" ht="15.75" customHeight="1">
      <c r="A96" s="74"/>
      <c r="B96" s="75"/>
      <c r="C96" s="76"/>
      <c r="D96" s="77"/>
      <c r="E96" s="78"/>
      <c r="F96" s="78"/>
      <c r="G96" s="77"/>
      <c r="H96" s="77"/>
      <c r="I96" s="77"/>
      <c r="J96" s="77"/>
      <c r="K96" s="77"/>
      <c r="L96" s="77"/>
    </row>
    <row r="97" spans="1:12" ht="15.75" customHeight="1">
      <c r="A97" s="74"/>
      <c r="B97" s="75"/>
      <c r="C97" s="76"/>
      <c r="D97" s="77"/>
      <c r="E97" s="78"/>
      <c r="F97" s="78"/>
      <c r="G97" s="77"/>
      <c r="H97" s="77"/>
      <c r="I97" s="77"/>
      <c r="J97" s="77"/>
      <c r="K97" s="77"/>
      <c r="L97" s="77"/>
    </row>
    <row r="98" spans="1:12" ht="15.75" customHeight="1">
      <c r="A98" s="74"/>
      <c r="B98" s="75"/>
      <c r="C98" s="76"/>
      <c r="D98" s="77"/>
      <c r="E98" s="78"/>
      <c r="F98" s="78"/>
      <c r="G98" s="77"/>
      <c r="H98" s="77"/>
      <c r="I98" s="77"/>
      <c r="J98" s="77"/>
      <c r="K98" s="77"/>
      <c r="L98" s="77"/>
    </row>
    <row r="99" spans="1:12" ht="15.75" customHeight="1">
      <c r="A99" s="74"/>
      <c r="B99" s="75"/>
      <c r="C99" s="76"/>
      <c r="D99" s="77"/>
      <c r="E99" s="78"/>
      <c r="F99" s="78"/>
      <c r="G99" s="77"/>
      <c r="H99" s="77"/>
      <c r="I99" s="77"/>
      <c r="J99" s="77"/>
      <c r="K99" s="77"/>
      <c r="L99" s="77"/>
    </row>
    <row r="100" spans="1:12" ht="15.75" customHeight="1">
      <c r="A100" s="74"/>
      <c r="B100" s="75"/>
      <c r="C100" s="76"/>
      <c r="D100" s="77"/>
      <c r="E100" s="78"/>
      <c r="F100" s="78"/>
      <c r="G100" s="77"/>
      <c r="H100" s="77"/>
      <c r="I100" s="77"/>
      <c r="J100" s="77"/>
      <c r="K100" s="77"/>
      <c r="L100" s="77"/>
    </row>
    <row r="101" spans="1:12" ht="15.75" customHeight="1">
      <c r="A101" s="74"/>
      <c r="B101" s="75"/>
      <c r="C101" s="76"/>
      <c r="D101" s="77"/>
      <c r="E101" s="78"/>
      <c r="F101" s="78"/>
      <c r="G101" s="77"/>
      <c r="H101" s="77"/>
      <c r="I101" s="77"/>
      <c r="J101" s="77"/>
      <c r="K101" s="77"/>
      <c r="L101" s="77"/>
    </row>
    <row r="102" spans="1:12" ht="15.75" customHeight="1">
      <c r="A102" s="74"/>
      <c r="B102" s="75"/>
      <c r="C102" s="76"/>
      <c r="D102" s="77"/>
      <c r="E102" s="78"/>
      <c r="F102" s="78"/>
      <c r="G102" s="77"/>
      <c r="H102" s="77"/>
      <c r="I102" s="77"/>
      <c r="J102" s="77"/>
      <c r="K102" s="77"/>
      <c r="L102" s="77"/>
    </row>
    <row r="103" spans="1:12" ht="15.75" customHeight="1">
      <c r="A103" s="74"/>
      <c r="B103" s="75"/>
      <c r="C103" s="76"/>
      <c r="D103" s="77"/>
      <c r="E103" s="78"/>
      <c r="F103" s="78"/>
      <c r="G103" s="77"/>
      <c r="H103" s="77"/>
      <c r="I103" s="77"/>
      <c r="J103" s="77"/>
      <c r="K103" s="77"/>
      <c r="L103" s="77"/>
    </row>
    <row r="104" spans="1:12" ht="15.75" customHeight="1">
      <c r="A104" s="74"/>
      <c r="B104" s="75"/>
      <c r="C104" s="76"/>
      <c r="D104" s="77"/>
      <c r="E104" s="78"/>
      <c r="F104" s="78"/>
      <c r="G104" s="77"/>
      <c r="H104" s="77"/>
      <c r="I104" s="77"/>
      <c r="J104" s="77"/>
      <c r="K104" s="77"/>
      <c r="L104" s="77"/>
    </row>
    <row r="105" spans="1:12" ht="15.75" customHeight="1">
      <c r="A105" s="74"/>
      <c r="B105" s="75"/>
      <c r="C105" s="76"/>
      <c r="D105" s="77"/>
      <c r="E105" s="78"/>
      <c r="F105" s="78"/>
      <c r="G105" s="77"/>
      <c r="H105" s="77"/>
      <c r="I105" s="77"/>
      <c r="J105" s="77"/>
      <c r="K105" s="77"/>
      <c r="L105" s="77"/>
    </row>
    <row r="106" spans="1:12" ht="15.75" customHeight="1">
      <c r="A106" s="74"/>
      <c r="B106" s="75"/>
      <c r="C106" s="76"/>
      <c r="D106" s="77"/>
      <c r="E106" s="78"/>
      <c r="F106" s="78"/>
      <c r="G106" s="77"/>
      <c r="H106" s="77"/>
      <c r="I106" s="77"/>
      <c r="J106" s="77"/>
      <c r="K106" s="77"/>
      <c r="L106" s="77"/>
    </row>
    <row r="107" spans="1:12" ht="15.75" customHeight="1">
      <c r="A107" s="74"/>
      <c r="B107" s="75"/>
      <c r="C107" s="76"/>
      <c r="D107" s="77"/>
      <c r="E107" s="78"/>
      <c r="F107" s="78"/>
      <c r="G107" s="77"/>
      <c r="H107" s="77"/>
      <c r="I107" s="77"/>
      <c r="J107" s="77"/>
      <c r="K107" s="77"/>
      <c r="L107" s="77"/>
    </row>
    <row r="108" spans="1:12" ht="15.75" customHeight="1">
      <c r="A108" s="74"/>
      <c r="B108" s="75"/>
      <c r="C108" s="76"/>
      <c r="D108" s="77"/>
      <c r="E108" s="78"/>
      <c r="F108" s="78"/>
      <c r="G108" s="77"/>
      <c r="H108" s="77"/>
      <c r="I108" s="77"/>
      <c r="J108" s="77"/>
      <c r="K108" s="77"/>
      <c r="L108" s="77"/>
    </row>
    <row r="109" spans="1:12" ht="15.75" customHeight="1">
      <c r="A109" s="74"/>
      <c r="B109" s="75"/>
      <c r="C109" s="76"/>
      <c r="D109" s="77"/>
      <c r="E109" s="78"/>
      <c r="F109" s="78"/>
      <c r="G109" s="77"/>
      <c r="H109" s="77"/>
      <c r="I109" s="77"/>
      <c r="J109" s="77"/>
      <c r="K109" s="77"/>
      <c r="L109" s="77"/>
    </row>
    <row r="110" spans="1:12" ht="15.75" customHeight="1">
      <c r="A110" s="74"/>
      <c r="B110" s="75"/>
      <c r="C110" s="76"/>
      <c r="D110" s="77"/>
      <c r="E110" s="78"/>
      <c r="F110" s="78"/>
      <c r="G110" s="77"/>
      <c r="H110" s="77"/>
      <c r="I110" s="77"/>
      <c r="J110" s="77"/>
      <c r="K110" s="77"/>
      <c r="L110" s="77"/>
    </row>
    <row r="111" spans="1:12" ht="15.75" customHeight="1">
      <c r="A111" s="74"/>
      <c r="B111" s="75"/>
      <c r="C111" s="76"/>
      <c r="D111" s="77"/>
      <c r="E111" s="78"/>
      <c r="F111" s="78"/>
      <c r="G111" s="77"/>
      <c r="H111" s="77"/>
      <c r="I111" s="77"/>
      <c r="J111" s="77"/>
      <c r="K111" s="77"/>
      <c r="L111" s="77"/>
    </row>
    <row r="112" spans="1:12" ht="15.75" customHeight="1">
      <c r="A112" s="74"/>
      <c r="B112" s="75"/>
      <c r="C112" s="76"/>
      <c r="D112" s="77"/>
      <c r="E112" s="78"/>
      <c r="F112" s="78"/>
      <c r="G112" s="77"/>
      <c r="H112" s="77"/>
      <c r="I112" s="77"/>
      <c r="J112" s="77"/>
      <c r="K112" s="77"/>
      <c r="L112" s="77"/>
    </row>
    <row r="113" spans="1:12" ht="15.75" customHeight="1">
      <c r="A113" s="74"/>
      <c r="B113" s="75"/>
      <c r="C113" s="76"/>
      <c r="D113" s="77"/>
      <c r="E113" s="78"/>
      <c r="F113" s="78"/>
      <c r="G113" s="77"/>
      <c r="H113" s="77"/>
      <c r="I113" s="77"/>
      <c r="J113" s="77"/>
      <c r="K113" s="77"/>
      <c r="L113" s="77"/>
    </row>
    <row r="114" spans="1:12" ht="15.75" customHeight="1">
      <c r="A114" s="74"/>
      <c r="B114" s="75"/>
      <c r="C114" s="76"/>
      <c r="D114" s="77"/>
      <c r="E114" s="78"/>
      <c r="F114" s="78"/>
      <c r="G114" s="77"/>
      <c r="H114" s="77"/>
      <c r="I114" s="77"/>
      <c r="J114" s="77"/>
      <c r="K114" s="77"/>
      <c r="L114" s="77"/>
    </row>
    <row r="115" spans="1:12" ht="15.75" customHeight="1">
      <c r="A115" s="74"/>
      <c r="B115" s="75"/>
      <c r="C115" s="76"/>
      <c r="D115" s="77"/>
      <c r="E115" s="78"/>
      <c r="F115" s="78"/>
      <c r="G115" s="77"/>
      <c r="H115" s="77"/>
      <c r="I115" s="77"/>
      <c r="J115" s="77"/>
      <c r="K115" s="77"/>
      <c r="L115" s="77"/>
    </row>
    <row r="116" spans="1:12" ht="15.75" customHeight="1">
      <c r="A116" s="74"/>
      <c r="B116" s="75"/>
      <c r="C116" s="76"/>
      <c r="D116" s="77"/>
      <c r="E116" s="78"/>
      <c r="F116" s="78"/>
      <c r="G116" s="77"/>
      <c r="H116" s="77"/>
      <c r="I116" s="77"/>
      <c r="J116" s="77"/>
      <c r="K116" s="77"/>
      <c r="L116" s="77"/>
    </row>
    <row r="117" spans="1:12" ht="15.75" customHeight="1">
      <c r="A117" s="74"/>
      <c r="B117" s="75"/>
      <c r="C117" s="76"/>
      <c r="D117" s="77"/>
      <c r="E117" s="78"/>
      <c r="F117" s="78"/>
      <c r="G117" s="77"/>
      <c r="H117" s="77"/>
      <c r="I117" s="77"/>
      <c r="J117" s="77"/>
      <c r="K117" s="77"/>
      <c r="L117" s="77"/>
    </row>
    <row r="118" spans="1:12" ht="15.75" customHeight="1">
      <c r="A118" s="74"/>
      <c r="B118" s="75"/>
      <c r="C118" s="76"/>
      <c r="D118" s="77"/>
      <c r="E118" s="78"/>
      <c r="F118" s="78"/>
      <c r="G118" s="77"/>
      <c r="H118" s="77"/>
      <c r="I118" s="77"/>
      <c r="J118" s="77"/>
      <c r="K118" s="77"/>
      <c r="L118" s="77"/>
    </row>
    <row r="119" spans="1:12" ht="15.75" customHeight="1">
      <c r="A119" s="74"/>
      <c r="B119" s="75"/>
      <c r="C119" s="76"/>
      <c r="D119" s="77"/>
      <c r="E119" s="78"/>
      <c r="F119" s="78"/>
      <c r="G119" s="77"/>
      <c r="H119" s="77"/>
      <c r="I119" s="77"/>
      <c r="J119" s="77"/>
      <c r="K119" s="77"/>
      <c r="L119" s="77"/>
    </row>
    <row r="120" spans="1:12" ht="15.75" customHeight="1">
      <c r="A120" s="74"/>
      <c r="B120" s="75"/>
      <c r="C120" s="76"/>
      <c r="D120" s="77"/>
      <c r="E120" s="78"/>
      <c r="F120" s="78"/>
      <c r="G120" s="77"/>
      <c r="H120" s="77"/>
      <c r="I120" s="77"/>
      <c r="J120" s="77"/>
      <c r="K120" s="77"/>
      <c r="L120" s="77"/>
    </row>
    <row r="121" spans="1:12" ht="15.75" customHeight="1">
      <c r="A121" s="74"/>
      <c r="B121" s="75"/>
      <c r="C121" s="76"/>
      <c r="D121" s="77"/>
      <c r="E121" s="78"/>
      <c r="F121" s="78"/>
      <c r="G121" s="77"/>
      <c r="H121" s="77"/>
      <c r="I121" s="77"/>
      <c r="J121" s="77"/>
      <c r="K121" s="77"/>
      <c r="L121" s="77"/>
    </row>
    <row r="122" spans="1:12" ht="15.75" customHeight="1">
      <c r="A122" s="74"/>
      <c r="B122" s="75"/>
      <c r="C122" s="76"/>
      <c r="D122" s="77"/>
      <c r="E122" s="78"/>
      <c r="F122" s="78"/>
      <c r="G122" s="77"/>
      <c r="H122" s="77"/>
      <c r="I122" s="77"/>
      <c r="J122" s="77"/>
      <c r="K122" s="77"/>
      <c r="L122" s="77"/>
    </row>
    <row r="123" spans="1:12" ht="15.75" customHeight="1">
      <c r="A123" s="74"/>
      <c r="B123" s="75"/>
      <c r="C123" s="76"/>
      <c r="D123" s="77"/>
      <c r="E123" s="78"/>
      <c r="F123" s="78"/>
      <c r="G123" s="77"/>
      <c r="H123" s="77"/>
      <c r="I123" s="77"/>
      <c r="J123" s="77"/>
      <c r="K123" s="77"/>
      <c r="L123" s="77"/>
    </row>
    <row r="124" spans="1:12" ht="15.75" customHeight="1">
      <c r="A124" s="74"/>
      <c r="B124" s="75"/>
      <c r="C124" s="76"/>
      <c r="D124" s="77"/>
      <c r="E124" s="78"/>
      <c r="F124" s="78"/>
      <c r="G124" s="77"/>
      <c r="H124" s="77"/>
      <c r="I124" s="77"/>
      <c r="J124" s="77"/>
      <c r="K124" s="77"/>
      <c r="L124" s="77"/>
    </row>
    <row r="125" spans="1:12" ht="15.75" customHeight="1">
      <c r="A125" s="74"/>
      <c r="B125" s="75"/>
      <c r="C125" s="76"/>
      <c r="D125" s="77"/>
      <c r="E125" s="78"/>
      <c r="F125" s="78"/>
      <c r="G125" s="77"/>
      <c r="H125" s="77"/>
      <c r="I125" s="77"/>
      <c r="J125" s="77"/>
      <c r="K125" s="77"/>
      <c r="L125" s="77"/>
    </row>
    <row r="126" spans="1:12" ht="15.75" customHeight="1">
      <c r="A126" s="74"/>
      <c r="B126" s="75"/>
      <c r="C126" s="76"/>
      <c r="D126" s="77"/>
      <c r="E126" s="78"/>
      <c r="F126" s="78"/>
      <c r="G126" s="77"/>
      <c r="H126" s="77"/>
      <c r="I126" s="77"/>
      <c r="J126" s="77"/>
      <c r="K126" s="77"/>
      <c r="L126" s="77"/>
    </row>
    <row r="127" spans="1:12" ht="15.75" customHeight="1">
      <c r="A127" s="74"/>
      <c r="B127" s="75"/>
      <c r="C127" s="76"/>
      <c r="D127" s="77"/>
      <c r="E127" s="78"/>
      <c r="F127" s="78"/>
      <c r="G127" s="77"/>
      <c r="H127" s="77"/>
      <c r="I127" s="77"/>
      <c r="J127" s="77"/>
      <c r="K127" s="77"/>
      <c r="L127" s="77"/>
    </row>
    <row r="128" spans="1:12" ht="15.75" customHeight="1">
      <c r="A128" s="74"/>
      <c r="B128" s="75"/>
      <c r="C128" s="76"/>
      <c r="D128" s="77"/>
      <c r="E128" s="78"/>
      <c r="F128" s="78"/>
      <c r="G128" s="77"/>
      <c r="H128" s="77"/>
      <c r="I128" s="77"/>
      <c r="J128" s="77"/>
      <c r="K128" s="77"/>
      <c r="L128" s="77"/>
    </row>
    <row r="129" spans="1:12" ht="15.75" customHeight="1">
      <c r="A129" s="74"/>
      <c r="B129" s="75"/>
      <c r="C129" s="76"/>
      <c r="D129" s="77"/>
      <c r="E129" s="78"/>
      <c r="F129" s="78"/>
      <c r="G129" s="77"/>
      <c r="H129" s="77"/>
      <c r="I129" s="77"/>
      <c r="J129" s="77"/>
      <c r="K129" s="77"/>
      <c r="L129" s="77"/>
    </row>
    <row r="130" spans="1:12" ht="15.75" customHeight="1">
      <c r="A130" s="74"/>
      <c r="B130" s="75"/>
      <c r="C130" s="76"/>
      <c r="D130" s="77"/>
      <c r="E130" s="78"/>
      <c r="F130" s="78"/>
      <c r="G130" s="77"/>
      <c r="H130" s="77"/>
      <c r="I130" s="77"/>
      <c r="J130" s="77"/>
      <c r="K130" s="77"/>
      <c r="L130" s="77"/>
    </row>
    <row r="131" spans="1:12" ht="15.75" customHeight="1">
      <c r="A131" s="74"/>
      <c r="B131" s="75"/>
      <c r="C131" s="76"/>
      <c r="D131" s="77"/>
      <c r="E131" s="78"/>
      <c r="F131" s="78"/>
      <c r="G131" s="77"/>
      <c r="H131" s="77"/>
      <c r="I131" s="77"/>
      <c r="J131" s="77"/>
      <c r="K131" s="77"/>
      <c r="L131" s="77"/>
    </row>
    <row r="132" spans="1:12" ht="15.75" customHeight="1">
      <c r="A132" s="74"/>
      <c r="B132" s="75"/>
      <c r="C132" s="76"/>
      <c r="D132" s="77"/>
      <c r="E132" s="78"/>
      <c r="F132" s="78"/>
      <c r="G132" s="77"/>
      <c r="H132" s="77"/>
      <c r="I132" s="77"/>
      <c r="J132" s="77"/>
      <c r="K132" s="77"/>
      <c r="L132" s="77"/>
    </row>
    <row r="133" spans="1:12" ht="15.75" customHeight="1">
      <c r="A133" s="74"/>
      <c r="B133" s="75"/>
      <c r="C133" s="76"/>
      <c r="D133" s="77"/>
      <c r="E133" s="78"/>
      <c r="F133" s="78"/>
      <c r="G133" s="77"/>
      <c r="H133" s="77"/>
      <c r="I133" s="77"/>
      <c r="J133" s="77"/>
      <c r="K133" s="77"/>
      <c r="L133" s="77"/>
    </row>
    <row r="134" spans="1:12" ht="15.75" customHeight="1">
      <c r="A134" s="74"/>
      <c r="B134" s="75"/>
      <c r="C134" s="76"/>
      <c r="D134" s="77"/>
      <c r="E134" s="78"/>
      <c r="F134" s="78"/>
      <c r="G134" s="77"/>
      <c r="H134" s="77"/>
      <c r="I134" s="77"/>
      <c r="J134" s="77"/>
      <c r="K134" s="77"/>
      <c r="L134" s="77"/>
    </row>
    <row r="135" spans="1:12" ht="15.75" customHeight="1">
      <c r="A135" s="74"/>
      <c r="B135" s="75"/>
      <c r="C135" s="76"/>
      <c r="D135" s="77"/>
      <c r="E135" s="78"/>
      <c r="F135" s="78"/>
      <c r="G135" s="77"/>
      <c r="H135" s="77"/>
      <c r="I135" s="77"/>
      <c r="J135" s="77"/>
      <c r="K135" s="77"/>
      <c r="L135" s="77"/>
    </row>
    <row r="136" spans="1:12" ht="15.75" customHeight="1">
      <c r="A136" s="74"/>
      <c r="B136" s="75"/>
      <c r="C136" s="76"/>
      <c r="D136" s="77"/>
      <c r="E136" s="78"/>
      <c r="F136" s="78"/>
      <c r="G136" s="77"/>
      <c r="H136" s="77"/>
      <c r="I136" s="77"/>
      <c r="J136" s="77"/>
      <c r="K136" s="77"/>
      <c r="L136" s="77"/>
    </row>
    <row r="137" spans="1:12" ht="15.75" customHeight="1">
      <c r="A137" s="74"/>
      <c r="B137" s="75"/>
      <c r="C137" s="76"/>
      <c r="D137" s="77"/>
      <c r="E137" s="78"/>
      <c r="F137" s="78"/>
      <c r="G137" s="77"/>
      <c r="H137" s="77"/>
      <c r="I137" s="77"/>
      <c r="J137" s="77"/>
      <c r="K137" s="77"/>
      <c r="L137" s="77"/>
    </row>
    <row r="138" spans="1:12" ht="15.75" customHeight="1">
      <c r="A138" s="74"/>
      <c r="B138" s="75"/>
      <c r="C138" s="76"/>
      <c r="D138" s="77"/>
      <c r="E138" s="78"/>
      <c r="F138" s="78"/>
      <c r="G138" s="77"/>
      <c r="H138" s="77"/>
      <c r="I138" s="77"/>
      <c r="J138" s="77"/>
      <c r="K138" s="77"/>
      <c r="L138" s="77"/>
    </row>
    <row r="139" spans="1:12" ht="15.75" customHeight="1">
      <c r="A139" s="74"/>
      <c r="B139" s="75"/>
      <c r="C139" s="76"/>
      <c r="D139" s="77"/>
      <c r="E139" s="78"/>
      <c r="F139" s="78"/>
      <c r="G139" s="77"/>
      <c r="H139" s="77"/>
      <c r="I139" s="77"/>
      <c r="J139" s="77"/>
      <c r="K139" s="77"/>
      <c r="L139" s="77"/>
    </row>
    <row r="140" spans="1:12" ht="15.75" customHeight="1">
      <c r="A140" s="74"/>
      <c r="B140" s="75"/>
      <c r="C140" s="76"/>
      <c r="D140" s="77"/>
      <c r="E140" s="78"/>
      <c r="F140" s="78"/>
      <c r="G140" s="77"/>
      <c r="H140" s="77"/>
      <c r="I140" s="77"/>
      <c r="J140" s="77"/>
      <c r="K140" s="77"/>
      <c r="L140" s="77"/>
    </row>
    <row r="141" spans="1:12" ht="15.75" customHeight="1">
      <c r="A141" s="74"/>
      <c r="B141" s="75"/>
      <c r="C141" s="76"/>
      <c r="D141" s="77"/>
      <c r="E141" s="78"/>
      <c r="F141" s="78"/>
      <c r="G141" s="77"/>
      <c r="H141" s="77"/>
      <c r="I141" s="77"/>
      <c r="J141" s="77"/>
      <c r="K141" s="77"/>
      <c r="L141" s="77"/>
    </row>
    <row r="142" spans="1:12" ht="15.75" customHeight="1">
      <c r="A142" s="74"/>
      <c r="B142" s="75"/>
      <c r="C142" s="76"/>
      <c r="D142" s="77"/>
      <c r="E142" s="78"/>
      <c r="F142" s="78"/>
      <c r="G142" s="77"/>
      <c r="H142" s="77"/>
      <c r="I142" s="77"/>
      <c r="J142" s="77"/>
      <c r="K142" s="77"/>
      <c r="L142" s="77"/>
    </row>
    <row r="143" spans="1:12" ht="15.75" customHeight="1">
      <c r="A143" s="74"/>
      <c r="B143" s="75"/>
      <c r="C143" s="76"/>
      <c r="D143" s="77"/>
      <c r="E143" s="78"/>
      <c r="F143" s="78"/>
      <c r="G143" s="77"/>
      <c r="H143" s="77"/>
      <c r="I143" s="77"/>
      <c r="J143" s="77"/>
      <c r="K143" s="77"/>
      <c r="L143" s="77"/>
    </row>
    <row r="144" spans="1:12" ht="15.75" customHeight="1">
      <c r="A144" s="74"/>
      <c r="B144" s="75"/>
      <c r="C144" s="76"/>
      <c r="D144" s="77"/>
      <c r="E144" s="78"/>
      <c r="F144" s="78"/>
      <c r="G144" s="77"/>
      <c r="H144" s="77"/>
      <c r="I144" s="77"/>
      <c r="J144" s="77"/>
      <c r="K144" s="77"/>
      <c r="L144" s="77"/>
    </row>
    <row r="145" spans="1:12" ht="15.75" customHeight="1">
      <c r="A145" s="74"/>
      <c r="B145" s="75"/>
      <c r="C145" s="76"/>
      <c r="D145" s="77"/>
      <c r="E145" s="78"/>
      <c r="F145" s="78"/>
      <c r="G145" s="77"/>
      <c r="H145" s="77"/>
      <c r="I145" s="77"/>
      <c r="J145" s="77"/>
      <c r="K145" s="77"/>
      <c r="L145" s="77"/>
    </row>
    <row r="146" spans="1:12" ht="15.75" customHeight="1">
      <c r="A146" s="74"/>
      <c r="B146" s="75"/>
      <c r="C146" s="76"/>
      <c r="D146" s="77"/>
      <c r="E146" s="78"/>
      <c r="F146" s="78"/>
      <c r="G146" s="77"/>
      <c r="H146" s="77"/>
      <c r="I146" s="77"/>
      <c r="J146" s="77"/>
      <c r="K146" s="77"/>
      <c r="L146" s="77"/>
    </row>
    <row r="147" spans="1:12" ht="15.75" customHeight="1">
      <c r="A147" s="74"/>
      <c r="B147" s="75"/>
      <c r="C147" s="76"/>
      <c r="D147" s="77"/>
      <c r="E147" s="78"/>
      <c r="F147" s="78"/>
      <c r="G147" s="77"/>
      <c r="H147" s="77"/>
      <c r="I147" s="77"/>
      <c r="J147" s="77"/>
      <c r="K147" s="77"/>
      <c r="L147" s="77"/>
    </row>
    <row r="148" spans="1:12" ht="15.75" customHeight="1">
      <c r="A148" s="74"/>
      <c r="B148" s="75"/>
      <c r="C148" s="76"/>
      <c r="D148" s="77"/>
      <c r="E148" s="78"/>
      <c r="F148" s="78"/>
      <c r="G148" s="77"/>
      <c r="H148" s="77"/>
      <c r="I148" s="77"/>
      <c r="J148" s="77"/>
      <c r="K148" s="77"/>
      <c r="L148" s="77"/>
    </row>
    <row r="149" spans="1:12" ht="15.75" customHeight="1">
      <c r="A149" s="74"/>
      <c r="B149" s="75"/>
      <c r="C149" s="76"/>
      <c r="D149" s="77"/>
      <c r="E149" s="78"/>
      <c r="F149" s="78"/>
      <c r="G149" s="77"/>
      <c r="H149" s="77"/>
      <c r="I149" s="77"/>
      <c r="J149" s="77"/>
      <c r="K149" s="77"/>
      <c r="L149" s="77"/>
    </row>
    <row r="150" spans="1:12" ht="15.75" customHeight="1">
      <c r="A150" s="74"/>
      <c r="B150" s="75"/>
      <c r="C150" s="76"/>
      <c r="D150" s="77"/>
      <c r="E150" s="78"/>
      <c r="F150" s="78"/>
      <c r="G150" s="77"/>
      <c r="H150" s="77"/>
      <c r="I150" s="77"/>
      <c r="J150" s="77"/>
      <c r="K150" s="77"/>
      <c r="L150" s="77"/>
    </row>
    <row r="151" spans="1:12" ht="15.75" customHeight="1">
      <c r="A151" s="74"/>
      <c r="B151" s="75"/>
      <c r="C151" s="76"/>
      <c r="D151" s="77"/>
      <c r="E151" s="78"/>
      <c r="F151" s="78"/>
      <c r="G151" s="77"/>
      <c r="H151" s="77"/>
      <c r="I151" s="77"/>
      <c r="J151" s="77"/>
      <c r="K151" s="77"/>
      <c r="L151" s="77"/>
    </row>
    <row r="152" spans="1:12" ht="15.75" customHeight="1">
      <c r="A152" s="74"/>
      <c r="B152" s="75"/>
      <c r="C152" s="76"/>
      <c r="D152" s="77"/>
      <c r="E152" s="78"/>
      <c r="F152" s="78"/>
      <c r="G152" s="77"/>
      <c r="H152" s="77"/>
      <c r="I152" s="77"/>
      <c r="J152" s="77"/>
      <c r="K152" s="77"/>
      <c r="L152" s="77"/>
    </row>
    <row r="153" spans="1:12" ht="15.75" customHeight="1">
      <c r="A153" s="74"/>
      <c r="B153" s="75"/>
      <c r="C153" s="76"/>
      <c r="D153" s="77"/>
      <c r="E153" s="78"/>
      <c r="F153" s="78"/>
      <c r="G153" s="77"/>
      <c r="H153" s="77"/>
      <c r="I153" s="77"/>
      <c r="J153" s="77"/>
      <c r="K153" s="77"/>
      <c r="L153" s="77"/>
    </row>
    <row r="154" spans="1:12" ht="15.75" customHeight="1">
      <c r="A154" s="74"/>
      <c r="B154" s="75"/>
      <c r="C154" s="76"/>
      <c r="D154" s="77"/>
      <c r="E154" s="78"/>
      <c r="F154" s="78"/>
      <c r="G154" s="77"/>
      <c r="H154" s="77"/>
      <c r="I154" s="77"/>
      <c r="J154" s="77"/>
      <c r="K154" s="77"/>
      <c r="L154" s="77"/>
    </row>
    <row r="155" spans="1:12" ht="15.75" customHeight="1">
      <c r="A155" s="74"/>
      <c r="B155" s="75"/>
      <c r="C155" s="76"/>
      <c r="D155" s="77"/>
      <c r="E155" s="78"/>
      <c r="F155" s="78"/>
      <c r="G155" s="77"/>
      <c r="H155" s="77"/>
      <c r="I155" s="77"/>
      <c r="J155" s="77"/>
      <c r="K155" s="77"/>
      <c r="L155" s="77"/>
    </row>
    <row r="156" spans="1:12" ht="15.75" customHeight="1">
      <c r="A156" s="74"/>
      <c r="B156" s="75"/>
      <c r="C156" s="76"/>
      <c r="D156" s="77"/>
      <c r="E156" s="78"/>
      <c r="F156" s="78"/>
      <c r="G156" s="77"/>
      <c r="H156" s="77"/>
      <c r="I156" s="77"/>
      <c r="J156" s="77"/>
      <c r="K156" s="77"/>
      <c r="L156" s="77"/>
    </row>
    <row r="157" spans="1:12" ht="15.75" customHeight="1">
      <c r="A157" s="74"/>
      <c r="B157" s="75"/>
      <c r="C157" s="76"/>
      <c r="D157" s="77"/>
      <c r="E157" s="78"/>
      <c r="F157" s="78"/>
      <c r="G157" s="77"/>
      <c r="H157" s="77"/>
      <c r="I157" s="77"/>
      <c r="J157" s="77"/>
      <c r="K157" s="77"/>
      <c r="L157" s="77"/>
    </row>
    <row r="158" spans="1:12" ht="15.75" customHeight="1">
      <c r="A158" s="74"/>
      <c r="B158" s="75"/>
      <c r="C158" s="76"/>
      <c r="D158" s="77"/>
      <c r="E158" s="78"/>
      <c r="F158" s="78"/>
      <c r="G158" s="77"/>
      <c r="H158" s="77"/>
      <c r="I158" s="77"/>
      <c r="J158" s="77"/>
      <c r="K158" s="77"/>
      <c r="L158" s="77"/>
    </row>
    <row r="159" spans="1:12" ht="15.75" customHeight="1">
      <c r="A159" s="74"/>
      <c r="B159" s="75"/>
      <c r="C159" s="76"/>
      <c r="D159" s="77"/>
      <c r="E159" s="78"/>
      <c r="F159" s="78"/>
      <c r="G159" s="77"/>
      <c r="H159" s="77"/>
      <c r="I159" s="77"/>
      <c r="J159" s="77"/>
      <c r="K159" s="77"/>
      <c r="L159" s="77"/>
    </row>
    <row r="160" spans="1:12" ht="15.75" customHeight="1">
      <c r="A160" s="74"/>
      <c r="B160" s="75"/>
      <c r="C160" s="76"/>
      <c r="D160" s="77"/>
      <c r="E160" s="78"/>
      <c r="F160" s="78"/>
      <c r="G160" s="77"/>
      <c r="H160" s="77"/>
      <c r="I160" s="77"/>
      <c r="J160" s="77"/>
      <c r="K160" s="77"/>
      <c r="L160" s="77"/>
    </row>
    <row r="161" spans="1:12" ht="15.75" customHeight="1">
      <c r="A161" s="74"/>
      <c r="B161" s="75"/>
      <c r="C161" s="76"/>
      <c r="D161" s="77"/>
      <c r="E161" s="78"/>
      <c r="F161" s="78"/>
      <c r="G161" s="77"/>
      <c r="H161" s="77"/>
      <c r="I161" s="77"/>
      <c r="J161" s="77"/>
      <c r="K161" s="77"/>
      <c r="L161" s="77"/>
    </row>
    <row r="162" spans="1:12" ht="15.75" customHeight="1">
      <c r="A162" s="74"/>
      <c r="B162" s="75"/>
      <c r="C162" s="76"/>
      <c r="D162" s="77"/>
      <c r="E162" s="78"/>
      <c r="F162" s="78"/>
      <c r="G162" s="77"/>
      <c r="H162" s="77"/>
      <c r="I162" s="77"/>
      <c r="J162" s="77"/>
      <c r="K162" s="77"/>
      <c r="L162" s="77"/>
    </row>
    <row r="163" spans="1:12" ht="15.75" customHeight="1">
      <c r="A163" s="74"/>
      <c r="B163" s="75"/>
      <c r="C163" s="76"/>
      <c r="D163" s="77"/>
      <c r="E163" s="78"/>
      <c r="F163" s="78"/>
      <c r="G163" s="77"/>
      <c r="H163" s="77"/>
      <c r="I163" s="77"/>
      <c r="J163" s="77"/>
      <c r="K163" s="77"/>
      <c r="L163" s="77"/>
    </row>
    <row r="164" spans="1:12" ht="15.75" customHeight="1">
      <c r="A164" s="74"/>
      <c r="B164" s="75"/>
      <c r="C164" s="76"/>
      <c r="D164" s="77"/>
      <c r="E164" s="78"/>
      <c r="F164" s="78"/>
      <c r="G164" s="77"/>
      <c r="H164" s="77"/>
      <c r="I164" s="77"/>
      <c r="J164" s="77"/>
      <c r="K164" s="77"/>
      <c r="L164" s="77"/>
    </row>
    <row r="165" spans="1:12" ht="15.75" customHeight="1">
      <c r="A165" s="74"/>
      <c r="B165" s="75"/>
      <c r="C165" s="76"/>
      <c r="D165" s="77"/>
      <c r="E165" s="78"/>
      <c r="F165" s="78"/>
      <c r="G165" s="77"/>
      <c r="H165" s="77"/>
      <c r="I165" s="77"/>
      <c r="J165" s="77"/>
      <c r="K165" s="77"/>
      <c r="L165" s="77"/>
    </row>
    <row r="166" spans="1:12" ht="15.75" customHeight="1">
      <c r="A166" s="74"/>
      <c r="B166" s="75"/>
      <c r="C166" s="76"/>
      <c r="D166" s="77"/>
      <c r="E166" s="78"/>
      <c r="F166" s="78"/>
      <c r="G166" s="77"/>
      <c r="H166" s="77"/>
      <c r="I166" s="77"/>
      <c r="J166" s="77"/>
      <c r="K166" s="77"/>
      <c r="L166" s="77"/>
    </row>
    <row r="167" spans="1:12" ht="15.75" customHeight="1">
      <c r="A167" s="74"/>
      <c r="B167" s="75"/>
      <c r="C167" s="76"/>
      <c r="D167" s="77"/>
      <c r="E167" s="78"/>
      <c r="F167" s="78"/>
      <c r="G167" s="77"/>
      <c r="H167" s="77"/>
      <c r="I167" s="77"/>
      <c r="J167" s="77"/>
      <c r="K167" s="77"/>
      <c r="L167" s="77"/>
    </row>
    <row r="168" spans="1:12" ht="15.75" customHeight="1">
      <c r="A168" s="74"/>
      <c r="B168" s="75"/>
      <c r="C168" s="76"/>
      <c r="D168" s="77"/>
      <c r="E168" s="78"/>
      <c r="F168" s="78"/>
      <c r="G168" s="77"/>
      <c r="H168" s="77"/>
      <c r="I168" s="77"/>
      <c r="J168" s="77"/>
      <c r="K168" s="77"/>
      <c r="L168" s="77"/>
    </row>
    <row r="169" spans="1:12" ht="15.75" customHeight="1">
      <c r="A169" s="74"/>
      <c r="B169" s="75"/>
      <c r="C169" s="76"/>
      <c r="D169" s="77"/>
      <c r="E169" s="78"/>
      <c r="F169" s="78"/>
      <c r="G169" s="77"/>
      <c r="H169" s="77"/>
      <c r="I169" s="77"/>
      <c r="J169" s="77"/>
      <c r="K169" s="77"/>
      <c r="L169" s="77"/>
    </row>
    <row r="170" spans="1:12" ht="15.75" customHeight="1">
      <c r="A170" s="74"/>
      <c r="B170" s="75"/>
      <c r="C170" s="76"/>
      <c r="D170" s="77"/>
      <c r="E170" s="78"/>
      <c r="F170" s="78"/>
      <c r="G170" s="77"/>
      <c r="H170" s="77"/>
      <c r="I170" s="77"/>
      <c r="J170" s="77"/>
      <c r="K170" s="77"/>
      <c r="L170" s="77"/>
    </row>
    <row r="171" spans="1:12" ht="15.75" customHeight="1">
      <c r="A171" s="74"/>
      <c r="B171" s="75"/>
      <c r="C171" s="76"/>
      <c r="D171" s="77"/>
      <c r="E171" s="78"/>
      <c r="F171" s="78"/>
      <c r="G171" s="77"/>
      <c r="H171" s="77"/>
      <c r="I171" s="77"/>
      <c r="J171" s="77"/>
      <c r="K171" s="77"/>
      <c r="L171" s="77"/>
    </row>
    <row r="172" spans="1:12" ht="15.75" customHeight="1">
      <c r="A172" s="74"/>
      <c r="B172" s="75"/>
      <c r="C172" s="76"/>
      <c r="D172" s="77"/>
      <c r="E172" s="78"/>
      <c r="F172" s="78"/>
      <c r="G172" s="77"/>
      <c r="H172" s="77"/>
      <c r="I172" s="77"/>
      <c r="J172" s="77"/>
      <c r="K172" s="77"/>
      <c r="L172" s="77"/>
    </row>
    <row r="173" spans="1:12" ht="15.75" customHeight="1">
      <c r="A173" s="74"/>
      <c r="B173" s="75"/>
      <c r="C173" s="76"/>
      <c r="D173" s="77"/>
      <c r="E173" s="78"/>
      <c r="F173" s="78"/>
      <c r="G173" s="77"/>
      <c r="H173" s="77"/>
      <c r="I173" s="77"/>
      <c r="J173" s="77"/>
      <c r="K173" s="77"/>
      <c r="L173" s="77"/>
    </row>
    <row r="174" spans="1:12" ht="15.75" customHeight="1">
      <c r="A174" s="74"/>
      <c r="B174" s="75"/>
      <c r="C174" s="76"/>
      <c r="D174" s="77"/>
      <c r="E174" s="78"/>
      <c r="F174" s="78"/>
      <c r="G174" s="77"/>
      <c r="H174" s="77"/>
      <c r="I174" s="77"/>
      <c r="J174" s="77"/>
      <c r="K174" s="77"/>
      <c r="L174" s="77"/>
    </row>
    <row r="175" spans="1:12" ht="15.75" customHeight="1">
      <c r="A175" s="74"/>
      <c r="B175" s="75"/>
      <c r="C175" s="76"/>
      <c r="D175" s="77"/>
      <c r="E175" s="78"/>
      <c r="F175" s="78"/>
      <c r="G175" s="77"/>
      <c r="H175" s="77"/>
      <c r="I175" s="77"/>
      <c r="J175" s="77"/>
      <c r="K175" s="77"/>
      <c r="L175" s="77"/>
    </row>
    <row r="176" spans="1:12" ht="15.75" customHeight="1">
      <c r="A176" s="74"/>
      <c r="B176" s="75"/>
      <c r="C176" s="76"/>
      <c r="D176" s="77"/>
      <c r="E176" s="78"/>
      <c r="F176" s="78"/>
      <c r="G176" s="77"/>
      <c r="H176" s="77"/>
      <c r="I176" s="77"/>
      <c r="J176" s="77"/>
      <c r="K176" s="77"/>
      <c r="L176" s="77"/>
    </row>
    <row r="177" spans="1:12" ht="15.75" customHeight="1">
      <c r="A177" s="74"/>
      <c r="B177" s="75"/>
      <c r="C177" s="76"/>
      <c r="D177" s="77"/>
      <c r="E177" s="78"/>
      <c r="F177" s="78"/>
      <c r="G177" s="77"/>
      <c r="H177" s="77"/>
      <c r="I177" s="77"/>
      <c r="J177" s="77"/>
      <c r="K177" s="77"/>
      <c r="L177" s="77"/>
    </row>
    <row r="178" spans="1:12" ht="15.75" customHeight="1">
      <c r="A178" s="74"/>
      <c r="B178" s="75"/>
      <c r="C178" s="76"/>
      <c r="D178" s="77"/>
      <c r="E178" s="78"/>
      <c r="F178" s="78"/>
      <c r="G178" s="77"/>
      <c r="H178" s="77"/>
      <c r="I178" s="77"/>
      <c r="J178" s="77"/>
      <c r="K178" s="77"/>
      <c r="L178" s="77"/>
    </row>
    <row r="179" spans="1:12" ht="15.75" customHeight="1">
      <c r="A179" s="74"/>
      <c r="B179" s="75"/>
      <c r="C179" s="76"/>
      <c r="D179" s="77"/>
      <c r="E179" s="78"/>
      <c r="F179" s="78"/>
      <c r="G179" s="77"/>
      <c r="H179" s="77"/>
      <c r="I179" s="77"/>
      <c r="J179" s="77"/>
      <c r="K179" s="77"/>
      <c r="L179" s="77"/>
    </row>
    <row r="180" spans="1:12" ht="15.75" customHeight="1">
      <c r="A180" s="74"/>
      <c r="B180" s="75"/>
      <c r="C180" s="76"/>
      <c r="D180" s="77"/>
      <c r="E180" s="78"/>
      <c r="F180" s="78"/>
      <c r="G180" s="77"/>
      <c r="H180" s="77"/>
      <c r="I180" s="77"/>
      <c r="J180" s="77"/>
      <c r="K180" s="77"/>
      <c r="L180" s="77"/>
    </row>
    <row r="181" spans="1:12" ht="15.75" customHeight="1">
      <c r="A181" s="74"/>
      <c r="B181" s="75"/>
      <c r="C181" s="76"/>
      <c r="D181" s="77"/>
      <c r="E181" s="78"/>
      <c r="F181" s="78"/>
      <c r="G181" s="77"/>
      <c r="H181" s="77"/>
      <c r="I181" s="77"/>
      <c r="J181" s="77"/>
      <c r="K181" s="77"/>
      <c r="L181" s="77"/>
    </row>
    <row r="182" spans="1:12" ht="15.75" customHeight="1">
      <c r="A182" s="74"/>
      <c r="B182" s="75"/>
      <c r="C182" s="76"/>
      <c r="D182" s="77"/>
      <c r="E182" s="78"/>
      <c r="F182" s="78"/>
      <c r="G182" s="77"/>
      <c r="H182" s="77"/>
      <c r="I182" s="77"/>
      <c r="J182" s="77"/>
      <c r="K182" s="77"/>
      <c r="L182" s="77"/>
    </row>
    <row r="183" spans="1:12" ht="15.75" customHeight="1">
      <c r="A183" s="74"/>
      <c r="B183" s="75"/>
      <c r="C183" s="76"/>
      <c r="D183" s="77"/>
      <c r="E183" s="78"/>
      <c r="F183" s="78"/>
      <c r="G183" s="77"/>
      <c r="H183" s="77"/>
      <c r="I183" s="77"/>
      <c r="J183" s="77"/>
      <c r="K183" s="77"/>
      <c r="L183" s="77"/>
    </row>
    <row r="184" spans="1:12" ht="15.75" customHeight="1">
      <c r="A184" s="74"/>
      <c r="B184" s="75"/>
      <c r="C184" s="76"/>
      <c r="D184" s="77"/>
      <c r="E184" s="78"/>
      <c r="F184" s="78"/>
      <c r="G184" s="77"/>
      <c r="H184" s="77"/>
      <c r="I184" s="77"/>
      <c r="J184" s="77"/>
      <c r="K184" s="77"/>
      <c r="L184" s="77"/>
    </row>
    <row r="185" spans="1:12" ht="15.75" customHeight="1">
      <c r="A185" s="74"/>
      <c r="B185" s="75"/>
      <c r="C185" s="76"/>
      <c r="D185" s="77"/>
      <c r="E185" s="78"/>
      <c r="F185" s="78"/>
      <c r="G185" s="77"/>
      <c r="H185" s="77"/>
      <c r="I185" s="77"/>
      <c r="J185" s="77"/>
      <c r="K185" s="77"/>
      <c r="L185" s="77"/>
    </row>
    <row r="186" spans="1:12" ht="15.75" customHeight="1">
      <c r="A186" s="74"/>
      <c r="B186" s="75"/>
      <c r="C186" s="76"/>
      <c r="D186" s="77"/>
      <c r="E186" s="78"/>
      <c r="F186" s="78"/>
      <c r="G186" s="77"/>
      <c r="H186" s="77"/>
      <c r="I186" s="77"/>
      <c r="J186" s="77"/>
      <c r="K186" s="77"/>
      <c r="L186" s="77"/>
    </row>
    <row r="187" spans="1:12" ht="15.75" customHeight="1">
      <c r="A187" s="74"/>
      <c r="B187" s="75"/>
      <c r="C187" s="76"/>
      <c r="D187" s="77"/>
      <c r="E187" s="78"/>
      <c r="F187" s="78"/>
      <c r="G187" s="77"/>
      <c r="H187" s="77"/>
      <c r="I187" s="77"/>
      <c r="J187" s="77"/>
      <c r="K187" s="77"/>
      <c r="L187" s="77"/>
    </row>
    <row r="188" spans="1:12" ht="15.75" customHeight="1">
      <c r="A188" s="74"/>
      <c r="B188" s="75"/>
      <c r="C188" s="76"/>
      <c r="D188" s="77"/>
      <c r="E188" s="78"/>
      <c r="F188" s="78"/>
      <c r="G188" s="77"/>
      <c r="H188" s="77"/>
      <c r="I188" s="77"/>
      <c r="J188" s="77"/>
      <c r="K188" s="77"/>
      <c r="L188" s="77"/>
    </row>
    <row r="189" spans="1:12" ht="15.75" customHeight="1">
      <c r="A189" s="74"/>
      <c r="B189" s="75"/>
      <c r="C189" s="76"/>
      <c r="D189" s="77"/>
      <c r="E189" s="78"/>
      <c r="F189" s="78"/>
      <c r="G189" s="77"/>
      <c r="H189" s="77"/>
      <c r="I189" s="77"/>
      <c r="J189" s="77"/>
      <c r="K189" s="77"/>
      <c r="L189" s="77"/>
    </row>
    <row r="190" spans="1:12" ht="15.75" customHeight="1">
      <c r="A190" s="74"/>
      <c r="B190" s="75"/>
      <c r="C190" s="76"/>
      <c r="D190" s="77"/>
      <c r="E190" s="78"/>
      <c r="F190" s="78"/>
      <c r="G190" s="77"/>
      <c r="H190" s="77"/>
      <c r="I190" s="77"/>
      <c r="J190" s="77"/>
      <c r="K190" s="77"/>
      <c r="L190" s="77"/>
    </row>
    <row r="191" spans="1:12" ht="15.75" customHeight="1">
      <c r="A191" s="74"/>
      <c r="B191" s="75"/>
      <c r="C191" s="76"/>
      <c r="D191" s="77"/>
      <c r="E191" s="78"/>
      <c r="F191" s="78"/>
      <c r="G191" s="77"/>
      <c r="H191" s="77"/>
      <c r="I191" s="77"/>
      <c r="J191" s="77"/>
      <c r="K191" s="77"/>
      <c r="L191" s="77"/>
    </row>
    <row r="192" spans="1:12" ht="15.75" customHeight="1">
      <c r="A192" s="74"/>
      <c r="B192" s="75"/>
      <c r="C192" s="76"/>
      <c r="D192" s="77"/>
      <c r="E192" s="78"/>
      <c r="F192" s="78"/>
      <c r="G192" s="77"/>
      <c r="H192" s="77"/>
      <c r="I192" s="77"/>
      <c r="J192" s="77"/>
      <c r="K192" s="77"/>
      <c r="L192" s="77"/>
    </row>
    <row r="193" spans="1:12" ht="15.75" customHeight="1">
      <c r="A193" s="74"/>
      <c r="B193" s="75"/>
      <c r="C193" s="76"/>
      <c r="D193" s="77"/>
      <c r="E193" s="78"/>
      <c r="F193" s="78"/>
      <c r="G193" s="77"/>
      <c r="H193" s="77"/>
      <c r="I193" s="77"/>
      <c r="J193" s="77"/>
      <c r="K193" s="77"/>
      <c r="L193" s="77"/>
    </row>
    <row r="194" spans="1:12" ht="15.75" customHeight="1">
      <c r="A194" s="74"/>
      <c r="B194" s="75"/>
      <c r="C194" s="76"/>
      <c r="D194" s="77"/>
      <c r="E194" s="78"/>
      <c r="F194" s="78"/>
      <c r="G194" s="77"/>
      <c r="H194" s="77"/>
      <c r="I194" s="77"/>
      <c r="J194" s="77"/>
      <c r="K194" s="77"/>
      <c r="L194" s="77"/>
    </row>
    <row r="195" spans="1:12" ht="15.75" customHeight="1">
      <c r="A195" s="74"/>
      <c r="B195" s="75"/>
      <c r="C195" s="76"/>
      <c r="D195" s="77"/>
      <c r="E195" s="78"/>
      <c r="F195" s="78"/>
      <c r="G195" s="77"/>
      <c r="H195" s="77"/>
      <c r="I195" s="77"/>
      <c r="J195" s="77"/>
      <c r="K195" s="77"/>
      <c r="L195" s="77"/>
    </row>
    <row r="196" spans="1:12" ht="15.75" customHeight="1">
      <c r="A196" s="74"/>
      <c r="B196" s="75"/>
      <c r="C196" s="76"/>
      <c r="D196" s="77"/>
      <c r="E196" s="78"/>
      <c r="F196" s="78"/>
      <c r="G196" s="77"/>
      <c r="H196" s="77"/>
      <c r="I196" s="77"/>
      <c r="J196" s="77"/>
      <c r="K196" s="77"/>
      <c r="L196" s="77"/>
    </row>
    <row r="197" spans="1:12" ht="15.75" customHeight="1">
      <c r="A197" s="74"/>
      <c r="B197" s="75"/>
      <c r="C197" s="76"/>
      <c r="D197" s="77"/>
      <c r="E197" s="78"/>
      <c r="F197" s="78"/>
      <c r="G197" s="77"/>
      <c r="H197" s="77"/>
      <c r="I197" s="77"/>
      <c r="J197" s="77"/>
      <c r="K197" s="77"/>
      <c r="L197" s="77"/>
    </row>
    <row r="198" spans="1:12" ht="15.75" customHeight="1">
      <c r="A198" s="74"/>
      <c r="B198" s="75"/>
      <c r="C198" s="76"/>
      <c r="D198" s="77"/>
      <c r="E198" s="78"/>
      <c r="F198" s="78"/>
      <c r="G198" s="77"/>
      <c r="H198" s="77"/>
      <c r="I198" s="77"/>
      <c r="J198" s="77"/>
      <c r="K198" s="77"/>
      <c r="L198" s="77"/>
    </row>
    <row r="199" spans="1:12" ht="15.75" customHeight="1">
      <c r="A199" s="74"/>
      <c r="B199" s="75"/>
      <c r="C199" s="76"/>
      <c r="D199" s="77"/>
      <c r="E199" s="78"/>
      <c r="F199" s="78"/>
      <c r="G199" s="77"/>
      <c r="H199" s="77"/>
      <c r="I199" s="77"/>
      <c r="J199" s="77"/>
      <c r="K199" s="77"/>
      <c r="L199" s="77"/>
    </row>
    <row r="200" spans="1:12" ht="15.75" customHeight="1">
      <c r="A200" s="74"/>
      <c r="B200" s="75"/>
      <c r="C200" s="76"/>
      <c r="D200" s="77"/>
      <c r="E200" s="78"/>
      <c r="F200" s="78"/>
      <c r="G200" s="77"/>
      <c r="H200" s="77"/>
      <c r="I200" s="77"/>
      <c r="J200" s="77"/>
      <c r="K200" s="77"/>
      <c r="L200" s="77"/>
    </row>
    <row r="201" spans="1:12" ht="15.75" customHeight="1">
      <c r="A201" s="74"/>
      <c r="B201" s="75"/>
      <c r="C201" s="76"/>
      <c r="D201" s="77"/>
      <c r="E201" s="78"/>
      <c r="F201" s="78"/>
      <c r="G201" s="77"/>
      <c r="H201" s="77"/>
      <c r="I201" s="77"/>
      <c r="J201" s="77"/>
      <c r="K201" s="77"/>
      <c r="L201" s="77"/>
    </row>
    <row r="202" spans="1:12" ht="15.75" customHeight="1">
      <c r="A202" s="74"/>
      <c r="B202" s="75"/>
      <c r="C202" s="76"/>
      <c r="D202" s="77"/>
      <c r="E202" s="78"/>
      <c r="F202" s="78"/>
      <c r="G202" s="77"/>
      <c r="H202" s="77"/>
      <c r="I202" s="77"/>
      <c r="J202" s="77"/>
      <c r="K202" s="77"/>
      <c r="L202" s="77"/>
    </row>
    <row r="203" spans="1:12" ht="15.75" customHeight="1">
      <c r="A203" s="74"/>
      <c r="B203" s="75"/>
      <c r="C203" s="76"/>
      <c r="D203" s="77"/>
      <c r="E203" s="78"/>
      <c r="F203" s="78"/>
      <c r="G203" s="77"/>
      <c r="H203" s="77"/>
      <c r="I203" s="77"/>
      <c r="J203" s="77"/>
      <c r="K203" s="77"/>
      <c r="L203" s="77"/>
    </row>
    <row r="204" spans="1:12" ht="15.75" customHeight="1">
      <c r="A204" s="74"/>
      <c r="B204" s="75"/>
      <c r="C204" s="76"/>
      <c r="D204" s="77"/>
      <c r="E204" s="78"/>
      <c r="F204" s="78"/>
      <c r="G204" s="77"/>
      <c r="H204" s="77"/>
      <c r="I204" s="77"/>
      <c r="J204" s="77"/>
      <c r="K204" s="77"/>
      <c r="L204" s="77"/>
    </row>
    <row r="205" spans="1:12" ht="15.75" customHeight="1">
      <c r="A205" s="74"/>
      <c r="B205" s="75"/>
      <c r="C205" s="76"/>
      <c r="D205" s="77"/>
      <c r="E205" s="78"/>
      <c r="F205" s="78"/>
      <c r="G205" s="77"/>
      <c r="H205" s="77"/>
      <c r="I205" s="77"/>
      <c r="J205" s="77"/>
      <c r="K205" s="77"/>
      <c r="L205" s="77"/>
    </row>
    <row r="206" spans="1:12" ht="15.75" customHeight="1">
      <c r="A206" s="74"/>
      <c r="B206" s="75"/>
      <c r="C206" s="76"/>
      <c r="D206" s="77"/>
      <c r="E206" s="78"/>
      <c r="F206" s="78"/>
      <c r="G206" s="77"/>
      <c r="H206" s="77"/>
      <c r="I206" s="77"/>
      <c r="J206" s="77"/>
      <c r="K206" s="77"/>
      <c r="L206" s="77"/>
    </row>
    <row r="207" spans="1:12" ht="15.75" customHeight="1">
      <c r="A207" s="74"/>
      <c r="B207" s="75"/>
      <c r="C207" s="76"/>
      <c r="D207" s="77"/>
      <c r="E207" s="78"/>
      <c r="F207" s="78"/>
      <c r="G207" s="77"/>
      <c r="H207" s="77"/>
      <c r="I207" s="77"/>
      <c r="J207" s="77"/>
      <c r="K207" s="77"/>
      <c r="L207" s="77"/>
    </row>
    <row r="208" spans="1:12" ht="15.75" customHeight="1">
      <c r="A208" s="74"/>
      <c r="B208" s="75"/>
      <c r="C208" s="76"/>
      <c r="D208" s="77"/>
      <c r="E208" s="78"/>
      <c r="F208" s="78"/>
      <c r="G208" s="77"/>
      <c r="H208" s="77"/>
      <c r="I208" s="77"/>
      <c r="J208" s="77"/>
      <c r="K208" s="77"/>
      <c r="L208" s="77"/>
    </row>
    <row r="209" spans="1:12" ht="15.75" customHeight="1">
      <c r="A209" s="74"/>
      <c r="B209" s="75"/>
      <c r="C209" s="76"/>
      <c r="D209" s="77"/>
      <c r="E209" s="78"/>
      <c r="F209" s="78"/>
      <c r="G209" s="77"/>
      <c r="H209" s="77"/>
      <c r="I209" s="77"/>
      <c r="J209" s="77"/>
      <c r="K209" s="77"/>
      <c r="L209" s="77"/>
    </row>
    <row r="210" spans="1:12" ht="15.75" customHeight="1">
      <c r="A210" s="74"/>
      <c r="B210" s="75"/>
      <c r="C210" s="76"/>
      <c r="D210" s="77"/>
      <c r="E210" s="78"/>
      <c r="F210" s="78"/>
      <c r="G210" s="77"/>
      <c r="H210" s="77"/>
      <c r="I210" s="77"/>
      <c r="J210" s="77"/>
      <c r="K210" s="77"/>
      <c r="L210" s="77"/>
    </row>
    <row r="211" spans="1:12" ht="15.75" customHeight="1">
      <c r="A211" s="74"/>
      <c r="B211" s="75"/>
      <c r="C211" s="76"/>
      <c r="D211" s="77"/>
      <c r="E211" s="78"/>
      <c r="F211" s="78"/>
      <c r="G211" s="77"/>
      <c r="H211" s="77"/>
      <c r="I211" s="77"/>
      <c r="J211" s="77"/>
      <c r="K211" s="77"/>
      <c r="L211" s="77"/>
    </row>
    <row r="212" spans="1:12" ht="15.75" customHeight="1">
      <c r="A212" s="74"/>
      <c r="B212" s="75"/>
      <c r="C212" s="76"/>
      <c r="D212" s="77"/>
      <c r="E212" s="78"/>
      <c r="F212" s="78"/>
      <c r="G212" s="77"/>
      <c r="H212" s="77"/>
      <c r="I212" s="77"/>
      <c r="J212" s="77"/>
      <c r="K212" s="77"/>
      <c r="L212" s="77"/>
    </row>
    <row r="213" spans="1:12" ht="15.75" customHeight="1">
      <c r="A213" s="74"/>
      <c r="B213" s="75"/>
      <c r="C213" s="76"/>
      <c r="D213" s="77"/>
      <c r="E213" s="78"/>
      <c r="F213" s="78"/>
      <c r="G213" s="77"/>
      <c r="H213" s="77"/>
      <c r="I213" s="77"/>
      <c r="J213" s="77"/>
      <c r="K213" s="77"/>
      <c r="L213" s="77"/>
    </row>
    <row r="214" spans="1:12" ht="15.75" customHeight="1">
      <c r="A214" s="74"/>
      <c r="B214" s="75"/>
      <c r="C214" s="76"/>
      <c r="D214" s="77"/>
      <c r="E214" s="78"/>
      <c r="F214" s="78"/>
      <c r="G214" s="77"/>
      <c r="H214" s="77"/>
      <c r="I214" s="77"/>
      <c r="J214" s="77"/>
      <c r="K214" s="77"/>
      <c r="L214" s="77"/>
    </row>
    <row r="215" spans="1:12" ht="15.75" customHeight="1">
      <c r="A215" s="74"/>
      <c r="B215" s="75"/>
      <c r="C215" s="76"/>
      <c r="D215" s="77"/>
      <c r="E215" s="78"/>
      <c r="F215" s="78"/>
      <c r="G215" s="77"/>
      <c r="H215" s="77"/>
      <c r="I215" s="77"/>
      <c r="J215" s="77"/>
      <c r="K215" s="77"/>
      <c r="L215" s="77"/>
    </row>
    <row r="216" spans="1:12" ht="15.75" customHeight="1">
      <c r="A216" s="74"/>
      <c r="B216" s="75"/>
      <c r="C216" s="76"/>
      <c r="D216" s="77"/>
      <c r="E216" s="78"/>
      <c r="F216" s="78"/>
      <c r="G216" s="77"/>
      <c r="H216" s="77"/>
      <c r="I216" s="77"/>
      <c r="J216" s="77"/>
      <c r="K216" s="77"/>
      <c r="L216" s="77"/>
    </row>
    <row r="217" spans="1:12" ht="15.75" customHeight="1">
      <c r="A217" s="74"/>
      <c r="B217" s="75"/>
      <c r="C217" s="76"/>
      <c r="D217" s="77"/>
      <c r="E217" s="78"/>
      <c r="F217" s="78"/>
      <c r="G217" s="77"/>
      <c r="H217" s="77"/>
      <c r="I217" s="77"/>
      <c r="J217" s="77"/>
      <c r="K217" s="77"/>
      <c r="L217" s="77"/>
    </row>
    <row r="218" spans="1:12" ht="15.75" customHeight="1">
      <c r="A218" s="74"/>
      <c r="B218" s="75"/>
      <c r="C218" s="76"/>
      <c r="D218" s="77"/>
      <c r="E218" s="78"/>
      <c r="F218" s="78"/>
      <c r="G218" s="77"/>
      <c r="H218" s="77"/>
      <c r="I218" s="77"/>
      <c r="J218" s="77"/>
      <c r="K218" s="77"/>
      <c r="L218" s="77"/>
    </row>
    <row r="219" spans="1:12" ht="15.75" customHeight="1">
      <c r="A219" s="74"/>
      <c r="B219" s="75"/>
      <c r="C219" s="76"/>
      <c r="D219" s="77"/>
      <c r="E219" s="78"/>
      <c r="F219" s="78"/>
      <c r="G219" s="77"/>
      <c r="H219" s="77"/>
      <c r="I219" s="77"/>
      <c r="J219" s="77"/>
      <c r="K219" s="77"/>
      <c r="L219" s="77"/>
    </row>
    <row r="220" spans="1:12" ht="15.75" customHeight="1">
      <c r="A220" s="74"/>
      <c r="B220" s="75"/>
      <c r="C220" s="76"/>
      <c r="D220" s="77"/>
      <c r="E220" s="78"/>
      <c r="F220" s="78"/>
      <c r="G220" s="77"/>
      <c r="H220" s="77"/>
      <c r="I220" s="77"/>
      <c r="J220" s="77"/>
      <c r="K220" s="77"/>
      <c r="L220" s="77"/>
    </row>
    <row r="221" spans="1:12" ht="15.75" customHeight="1">
      <c r="A221" s="74"/>
      <c r="B221" s="75"/>
      <c r="C221" s="76"/>
      <c r="D221" s="77"/>
      <c r="E221" s="78"/>
      <c r="F221" s="78"/>
      <c r="G221" s="77"/>
      <c r="H221" s="77"/>
      <c r="I221" s="77"/>
      <c r="J221" s="77"/>
      <c r="K221" s="77"/>
      <c r="L221" s="77"/>
    </row>
    <row r="222" spans="1:12" ht="15.75" customHeight="1">
      <c r="A222" s="74"/>
      <c r="B222" s="75"/>
      <c r="C222" s="76"/>
      <c r="D222" s="77"/>
      <c r="E222" s="78"/>
      <c r="F222" s="78"/>
      <c r="G222" s="77"/>
      <c r="H222" s="77"/>
      <c r="I222" s="77"/>
      <c r="J222" s="77"/>
      <c r="K222" s="77"/>
      <c r="L222" s="77"/>
    </row>
    <row r="223" spans="1:12" ht="15.75" customHeight="1">
      <c r="A223" s="74"/>
      <c r="B223" s="75"/>
      <c r="C223" s="76"/>
      <c r="D223" s="77"/>
      <c r="E223" s="78"/>
      <c r="F223" s="78"/>
      <c r="G223" s="77"/>
      <c r="H223" s="77"/>
      <c r="I223" s="77"/>
      <c r="J223" s="77"/>
      <c r="K223" s="77"/>
      <c r="L223" s="77"/>
    </row>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8:L8"/>
    <mergeCell ref="A9:L9"/>
    <mergeCell ref="A10:L10"/>
    <mergeCell ref="A11:L11"/>
    <mergeCell ref="A23:L23"/>
    <mergeCell ref="A2:L2"/>
    <mergeCell ref="A4:L4"/>
    <mergeCell ref="A5:L5"/>
    <mergeCell ref="A6:L6"/>
    <mergeCell ref="A7:L7"/>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Y1000"/>
  <sheetViews>
    <sheetView topLeftCell="A7" workbookViewId="0">
      <selection activeCell="I13" sqref="I13"/>
    </sheetView>
  </sheetViews>
  <sheetFormatPr defaultColWidth="14.3984375" defaultRowHeight="15" customHeight="1"/>
  <cols>
    <col min="1" max="1" width="23.73046875" customWidth="1"/>
    <col min="2" max="2" width="20.86328125" customWidth="1"/>
    <col min="3" max="3" width="10.3984375" customWidth="1"/>
    <col min="4" max="4" width="15" customWidth="1"/>
    <col min="5" max="5" width="26.3984375" customWidth="1"/>
    <col min="6" max="8" width="9.1328125" customWidth="1"/>
    <col min="9" max="9" width="10.3984375" customWidth="1"/>
    <col min="10" max="14" width="8.86328125" customWidth="1"/>
    <col min="15" max="25" width="8" customWidth="1"/>
  </cols>
  <sheetData>
    <row r="1" spans="1:25" ht="14.25">
      <c r="A1" s="1"/>
      <c r="B1" s="2"/>
      <c r="C1" s="2"/>
      <c r="D1" s="3"/>
      <c r="E1" s="3"/>
      <c r="F1" s="3"/>
      <c r="G1" s="3"/>
      <c r="H1" s="3"/>
      <c r="I1" s="3"/>
    </row>
    <row r="2" spans="1:25" ht="35.25" customHeight="1">
      <c r="A2" s="1172" t="s">
        <v>120</v>
      </c>
      <c r="B2" s="1169"/>
      <c r="C2" s="1169"/>
      <c r="D2" s="1169"/>
      <c r="E2" s="1169"/>
      <c r="F2" s="1169"/>
      <c r="G2" s="1169"/>
      <c r="H2" s="1169"/>
      <c r="I2" s="1170"/>
      <c r="J2" s="19"/>
      <c r="K2" s="19"/>
      <c r="L2" s="19"/>
      <c r="M2" s="19"/>
      <c r="N2" s="19"/>
      <c r="O2" s="19"/>
      <c r="P2" s="19"/>
      <c r="Q2" s="19"/>
      <c r="R2" s="19"/>
      <c r="S2" s="19"/>
      <c r="T2" s="19"/>
      <c r="U2" s="19"/>
      <c r="V2" s="19"/>
      <c r="W2" s="19"/>
      <c r="X2" s="19"/>
      <c r="Y2" s="19"/>
    </row>
    <row r="3" spans="1:25" ht="14.25">
      <c r="A3" s="7"/>
      <c r="B3" s="8"/>
      <c r="C3" s="8"/>
      <c r="D3" s="7"/>
      <c r="E3" s="7"/>
      <c r="F3" s="31"/>
      <c r="G3" s="31"/>
      <c r="H3" s="31"/>
      <c r="I3" s="31"/>
      <c r="J3" s="19"/>
      <c r="K3" s="19"/>
      <c r="L3" s="19"/>
      <c r="M3" s="19"/>
      <c r="N3" s="19"/>
      <c r="O3" s="19"/>
      <c r="P3" s="19"/>
      <c r="Q3" s="19"/>
      <c r="R3" s="19"/>
      <c r="S3" s="19"/>
      <c r="T3" s="19"/>
      <c r="U3" s="19"/>
      <c r="V3" s="19"/>
      <c r="W3" s="19"/>
      <c r="X3" s="19"/>
      <c r="Y3" s="19"/>
    </row>
    <row r="4" spans="1:25" ht="14.25">
      <c r="A4" s="1177" t="s">
        <v>121</v>
      </c>
      <c r="B4" s="1169"/>
      <c r="C4" s="1169"/>
      <c r="D4" s="1169"/>
      <c r="E4" s="1169"/>
      <c r="F4" s="1169"/>
      <c r="G4" s="1169"/>
      <c r="H4" s="1169"/>
      <c r="I4" s="1170"/>
      <c r="J4" s="19"/>
      <c r="K4" s="19"/>
      <c r="L4" s="19"/>
      <c r="M4" s="19"/>
      <c r="N4" s="19"/>
      <c r="O4" s="19"/>
      <c r="P4" s="19"/>
      <c r="Q4" s="19"/>
      <c r="R4" s="19"/>
      <c r="S4" s="19"/>
      <c r="T4" s="19"/>
      <c r="U4" s="19"/>
      <c r="V4" s="19"/>
      <c r="W4" s="19"/>
      <c r="X4" s="19"/>
      <c r="Y4" s="19"/>
    </row>
    <row r="5" spans="1:25" ht="26.25" customHeight="1">
      <c r="A5" s="1168" t="s">
        <v>122</v>
      </c>
      <c r="B5" s="1169"/>
      <c r="C5" s="1169"/>
      <c r="D5" s="1169"/>
      <c r="E5" s="1169"/>
      <c r="F5" s="1169"/>
      <c r="G5" s="1169"/>
      <c r="H5" s="1169"/>
      <c r="I5" s="1170"/>
      <c r="J5" s="19"/>
      <c r="K5" s="19"/>
      <c r="L5" s="19"/>
      <c r="M5" s="19"/>
      <c r="N5" s="19"/>
      <c r="O5" s="19"/>
      <c r="P5" s="19"/>
      <c r="Q5" s="19"/>
      <c r="R5" s="19"/>
      <c r="S5" s="19"/>
      <c r="T5" s="19"/>
      <c r="U5" s="19"/>
      <c r="V5" s="19"/>
      <c r="W5" s="19"/>
      <c r="X5" s="19"/>
      <c r="Y5" s="19"/>
    </row>
    <row r="6" spans="1:25" ht="27" customHeight="1">
      <c r="A6" s="1168" t="s">
        <v>123</v>
      </c>
      <c r="B6" s="1169"/>
      <c r="C6" s="1169"/>
      <c r="D6" s="1169"/>
      <c r="E6" s="1169"/>
      <c r="F6" s="1169"/>
      <c r="G6" s="1169"/>
      <c r="H6" s="1169"/>
      <c r="I6" s="1170"/>
      <c r="J6" s="19"/>
      <c r="K6" s="19"/>
      <c r="L6" s="19"/>
      <c r="M6" s="19"/>
      <c r="N6" s="19"/>
      <c r="O6" s="19"/>
      <c r="P6" s="19"/>
      <c r="Q6" s="19"/>
      <c r="R6" s="19"/>
      <c r="S6" s="19"/>
      <c r="T6" s="19"/>
      <c r="U6" s="19"/>
      <c r="V6" s="19"/>
      <c r="W6" s="19"/>
      <c r="X6" s="19"/>
      <c r="Y6" s="19"/>
    </row>
    <row r="7" spans="1:25" ht="26.25" customHeight="1">
      <c r="A7" s="1194" t="s">
        <v>124</v>
      </c>
      <c r="B7" s="1169"/>
      <c r="C7" s="1169"/>
      <c r="D7" s="1169"/>
      <c r="E7" s="1169"/>
      <c r="F7" s="1169"/>
      <c r="G7" s="1169"/>
      <c r="H7" s="1169"/>
      <c r="I7" s="1170"/>
      <c r="N7" s="73"/>
    </row>
    <row r="8" spans="1:25" ht="69" customHeight="1">
      <c r="A8" s="1194" t="s">
        <v>125</v>
      </c>
      <c r="B8" s="1169"/>
      <c r="C8" s="1169"/>
      <c r="D8" s="1169"/>
      <c r="E8" s="1169"/>
      <c r="F8" s="1169"/>
      <c r="G8" s="1169"/>
      <c r="H8" s="1169"/>
      <c r="I8" s="1170"/>
    </row>
    <row r="9" spans="1:25" ht="30.75" customHeight="1">
      <c r="A9" s="7"/>
      <c r="B9" s="8"/>
      <c r="C9" s="8"/>
      <c r="D9" s="7"/>
      <c r="E9" s="7"/>
      <c r="F9" s="7"/>
      <c r="G9" s="7"/>
      <c r="H9" s="31"/>
      <c r="I9" s="31"/>
    </row>
    <row r="10" spans="1:25" ht="78" customHeight="1">
      <c r="A10" s="11" t="s">
        <v>126</v>
      </c>
      <c r="B10" s="9" t="s">
        <v>127</v>
      </c>
      <c r="C10" s="10" t="s">
        <v>85</v>
      </c>
      <c r="D10" s="9" t="s">
        <v>128</v>
      </c>
      <c r="E10" s="20" t="s">
        <v>54</v>
      </c>
      <c r="F10" s="20" t="s">
        <v>55</v>
      </c>
      <c r="G10" s="20" t="s">
        <v>56</v>
      </c>
      <c r="H10" s="11" t="s">
        <v>71</v>
      </c>
      <c r="I10" s="11" t="s">
        <v>57</v>
      </c>
      <c r="J10" s="140" t="s">
        <v>393</v>
      </c>
      <c r="K10" s="19"/>
      <c r="L10" s="19"/>
      <c r="M10" s="19"/>
      <c r="N10" s="19"/>
      <c r="O10" s="19"/>
      <c r="P10" s="19"/>
      <c r="Q10" s="19"/>
      <c r="R10" s="19"/>
      <c r="S10" s="19"/>
      <c r="T10" s="19"/>
      <c r="U10" s="19"/>
      <c r="V10" s="19"/>
      <c r="W10" s="19"/>
      <c r="X10" s="19"/>
      <c r="Y10" s="19"/>
    </row>
    <row r="11" spans="1:25" ht="51">
      <c r="A11" s="205" t="s">
        <v>736</v>
      </c>
      <c r="B11" s="205" t="s">
        <v>737</v>
      </c>
      <c r="C11" s="207" t="s">
        <v>420</v>
      </c>
      <c r="D11" s="205" t="s">
        <v>738</v>
      </c>
      <c r="E11" s="192">
        <v>3</v>
      </c>
      <c r="F11" s="192">
        <v>3</v>
      </c>
      <c r="G11" s="192">
        <v>3</v>
      </c>
      <c r="H11" s="234">
        <v>1000</v>
      </c>
      <c r="I11" s="235">
        <v>333.33</v>
      </c>
      <c r="J11" s="236" t="s">
        <v>524</v>
      </c>
    </row>
    <row r="12" spans="1:25" ht="38.25">
      <c r="A12" s="205" t="s">
        <v>3086</v>
      </c>
      <c r="B12" s="205" t="s">
        <v>3087</v>
      </c>
      <c r="C12" s="207"/>
      <c r="D12" s="205" t="s">
        <v>3088</v>
      </c>
      <c r="E12" s="207">
        <v>3</v>
      </c>
      <c r="F12" s="207">
        <v>3</v>
      </c>
      <c r="G12" s="207">
        <v>3</v>
      </c>
      <c r="H12" s="371">
        <v>1000</v>
      </c>
      <c r="I12" s="319">
        <v>333.33</v>
      </c>
      <c r="J12" s="142" t="s">
        <v>3010</v>
      </c>
    </row>
    <row r="13" spans="1:25" ht="14.25">
      <c r="A13" s="12"/>
      <c r="B13" s="12"/>
      <c r="C13" s="21"/>
      <c r="D13" s="12"/>
      <c r="E13" s="21"/>
      <c r="F13" s="21"/>
      <c r="G13" s="21"/>
      <c r="H13" s="57"/>
      <c r="I13" s="141"/>
      <c r="J13" s="142"/>
    </row>
    <row r="14" spans="1:25" ht="14.25">
      <c r="A14" s="12"/>
      <c r="B14" s="12"/>
      <c r="C14" s="21"/>
      <c r="D14" s="12"/>
      <c r="E14" s="21"/>
      <c r="F14" s="21"/>
      <c r="G14" s="21"/>
      <c r="H14" s="57"/>
      <c r="I14" s="141"/>
      <c r="J14" s="142"/>
    </row>
    <row r="15" spans="1:25" ht="14.25">
      <c r="A15" s="12"/>
      <c r="B15" s="12"/>
      <c r="C15" s="21"/>
      <c r="D15" s="12"/>
      <c r="E15" s="21"/>
      <c r="F15" s="21"/>
      <c r="G15" s="21"/>
      <c r="H15" s="57"/>
      <c r="I15" s="141"/>
      <c r="J15" s="142"/>
    </row>
    <row r="16" spans="1:25" ht="14.25">
      <c r="A16" s="12"/>
      <c r="B16" s="12"/>
      <c r="C16" s="21"/>
      <c r="D16" s="12"/>
      <c r="E16" s="21"/>
      <c r="F16" s="21"/>
      <c r="G16" s="21"/>
      <c r="H16" s="57"/>
      <c r="I16" s="141"/>
      <c r="J16" s="142"/>
    </row>
    <row r="17" spans="1:9" ht="14.25">
      <c r="A17" s="29" t="s">
        <v>58</v>
      </c>
      <c r="B17" s="29"/>
      <c r="C17" s="2"/>
      <c r="D17" s="3"/>
      <c r="E17" s="3"/>
      <c r="F17" s="3"/>
      <c r="G17" s="3"/>
      <c r="H17" s="68"/>
      <c r="I17" s="48">
        <f>SUM(I11:I16)</f>
        <v>666.66</v>
      </c>
    </row>
    <row r="18" spans="1:9" ht="14.25">
      <c r="A18" s="72"/>
      <c r="B18" s="2"/>
      <c r="C18" s="2"/>
      <c r="D18" s="2"/>
      <c r="E18" s="3"/>
      <c r="F18" s="3"/>
      <c r="G18" s="3"/>
      <c r="H18" s="3"/>
      <c r="I18" s="3"/>
    </row>
    <row r="19" spans="1:9" ht="14.25">
      <c r="A19" s="1164" t="s">
        <v>59</v>
      </c>
      <c r="B19" s="1165"/>
      <c r="C19" s="1165"/>
      <c r="D19" s="1165"/>
      <c r="E19" s="1165"/>
      <c r="F19" s="1165"/>
      <c r="G19" s="1165"/>
      <c r="H19" s="1165"/>
      <c r="I19" s="1165"/>
    </row>
    <row r="20" spans="1:9" ht="15.75" customHeight="1">
      <c r="A20" s="1"/>
      <c r="B20" s="2"/>
      <c r="C20" s="2"/>
      <c r="D20" s="3"/>
      <c r="E20" s="3"/>
      <c r="F20" s="3"/>
      <c r="G20" s="3"/>
      <c r="H20" s="3"/>
      <c r="I20" s="3"/>
    </row>
    <row r="21" spans="1:9" ht="15.75" customHeight="1">
      <c r="A21" s="1"/>
      <c r="B21" s="2"/>
      <c r="C21" s="2"/>
      <c r="D21" s="3"/>
      <c r="E21" s="3"/>
      <c r="F21" s="3"/>
      <c r="G21" s="3"/>
      <c r="H21" s="3"/>
      <c r="I21" s="3"/>
    </row>
    <row r="22" spans="1:9" ht="15.75" customHeight="1">
      <c r="A22" s="1"/>
      <c r="B22" s="2"/>
      <c r="C22" s="2"/>
      <c r="D22" s="3"/>
      <c r="E22" s="3"/>
      <c r="F22" s="3"/>
      <c r="G22" s="3"/>
      <c r="H22" s="3"/>
      <c r="I22" s="3"/>
    </row>
    <row r="23" spans="1:9" ht="15.75" customHeight="1">
      <c r="A23" s="1"/>
      <c r="B23" s="2"/>
      <c r="C23" s="2"/>
      <c r="D23" s="3"/>
      <c r="E23" s="3"/>
      <c r="F23" s="3"/>
      <c r="G23" s="3"/>
      <c r="H23" s="3"/>
      <c r="I23" s="3"/>
    </row>
    <row r="24" spans="1:9" ht="15.75" customHeight="1">
      <c r="A24" s="1"/>
      <c r="B24" s="2"/>
      <c r="C24" s="2"/>
      <c r="D24" s="3"/>
      <c r="E24" s="3"/>
      <c r="F24" s="3"/>
      <c r="G24" s="3"/>
      <c r="H24" s="3"/>
      <c r="I24" s="3"/>
    </row>
    <row r="25" spans="1:9" ht="15.75" customHeight="1">
      <c r="A25" s="1"/>
      <c r="B25" s="2"/>
      <c r="C25" s="2"/>
      <c r="D25" s="3"/>
      <c r="E25" s="3"/>
      <c r="F25" s="3"/>
      <c r="G25" s="3"/>
      <c r="H25" s="3"/>
      <c r="I25" s="3"/>
    </row>
    <row r="26" spans="1:9" ht="15.75" customHeight="1">
      <c r="A26" s="1"/>
      <c r="B26" s="2"/>
      <c r="C26" s="2"/>
      <c r="D26" s="3"/>
      <c r="E26" s="3"/>
      <c r="F26" s="3"/>
      <c r="G26" s="3"/>
      <c r="H26" s="3"/>
      <c r="I26" s="3"/>
    </row>
    <row r="27" spans="1:9" ht="15.75" customHeight="1">
      <c r="A27" s="1"/>
      <c r="B27" s="2"/>
      <c r="C27" s="2"/>
      <c r="D27" s="3"/>
      <c r="E27" s="3"/>
      <c r="F27" s="3"/>
      <c r="G27" s="3"/>
      <c r="H27" s="3"/>
      <c r="I27" s="3"/>
    </row>
    <row r="28" spans="1:9" ht="15.75" customHeight="1">
      <c r="A28" s="1"/>
      <c r="B28" s="2"/>
      <c r="C28" s="2"/>
      <c r="D28" s="3"/>
      <c r="E28" s="3"/>
      <c r="F28" s="3"/>
      <c r="G28" s="3"/>
      <c r="H28" s="3"/>
      <c r="I28" s="3"/>
    </row>
    <row r="29" spans="1:9" ht="15.75" customHeight="1">
      <c r="A29" s="1"/>
      <c r="B29" s="2"/>
      <c r="C29" s="2"/>
      <c r="D29" s="3"/>
      <c r="E29" s="3"/>
      <c r="F29" s="3"/>
      <c r="G29" s="3"/>
      <c r="H29" s="3"/>
      <c r="I29" s="3"/>
    </row>
    <row r="30" spans="1:9" ht="15.75" customHeight="1">
      <c r="A30" s="1"/>
      <c r="B30" s="2"/>
      <c r="C30" s="2"/>
      <c r="D30" s="3"/>
      <c r="E30" s="3"/>
      <c r="F30" s="3"/>
      <c r="G30" s="3"/>
      <c r="H30" s="3"/>
      <c r="I30" s="3"/>
    </row>
    <row r="31" spans="1:9" ht="15.75" customHeight="1">
      <c r="A31" s="1"/>
      <c r="B31" s="2"/>
      <c r="C31" s="2"/>
      <c r="D31" s="3"/>
      <c r="E31" s="3"/>
      <c r="F31" s="3"/>
      <c r="G31" s="3"/>
      <c r="H31" s="3"/>
      <c r="I31" s="3"/>
    </row>
    <row r="32" spans="1:9" ht="15.75" customHeight="1">
      <c r="A32" s="1"/>
      <c r="B32" s="2"/>
      <c r="C32" s="2"/>
      <c r="D32" s="3"/>
      <c r="E32" s="3"/>
      <c r="F32" s="3"/>
      <c r="G32" s="3"/>
      <c r="H32" s="3"/>
      <c r="I32" s="3"/>
    </row>
    <row r="33" spans="1:9" ht="15.75" customHeight="1">
      <c r="A33" s="1"/>
      <c r="B33" s="2"/>
      <c r="C33" s="2"/>
      <c r="D33" s="3"/>
      <c r="E33" s="3"/>
      <c r="F33" s="3"/>
      <c r="G33" s="3"/>
      <c r="H33" s="3"/>
      <c r="I33" s="3"/>
    </row>
    <row r="34" spans="1:9" ht="15.75" customHeight="1">
      <c r="A34" s="1"/>
      <c r="B34" s="2"/>
      <c r="C34" s="2"/>
      <c r="D34" s="3"/>
      <c r="E34" s="3"/>
      <c r="F34" s="3"/>
      <c r="G34" s="3"/>
      <c r="H34" s="3"/>
      <c r="I34" s="3"/>
    </row>
    <row r="35" spans="1:9" ht="15.75" customHeight="1">
      <c r="A35" s="1"/>
      <c r="B35" s="2"/>
      <c r="C35" s="2"/>
      <c r="D35" s="3"/>
      <c r="E35" s="3"/>
      <c r="F35" s="3"/>
      <c r="G35" s="3"/>
      <c r="H35" s="3"/>
      <c r="I35" s="3"/>
    </row>
    <row r="36" spans="1:9" ht="15.75" customHeight="1">
      <c r="A36" s="1"/>
      <c r="B36" s="2"/>
      <c r="C36" s="2"/>
      <c r="D36" s="3"/>
      <c r="E36" s="3"/>
      <c r="F36" s="3"/>
      <c r="G36" s="3"/>
      <c r="H36" s="3"/>
      <c r="I36" s="3"/>
    </row>
    <row r="37" spans="1:9" ht="15.75" customHeight="1">
      <c r="A37" s="1"/>
      <c r="B37" s="2"/>
      <c r="C37" s="2"/>
      <c r="D37" s="3"/>
      <c r="E37" s="3"/>
      <c r="F37" s="3"/>
      <c r="G37" s="3"/>
      <c r="H37" s="3"/>
      <c r="I37" s="3"/>
    </row>
    <row r="38" spans="1:9" ht="15.75" customHeight="1">
      <c r="A38" s="1"/>
      <c r="B38" s="2"/>
      <c r="C38" s="2"/>
      <c r="D38" s="3"/>
      <c r="E38" s="3"/>
      <c r="F38" s="3"/>
      <c r="G38" s="3"/>
      <c r="H38" s="3"/>
      <c r="I38" s="3"/>
    </row>
    <row r="39" spans="1:9" ht="15.75" customHeight="1">
      <c r="A39" s="1"/>
      <c r="B39" s="2"/>
      <c r="C39" s="2"/>
      <c r="D39" s="3"/>
      <c r="E39" s="3"/>
      <c r="F39" s="3"/>
      <c r="G39" s="3"/>
      <c r="H39" s="3"/>
      <c r="I39" s="3"/>
    </row>
    <row r="40" spans="1:9" ht="15.75" customHeight="1">
      <c r="A40" s="1"/>
      <c r="B40" s="2"/>
      <c r="C40" s="2"/>
      <c r="D40" s="3"/>
      <c r="E40" s="3"/>
      <c r="F40" s="3"/>
      <c r="G40" s="3"/>
      <c r="H40" s="3"/>
      <c r="I40" s="3"/>
    </row>
    <row r="41" spans="1:9" ht="15.75" customHeight="1">
      <c r="A41" s="1"/>
      <c r="B41" s="2"/>
      <c r="C41" s="2"/>
      <c r="D41" s="3"/>
      <c r="E41" s="3"/>
      <c r="F41" s="3"/>
      <c r="G41" s="3"/>
      <c r="H41" s="3"/>
      <c r="I41" s="3"/>
    </row>
    <row r="42" spans="1:9" ht="15.75" customHeight="1">
      <c r="A42" s="1"/>
      <c r="B42" s="2"/>
      <c r="C42" s="2"/>
      <c r="D42" s="3"/>
      <c r="E42" s="3"/>
      <c r="F42" s="3"/>
      <c r="G42" s="3"/>
      <c r="H42" s="3"/>
      <c r="I42" s="3"/>
    </row>
    <row r="43" spans="1:9" ht="15.75" customHeight="1">
      <c r="A43" s="1"/>
      <c r="B43" s="2"/>
      <c r="C43" s="2"/>
      <c r="D43" s="3"/>
      <c r="E43" s="3"/>
      <c r="F43" s="3"/>
      <c r="G43" s="3"/>
      <c r="H43" s="3"/>
      <c r="I43" s="3"/>
    </row>
    <row r="44" spans="1:9" ht="15.75" customHeight="1">
      <c r="A44" s="1"/>
      <c r="B44" s="2"/>
      <c r="C44" s="2"/>
      <c r="D44" s="3"/>
      <c r="E44" s="3"/>
      <c r="F44" s="3"/>
      <c r="G44" s="3"/>
      <c r="H44" s="3"/>
      <c r="I44" s="3"/>
    </row>
    <row r="45" spans="1:9" ht="15.75" customHeight="1">
      <c r="A45" s="1"/>
      <c r="B45" s="2"/>
      <c r="C45" s="2"/>
      <c r="D45" s="3"/>
      <c r="E45" s="3"/>
      <c r="F45" s="3"/>
      <c r="G45" s="3"/>
      <c r="H45" s="3"/>
      <c r="I45" s="3"/>
    </row>
    <row r="46" spans="1:9" ht="15.75" customHeight="1">
      <c r="A46" s="1"/>
      <c r="B46" s="2"/>
      <c r="C46" s="2"/>
      <c r="D46" s="3"/>
      <c r="E46" s="3"/>
      <c r="F46" s="3"/>
      <c r="G46" s="3"/>
      <c r="H46" s="3"/>
      <c r="I46" s="3"/>
    </row>
    <row r="47" spans="1:9" ht="15.75" customHeight="1">
      <c r="A47" s="1"/>
      <c r="B47" s="2"/>
      <c r="C47" s="2"/>
      <c r="D47" s="3"/>
      <c r="E47" s="3"/>
      <c r="F47" s="3"/>
      <c r="G47" s="3"/>
      <c r="H47" s="3"/>
      <c r="I47" s="3"/>
    </row>
    <row r="48" spans="1:9" ht="15.75" customHeight="1">
      <c r="A48" s="1"/>
      <c r="B48" s="2"/>
      <c r="C48" s="2"/>
      <c r="D48" s="3"/>
      <c r="E48" s="3"/>
      <c r="F48" s="3"/>
      <c r="G48" s="3"/>
      <c r="H48" s="3"/>
      <c r="I48" s="3"/>
    </row>
    <row r="49" spans="1:9" ht="15.75" customHeight="1">
      <c r="A49" s="1"/>
      <c r="B49" s="2"/>
      <c r="C49" s="2"/>
      <c r="D49" s="3"/>
      <c r="E49" s="3"/>
      <c r="F49" s="3"/>
      <c r="G49" s="3"/>
      <c r="H49" s="3"/>
      <c r="I49" s="3"/>
    </row>
    <row r="50" spans="1:9" ht="15.75" customHeight="1">
      <c r="A50" s="1"/>
      <c r="B50" s="2"/>
      <c r="C50" s="2"/>
      <c r="D50" s="3"/>
      <c r="E50" s="3"/>
      <c r="F50" s="3"/>
      <c r="G50" s="3"/>
      <c r="H50" s="3"/>
      <c r="I50" s="3"/>
    </row>
    <row r="51" spans="1:9" ht="15.75" customHeight="1">
      <c r="A51" s="1"/>
      <c r="B51" s="2"/>
      <c r="C51" s="2"/>
      <c r="D51" s="3"/>
      <c r="E51" s="3"/>
      <c r="F51" s="3"/>
      <c r="G51" s="3"/>
      <c r="H51" s="3"/>
      <c r="I51" s="3"/>
    </row>
    <row r="52" spans="1:9" ht="15.75" customHeight="1">
      <c r="A52" s="1"/>
      <c r="B52" s="2"/>
      <c r="C52" s="2"/>
      <c r="D52" s="3"/>
      <c r="E52" s="3"/>
      <c r="F52" s="3"/>
      <c r="G52" s="3"/>
      <c r="H52" s="3"/>
      <c r="I52" s="3"/>
    </row>
    <row r="53" spans="1:9" ht="15.75" customHeight="1">
      <c r="A53" s="1"/>
      <c r="B53" s="2"/>
      <c r="C53" s="2"/>
      <c r="D53" s="3"/>
      <c r="E53" s="3"/>
      <c r="F53" s="3"/>
      <c r="G53" s="3"/>
      <c r="H53" s="3"/>
      <c r="I53" s="3"/>
    </row>
    <row r="54" spans="1:9" ht="15.75" customHeight="1">
      <c r="A54" s="1"/>
      <c r="B54" s="2"/>
      <c r="C54" s="2"/>
      <c r="D54" s="3"/>
      <c r="E54" s="3"/>
      <c r="F54" s="3"/>
      <c r="G54" s="3"/>
      <c r="H54" s="3"/>
      <c r="I54" s="3"/>
    </row>
    <row r="55" spans="1:9" ht="15.75" customHeight="1">
      <c r="A55" s="1"/>
      <c r="B55" s="2"/>
      <c r="C55" s="2"/>
      <c r="D55" s="3"/>
      <c r="E55" s="3"/>
      <c r="F55" s="3"/>
      <c r="G55" s="3"/>
      <c r="H55" s="3"/>
      <c r="I55" s="3"/>
    </row>
    <row r="56" spans="1:9" ht="15.75" customHeight="1">
      <c r="A56" s="1"/>
      <c r="B56" s="2"/>
      <c r="C56" s="2"/>
      <c r="D56" s="3"/>
      <c r="E56" s="3"/>
      <c r="F56" s="3"/>
      <c r="G56" s="3"/>
      <c r="H56" s="3"/>
      <c r="I56" s="3"/>
    </row>
    <row r="57" spans="1:9" ht="15.75" customHeight="1">
      <c r="A57" s="1"/>
      <c r="B57" s="2"/>
      <c r="C57" s="2"/>
      <c r="D57" s="3"/>
      <c r="E57" s="3"/>
      <c r="F57" s="3"/>
      <c r="G57" s="3"/>
      <c r="H57" s="3"/>
      <c r="I57" s="3"/>
    </row>
    <row r="58" spans="1:9" ht="15.75" customHeight="1">
      <c r="A58" s="1"/>
      <c r="B58" s="2"/>
      <c r="C58" s="2"/>
      <c r="D58" s="3"/>
      <c r="E58" s="3"/>
      <c r="F58" s="3"/>
      <c r="G58" s="3"/>
      <c r="H58" s="3"/>
      <c r="I58" s="3"/>
    </row>
    <row r="59" spans="1:9" ht="15.75" customHeight="1">
      <c r="A59" s="1"/>
      <c r="B59" s="2"/>
      <c r="C59" s="2"/>
      <c r="D59" s="3"/>
      <c r="E59" s="3"/>
      <c r="F59" s="3"/>
      <c r="G59" s="3"/>
      <c r="H59" s="3"/>
      <c r="I59" s="3"/>
    </row>
    <row r="60" spans="1:9" ht="15.75" customHeight="1">
      <c r="A60" s="1"/>
      <c r="B60" s="2"/>
      <c r="C60" s="2"/>
      <c r="D60" s="3"/>
      <c r="E60" s="3"/>
      <c r="F60" s="3"/>
      <c r="G60" s="3"/>
      <c r="H60" s="3"/>
      <c r="I60" s="3"/>
    </row>
    <row r="61" spans="1:9" ht="15.75" customHeight="1">
      <c r="A61" s="1"/>
      <c r="B61" s="2"/>
      <c r="C61" s="2"/>
      <c r="D61" s="3"/>
      <c r="E61" s="3"/>
      <c r="F61" s="3"/>
      <c r="G61" s="3"/>
      <c r="H61" s="3"/>
      <c r="I61" s="3"/>
    </row>
    <row r="62" spans="1:9" ht="15.75" customHeight="1">
      <c r="A62" s="1"/>
      <c r="B62" s="2"/>
      <c r="C62" s="2"/>
      <c r="D62" s="3"/>
      <c r="E62" s="3"/>
      <c r="F62" s="3"/>
      <c r="G62" s="3"/>
      <c r="H62" s="3"/>
      <c r="I62" s="3"/>
    </row>
    <row r="63" spans="1:9" ht="15.75" customHeight="1">
      <c r="A63" s="1"/>
      <c r="B63" s="2"/>
      <c r="C63" s="2"/>
      <c r="D63" s="3"/>
      <c r="E63" s="3"/>
      <c r="F63" s="3"/>
      <c r="G63" s="3"/>
      <c r="H63" s="3"/>
      <c r="I63" s="3"/>
    </row>
    <row r="64" spans="1:9" ht="15.75" customHeight="1">
      <c r="A64" s="1"/>
      <c r="B64" s="2"/>
      <c r="C64" s="2"/>
      <c r="D64" s="3"/>
      <c r="E64" s="3"/>
      <c r="F64" s="3"/>
      <c r="G64" s="3"/>
      <c r="H64" s="3"/>
      <c r="I64" s="3"/>
    </row>
    <row r="65" spans="1:9" ht="15.75" customHeight="1">
      <c r="A65" s="1"/>
      <c r="B65" s="2"/>
      <c r="C65" s="2"/>
      <c r="D65" s="3"/>
      <c r="E65" s="3"/>
      <c r="F65" s="3"/>
      <c r="G65" s="3"/>
      <c r="H65" s="3"/>
      <c r="I65" s="3"/>
    </row>
    <row r="66" spans="1:9" ht="15.75" customHeight="1">
      <c r="A66" s="1"/>
      <c r="B66" s="2"/>
      <c r="C66" s="2"/>
      <c r="D66" s="3"/>
      <c r="E66" s="3"/>
      <c r="F66" s="3"/>
      <c r="G66" s="3"/>
      <c r="H66" s="3"/>
      <c r="I66" s="3"/>
    </row>
    <row r="67" spans="1:9" ht="15.75" customHeight="1">
      <c r="A67" s="1"/>
      <c r="B67" s="2"/>
      <c r="C67" s="2"/>
      <c r="D67" s="3"/>
      <c r="E67" s="3"/>
      <c r="F67" s="3"/>
      <c r="G67" s="3"/>
      <c r="H67" s="3"/>
      <c r="I67" s="3"/>
    </row>
    <row r="68" spans="1:9" ht="15.75" customHeight="1">
      <c r="A68" s="1"/>
      <c r="B68" s="2"/>
      <c r="C68" s="2"/>
      <c r="D68" s="3"/>
      <c r="E68" s="3"/>
      <c r="F68" s="3"/>
      <c r="G68" s="3"/>
      <c r="H68" s="3"/>
      <c r="I68" s="3"/>
    </row>
    <row r="69" spans="1:9" ht="15.75" customHeight="1">
      <c r="A69" s="1"/>
      <c r="B69" s="2"/>
      <c r="C69" s="2"/>
      <c r="D69" s="3"/>
      <c r="E69" s="3"/>
      <c r="F69" s="3"/>
      <c r="G69" s="3"/>
      <c r="H69" s="3"/>
      <c r="I69" s="3"/>
    </row>
    <row r="70" spans="1:9" ht="15.75" customHeight="1">
      <c r="A70" s="1"/>
      <c r="B70" s="2"/>
      <c r="C70" s="2"/>
      <c r="D70" s="3"/>
      <c r="E70" s="3"/>
      <c r="F70" s="3"/>
      <c r="G70" s="3"/>
      <c r="H70" s="3"/>
      <c r="I70" s="3"/>
    </row>
    <row r="71" spans="1:9" ht="15.75" customHeight="1">
      <c r="A71" s="1"/>
      <c r="B71" s="2"/>
      <c r="C71" s="2"/>
      <c r="D71" s="3"/>
      <c r="E71" s="3"/>
      <c r="F71" s="3"/>
      <c r="G71" s="3"/>
      <c r="H71" s="3"/>
      <c r="I71" s="3"/>
    </row>
    <row r="72" spans="1:9" ht="15.75" customHeight="1">
      <c r="A72" s="1"/>
      <c r="B72" s="2"/>
      <c r="C72" s="2"/>
      <c r="D72" s="3"/>
      <c r="E72" s="3"/>
      <c r="F72" s="3"/>
      <c r="G72" s="3"/>
      <c r="H72" s="3"/>
      <c r="I72" s="3"/>
    </row>
    <row r="73" spans="1:9" ht="15.75" customHeight="1">
      <c r="A73" s="1"/>
      <c r="B73" s="2"/>
      <c r="C73" s="2"/>
      <c r="D73" s="3"/>
      <c r="E73" s="3"/>
      <c r="F73" s="3"/>
      <c r="G73" s="3"/>
      <c r="H73" s="3"/>
      <c r="I73" s="3"/>
    </row>
    <row r="74" spans="1:9" ht="15.75" customHeight="1">
      <c r="A74" s="1"/>
      <c r="B74" s="2"/>
      <c r="C74" s="2"/>
      <c r="D74" s="3"/>
      <c r="E74" s="3"/>
      <c r="F74" s="3"/>
      <c r="G74" s="3"/>
      <c r="H74" s="3"/>
      <c r="I74" s="3"/>
    </row>
    <row r="75" spans="1:9" ht="15.75" customHeight="1">
      <c r="A75" s="1"/>
      <c r="B75" s="2"/>
      <c r="C75" s="2"/>
      <c r="D75" s="3"/>
      <c r="E75" s="3"/>
      <c r="F75" s="3"/>
      <c r="G75" s="3"/>
      <c r="H75" s="3"/>
      <c r="I75" s="3"/>
    </row>
    <row r="76" spans="1:9" ht="15.75" customHeight="1">
      <c r="A76" s="1"/>
      <c r="B76" s="2"/>
      <c r="C76" s="2"/>
      <c r="D76" s="3"/>
      <c r="E76" s="3"/>
      <c r="F76" s="3"/>
      <c r="G76" s="3"/>
      <c r="H76" s="3"/>
      <c r="I76" s="3"/>
    </row>
    <row r="77" spans="1:9" ht="15.75" customHeight="1">
      <c r="A77" s="1"/>
      <c r="B77" s="2"/>
      <c r="C77" s="2"/>
      <c r="D77" s="3"/>
      <c r="E77" s="3"/>
      <c r="F77" s="3"/>
      <c r="G77" s="3"/>
      <c r="H77" s="3"/>
      <c r="I77" s="3"/>
    </row>
    <row r="78" spans="1:9" ht="15.75" customHeight="1">
      <c r="A78" s="1"/>
      <c r="B78" s="2"/>
      <c r="C78" s="2"/>
      <c r="D78" s="3"/>
      <c r="E78" s="3"/>
      <c r="F78" s="3"/>
      <c r="G78" s="3"/>
      <c r="H78" s="3"/>
      <c r="I78" s="3"/>
    </row>
    <row r="79" spans="1:9" ht="15.75" customHeight="1">
      <c r="A79" s="1"/>
      <c r="B79" s="2"/>
      <c r="C79" s="2"/>
      <c r="D79" s="3"/>
      <c r="E79" s="3"/>
      <c r="F79" s="3"/>
      <c r="G79" s="3"/>
      <c r="H79" s="3"/>
      <c r="I79" s="3"/>
    </row>
    <row r="80" spans="1:9" ht="15.75" customHeight="1">
      <c r="A80" s="1"/>
      <c r="B80" s="2"/>
      <c r="C80" s="2"/>
      <c r="D80" s="3"/>
      <c r="E80" s="3"/>
      <c r="F80" s="3"/>
      <c r="G80" s="3"/>
      <c r="H80" s="3"/>
      <c r="I80" s="3"/>
    </row>
    <row r="81" spans="1:9" ht="15.75" customHeight="1">
      <c r="A81" s="1"/>
      <c r="B81" s="2"/>
      <c r="C81" s="2"/>
      <c r="D81" s="3"/>
      <c r="E81" s="3"/>
      <c r="F81" s="3"/>
      <c r="G81" s="3"/>
      <c r="H81" s="3"/>
      <c r="I81" s="3"/>
    </row>
    <row r="82" spans="1:9" ht="15.75" customHeight="1">
      <c r="A82" s="1"/>
      <c r="B82" s="2"/>
      <c r="C82" s="2"/>
      <c r="D82" s="3"/>
      <c r="E82" s="3"/>
      <c r="F82" s="3"/>
      <c r="G82" s="3"/>
      <c r="H82" s="3"/>
      <c r="I82" s="3"/>
    </row>
    <row r="83" spans="1:9" ht="15.75" customHeight="1">
      <c r="A83" s="1"/>
      <c r="B83" s="2"/>
      <c r="C83" s="2"/>
      <c r="D83" s="3"/>
      <c r="E83" s="3"/>
      <c r="F83" s="3"/>
      <c r="G83" s="3"/>
      <c r="H83" s="3"/>
      <c r="I83" s="3"/>
    </row>
    <row r="84" spans="1:9" ht="15.75" customHeight="1">
      <c r="A84" s="1"/>
      <c r="B84" s="2"/>
      <c r="C84" s="2"/>
      <c r="D84" s="3"/>
      <c r="E84" s="3"/>
      <c r="F84" s="3"/>
      <c r="G84" s="3"/>
      <c r="H84" s="3"/>
      <c r="I84" s="3"/>
    </row>
    <row r="85" spans="1:9" ht="15.75" customHeight="1">
      <c r="A85" s="1"/>
      <c r="B85" s="2"/>
      <c r="C85" s="2"/>
      <c r="D85" s="3"/>
      <c r="E85" s="3"/>
      <c r="F85" s="3"/>
      <c r="G85" s="3"/>
      <c r="H85" s="3"/>
      <c r="I85" s="3"/>
    </row>
    <row r="86" spans="1:9" ht="15.75" customHeight="1">
      <c r="A86" s="1"/>
      <c r="B86" s="2"/>
      <c r="C86" s="2"/>
      <c r="D86" s="3"/>
      <c r="E86" s="3"/>
      <c r="F86" s="3"/>
      <c r="G86" s="3"/>
      <c r="H86" s="3"/>
      <c r="I86" s="3"/>
    </row>
    <row r="87" spans="1:9" ht="15.75" customHeight="1">
      <c r="A87" s="1"/>
      <c r="B87" s="2"/>
      <c r="C87" s="2"/>
      <c r="D87" s="3"/>
      <c r="E87" s="3"/>
      <c r="F87" s="3"/>
      <c r="G87" s="3"/>
      <c r="H87" s="3"/>
      <c r="I87" s="3"/>
    </row>
    <row r="88" spans="1:9" ht="15.75" customHeight="1">
      <c r="A88" s="1"/>
      <c r="B88" s="2"/>
      <c r="C88" s="2"/>
      <c r="D88" s="3"/>
      <c r="E88" s="3"/>
      <c r="F88" s="3"/>
      <c r="G88" s="3"/>
      <c r="H88" s="3"/>
      <c r="I88" s="3"/>
    </row>
    <row r="89" spans="1:9" ht="15.75" customHeight="1">
      <c r="A89" s="1"/>
      <c r="B89" s="2"/>
      <c r="C89" s="2"/>
      <c r="D89" s="3"/>
      <c r="E89" s="3"/>
      <c r="F89" s="3"/>
      <c r="G89" s="3"/>
      <c r="H89" s="3"/>
      <c r="I89" s="3"/>
    </row>
    <row r="90" spans="1:9" ht="15.75" customHeight="1">
      <c r="A90" s="1"/>
      <c r="B90" s="2"/>
      <c r="C90" s="2"/>
      <c r="D90" s="3"/>
      <c r="E90" s="3"/>
      <c r="F90" s="3"/>
      <c r="G90" s="3"/>
      <c r="H90" s="3"/>
      <c r="I90" s="3"/>
    </row>
    <row r="91" spans="1:9" ht="15.75" customHeight="1">
      <c r="A91" s="1"/>
      <c r="B91" s="2"/>
      <c r="C91" s="2"/>
      <c r="D91" s="3"/>
      <c r="E91" s="3"/>
      <c r="F91" s="3"/>
      <c r="G91" s="3"/>
      <c r="H91" s="3"/>
      <c r="I91" s="3"/>
    </row>
    <row r="92" spans="1:9" ht="15.75" customHeight="1">
      <c r="A92" s="1"/>
      <c r="B92" s="2"/>
      <c r="C92" s="2"/>
      <c r="D92" s="3"/>
      <c r="E92" s="3"/>
      <c r="F92" s="3"/>
      <c r="G92" s="3"/>
      <c r="H92" s="3"/>
      <c r="I92" s="3"/>
    </row>
    <row r="93" spans="1:9" ht="15.75" customHeight="1">
      <c r="A93" s="1"/>
      <c r="B93" s="2"/>
      <c r="C93" s="2"/>
      <c r="D93" s="3"/>
      <c r="E93" s="3"/>
      <c r="F93" s="3"/>
      <c r="G93" s="3"/>
      <c r="H93" s="3"/>
      <c r="I93" s="3"/>
    </row>
    <row r="94" spans="1:9" ht="15.75" customHeight="1">
      <c r="A94" s="1"/>
      <c r="B94" s="2"/>
      <c r="C94" s="2"/>
      <c r="D94" s="3"/>
      <c r="E94" s="3"/>
      <c r="F94" s="3"/>
      <c r="G94" s="3"/>
      <c r="H94" s="3"/>
      <c r="I94" s="3"/>
    </row>
    <row r="95" spans="1:9" ht="15.75" customHeight="1">
      <c r="A95" s="1"/>
      <c r="B95" s="2"/>
      <c r="C95" s="2"/>
      <c r="D95" s="3"/>
      <c r="E95" s="3"/>
      <c r="F95" s="3"/>
      <c r="G95" s="3"/>
      <c r="H95" s="3"/>
      <c r="I95" s="3"/>
    </row>
    <row r="96" spans="1:9" ht="15.75" customHeight="1">
      <c r="A96" s="1"/>
      <c r="B96" s="2"/>
      <c r="C96" s="2"/>
      <c r="D96" s="3"/>
      <c r="E96" s="3"/>
      <c r="F96" s="3"/>
      <c r="G96" s="3"/>
      <c r="H96" s="3"/>
      <c r="I96" s="3"/>
    </row>
    <row r="97" spans="1:9" ht="15.75" customHeight="1">
      <c r="A97" s="1"/>
      <c r="B97" s="2"/>
      <c r="C97" s="2"/>
      <c r="D97" s="3"/>
      <c r="E97" s="3"/>
      <c r="F97" s="3"/>
      <c r="G97" s="3"/>
      <c r="H97" s="3"/>
      <c r="I97" s="3"/>
    </row>
    <row r="98" spans="1:9" ht="15.75" customHeight="1">
      <c r="A98" s="1"/>
      <c r="B98" s="2"/>
      <c r="C98" s="2"/>
      <c r="D98" s="3"/>
      <c r="E98" s="3"/>
      <c r="F98" s="3"/>
      <c r="G98" s="3"/>
      <c r="H98" s="3"/>
      <c r="I98" s="3"/>
    </row>
    <row r="99" spans="1:9" ht="15.75" customHeight="1">
      <c r="A99" s="1"/>
      <c r="B99" s="2"/>
      <c r="C99" s="2"/>
      <c r="D99" s="3"/>
      <c r="E99" s="3"/>
      <c r="F99" s="3"/>
      <c r="G99" s="3"/>
      <c r="H99" s="3"/>
      <c r="I99" s="3"/>
    </row>
    <row r="100" spans="1:9" ht="15.75" customHeight="1">
      <c r="A100" s="1"/>
      <c r="B100" s="2"/>
      <c r="C100" s="2"/>
      <c r="D100" s="3"/>
      <c r="E100" s="3"/>
      <c r="F100" s="3"/>
      <c r="G100" s="3"/>
      <c r="H100" s="3"/>
      <c r="I100" s="3"/>
    </row>
    <row r="101" spans="1:9" ht="15.75" customHeight="1">
      <c r="A101" s="1"/>
      <c r="B101" s="2"/>
      <c r="C101" s="2"/>
      <c r="D101" s="3"/>
      <c r="E101" s="3"/>
      <c r="F101" s="3"/>
      <c r="G101" s="3"/>
      <c r="H101" s="3"/>
      <c r="I101" s="3"/>
    </row>
    <row r="102" spans="1:9" ht="15.75" customHeight="1">
      <c r="A102" s="1"/>
      <c r="B102" s="2"/>
      <c r="C102" s="2"/>
      <c r="D102" s="3"/>
      <c r="E102" s="3"/>
      <c r="F102" s="3"/>
      <c r="G102" s="3"/>
      <c r="H102" s="3"/>
      <c r="I102" s="3"/>
    </row>
    <row r="103" spans="1:9" ht="15.75" customHeight="1">
      <c r="A103" s="1"/>
      <c r="B103" s="2"/>
      <c r="C103" s="2"/>
      <c r="D103" s="3"/>
      <c r="E103" s="3"/>
      <c r="F103" s="3"/>
      <c r="G103" s="3"/>
      <c r="H103" s="3"/>
      <c r="I103" s="3"/>
    </row>
    <row r="104" spans="1:9" ht="15.75" customHeight="1">
      <c r="A104" s="1"/>
      <c r="B104" s="2"/>
      <c r="C104" s="2"/>
      <c r="D104" s="3"/>
      <c r="E104" s="3"/>
      <c r="F104" s="3"/>
      <c r="G104" s="3"/>
      <c r="H104" s="3"/>
      <c r="I104" s="3"/>
    </row>
    <row r="105" spans="1:9" ht="15.75" customHeight="1">
      <c r="A105" s="1"/>
      <c r="B105" s="2"/>
      <c r="C105" s="2"/>
      <c r="D105" s="3"/>
      <c r="E105" s="3"/>
      <c r="F105" s="3"/>
      <c r="G105" s="3"/>
      <c r="H105" s="3"/>
      <c r="I105" s="3"/>
    </row>
    <row r="106" spans="1:9" ht="15.75" customHeight="1">
      <c r="A106" s="1"/>
      <c r="B106" s="2"/>
      <c r="C106" s="2"/>
      <c r="D106" s="3"/>
      <c r="E106" s="3"/>
      <c r="F106" s="3"/>
      <c r="G106" s="3"/>
      <c r="H106" s="3"/>
      <c r="I106" s="3"/>
    </row>
    <row r="107" spans="1:9" ht="15.75" customHeight="1">
      <c r="A107" s="1"/>
      <c r="B107" s="2"/>
      <c r="C107" s="2"/>
      <c r="D107" s="3"/>
      <c r="E107" s="3"/>
      <c r="F107" s="3"/>
      <c r="G107" s="3"/>
      <c r="H107" s="3"/>
      <c r="I107" s="3"/>
    </row>
    <row r="108" spans="1:9" ht="15.75" customHeight="1">
      <c r="A108" s="1"/>
      <c r="B108" s="2"/>
      <c r="C108" s="2"/>
      <c r="D108" s="3"/>
      <c r="E108" s="3"/>
      <c r="F108" s="3"/>
      <c r="G108" s="3"/>
      <c r="H108" s="3"/>
      <c r="I108" s="3"/>
    </row>
    <row r="109" spans="1:9" ht="15.75" customHeight="1">
      <c r="A109" s="1"/>
      <c r="B109" s="2"/>
      <c r="C109" s="2"/>
      <c r="D109" s="3"/>
      <c r="E109" s="3"/>
      <c r="F109" s="3"/>
      <c r="G109" s="3"/>
      <c r="H109" s="3"/>
      <c r="I109" s="3"/>
    </row>
    <row r="110" spans="1:9" ht="15.75" customHeight="1">
      <c r="A110" s="1"/>
      <c r="B110" s="2"/>
      <c r="C110" s="2"/>
      <c r="D110" s="3"/>
      <c r="E110" s="3"/>
      <c r="F110" s="3"/>
      <c r="G110" s="3"/>
      <c r="H110" s="3"/>
      <c r="I110" s="3"/>
    </row>
    <row r="111" spans="1:9" ht="15.75" customHeight="1">
      <c r="A111" s="1"/>
      <c r="B111" s="2"/>
      <c r="C111" s="2"/>
      <c r="D111" s="3"/>
      <c r="E111" s="3"/>
      <c r="F111" s="3"/>
      <c r="G111" s="3"/>
      <c r="H111" s="3"/>
      <c r="I111" s="3"/>
    </row>
    <row r="112" spans="1:9" ht="15.75" customHeight="1">
      <c r="A112" s="1"/>
      <c r="B112" s="2"/>
      <c r="C112" s="2"/>
      <c r="D112" s="3"/>
      <c r="E112" s="3"/>
      <c r="F112" s="3"/>
      <c r="G112" s="3"/>
      <c r="H112" s="3"/>
      <c r="I112" s="3"/>
    </row>
    <row r="113" spans="1:9" ht="15.75" customHeight="1">
      <c r="A113" s="1"/>
      <c r="B113" s="2"/>
      <c r="C113" s="2"/>
      <c r="D113" s="3"/>
      <c r="E113" s="3"/>
      <c r="F113" s="3"/>
      <c r="G113" s="3"/>
      <c r="H113" s="3"/>
      <c r="I113" s="3"/>
    </row>
    <row r="114" spans="1:9" ht="15.75" customHeight="1">
      <c r="A114" s="1"/>
      <c r="B114" s="2"/>
      <c r="C114" s="2"/>
      <c r="D114" s="3"/>
      <c r="E114" s="3"/>
      <c r="F114" s="3"/>
      <c r="G114" s="3"/>
      <c r="H114" s="3"/>
      <c r="I114" s="3"/>
    </row>
    <row r="115" spans="1:9" ht="15.75" customHeight="1">
      <c r="A115" s="1"/>
      <c r="B115" s="2"/>
      <c r="C115" s="2"/>
      <c r="D115" s="3"/>
      <c r="E115" s="3"/>
      <c r="F115" s="3"/>
      <c r="G115" s="3"/>
      <c r="H115" s="3"/>
      <c r="I115" s="3"/>
    </row>
    <row r="116" spans="1:9" ht="15.75" customHeight="1">
      <c r="A116" s="1"/>
      <c r="B116" s="2"/>
      <c r="C116" s="2"/>
      <c r="D116" s="3"/>
      <c r="E116" s="3"/>
      <c r="F116" s="3"/>
      <c r="G116" s="3"/>
      <c r="H116" s="3"/>
      <c r="I116" s="3"/>
    </row>
    <row r="117" spans="1:9" ht="15.75" customHeight="1">
      <c r="A117" s="1"/>
      <c r="B117" s="2"/>
      <c r="C117" s="2"/>
      <c r="D117" s="3"/>
      <c r="E117" s="3"/>
      <c r="F117" s="3"/>
      <c r="G117" s="3"/>
      <c r="H117" s="3"/>
      <c r="I117" s="3"/>
    </row>
    <row r="118" spans="1:9" ht="15.75" customHeight="1">
      <c r="A118" s="1"/>
      <c r="B118" s="2"/>
      <c r="C118" s="2"/>
      <c r="D118" s="3"/>
      <c r="E118" s="3"/>
      <c r="F118" s="3"/>
      <c r="G118" s="3"/>
      <c r="H118" s="3"/>
      <c r="I118" s="3"/>
    </row>
    <row r="119" spans="1:9" ht="15.75" customHeight="1">
      <c r="A119" s="1"/>
      <c r="B119" s="2"/>
      <c r="C119" s="2"/>
      <c r="D119" s="3"/>
      <c r="E119" s="3"/>
      <c r="F119" s="3"/>
      <c r="G119" s="3"/>
      <c r="H119" s="3"/>
      <c r="I119" s="3"/>
    </row>
    <row r="120" spans="1:9" ht="15.75" customHeight="1">
      <c r="A120" s="1"/>
      <c r="B120" s="2"/>
      <c r="C120" s="2"/>
      <c r="D120" s="3"/>
      <c r="E120" s="3"/>
      <c r="F120" s="3"/>
      <c r="G120" s="3"/>
      <c r="H120" s="3"/>
      <c r="I120" s="3"/>
    </row>
    <row r="121" spans="1:9" ht="15.75" customHeight="1">
      <c r="A121" s="1"/>
      <c r="B121" s="2"/>
      <c r="C121" s="2"/>
      <c r="D121" s="3"/>
      <c r="E121" s="3"/>
      <c r="F121" s="3"/>
      <c r="G121" s="3"/>
      <c r="H121" s="3"/>
      <c r="I121" s="3"/>
    </row>
    <row r="122" spans="1:9" ht="15.75" customHeight="1">
      <c r="A122" s="1"/>
      <c r="B122" s="2"/>
      <c r="C122" s="2"/>
      <c r="D122" s="3"/>
      <c r="E122" s="3"/>
      <c r="F122" s="3"/>
      <c r="G122" s="3"/>
      <c r="H122" s="3"/>
      <c r="I122" s="3"/>
    </row>
    <row r="123" spans="1:9" ht="15.75" customHeight="1">
      <c r="A123" s="1"/>
      <c r="B123" s="2"/>
      <c r="C123" s="2"/>
      <c r="D123" s="3"/>
      <c r="E123" s="3"/>
      <c r="F123" s="3"/>
      <c r="G123" s="3"/>
      <c r="H123" s="3"/>
      <c r="I123" s="3"/>
    </row>
    <row r="124" spans="1:9" ht="15.75" customHeight="1">
      <c r="A124" s="1"/>
      <c r="B124" s="2"/>
      <c r="C124" s="2"/>
      <c r="D124" s="3"/>
      <c r="E124" s="3"/>
      <c r="F124" s="3"/>
      <c r="G124" s="3"/>
      <c r="H124" s="3"/>
      <c r="I124" s="3"/>
    </row>
    <row r="125" spans="1:9" ht="15.75" customHeight="1">
      <c r="A125" s="1"/>
      <c r="B125" s="2"/>
      <c r="C125" s="2"/>
      <c r="D125" s="3"/>
      <c r="E125" s="3"/>
      <c r="F125" s="3"/>
      <c r="G125" s="3"/>
      <c r="H125" s="3"/>
      <c r="I125" s="3"/>
    </row>
    <row r="126" spans="1:9" ht="15.75" customHeight="1">
      <c r="A126" s="1"/>
      <c r="B126" s="2"/>
      <c r="C126" s="2"/>
      <c r="D126" s="3"/>
      <c r="E126" s="3"/>
      <c r="F126" s="3"/>
      <c r="G126" s="3"/>
      <c r="H126" s="3"/>
      <c r="I126" s="3"/>
    </row>
    <row r="127" spans="1:9" ht="15.75" customHeight="1">
      <c r="A127" s="1"/>
      <c r="B127" s="2"/>
      <c r="C127" s="2"/>
      <c r="D127" s="3"/>
      <c r="E127" s="3"/>
      <c r="F127" s="3"/>
      <c r="G127" s="3"/>
      <c r="H127" s="3"/>
      <c r="I127" s="3"/>
    </row>
    <row r="128" spans="1:9" ht="15.75" customHeight="1">
      <c r="A128" s="1"/>
      <c r="B128" s="2"/>
      <c r="C128" s="2"/>
      <c r="D128" s="3"/>
      <c r="E128" s="3"/>
      <c r="F128" s="3"/>
      <c r="G128" s="3"/>
      <c r="H128" s="3"/>
      <c r="I128" s="3"/>
    </row>
    <row r="129" spans="1:9" ht="15.75" customHeight="1">
      <c r="A129" s="1"/>
      <c r="B129" s="2"/>
      <c r="C129" s="2"/>
      <c r="D129" s="3"/>
      <c r="E129" s="3"/>
      <c r="F129" s="3"/>
      <c r="G129" s="3"/>
      <c r="H129" s="3"/>
      <c r="I129" s="3"/>
    </row>
    <row r="130" spans="1:9" ht="15.75" customHeight="1">
      <c r="A130" s="1"/>
      <c r="B130" s="2"/>
      <c r="C130" s="2"/>
      <c r="D130" s="3"/>
      <c r="E130" s="3"/>
      <c r="F130" s="3"/>
      <c r="G130" s="3"/>
      <c r="H130" s="3"/>
      <c r="I130" s="3"/>
    </row>
    <row r="131" spans="1:9" ht="15.75" customHeight="1">
      <c r="A131" s="1"/>
      <c r="B131" s="2"/>
      <c r="C131" s="2"/>
      <c r="D131" s="3"/>
      <c r="E131" s="3"/>
      <c r="F131" s="3"/>
      <c r="G131" s="3"/>
      <c r="H131" s="3"/>
      <c r="I131" s="3"/>
    </row>
    <row r="132" spans="1:9" ht="15.75" customHeight="1">
      <c r="A132" s="1"/>
      <c r="B132" s="2"/>
      <c r="C132" s="2"/>
      <c r="D132" s="3"/>
      <c r="E132" s="3"/>
      <c r="F132" s="3"/>
      <c r="G132" s="3"/>
      <c r="H132" s="3"/>
      <c r="I132" s="3"/>
    </row>
    <row r="133" spans="1:9" ht="15.75" customHeight="1">
      <c r="A133" s="1"/>
      <c r="B133" s="2"/>
      <c r="C133" s="2"/>
      <c r="D133" s="3"/>
      <c r="E133" s="3"/>
      <c r="F133" s="3"/>
      <c r="G133" s="3"/>
      <c r="H133" s="3"/>
      <c r="I133" s="3"/>
    </row>
    <row r="134" spans="1:9" ht="15.75" customHeight="1">
      <c r="A134" s="1"/>
      <c r="B134" s="2"/>
      <c r="C134" s="2"/>
      <c r="D134" s="3"/>
      <c r="E134" s="3"/>
      <c r="F134" s="3"/>
      <c r="G134" s="3"/>
      <c r="H134" s="3"/>
      <c r="I134" s="3"/>
    </row>
    <row r="135" spans="1:9" ht="15.75" customHeight="1">
      <c r="A135" s="1"/>
      <c r="B135" s="2"/>
      <c r="C135" s="2"/>
      <c r="D135" s="3"/>
      <c r="E135" s="3"/>
      <c r="F135" s="3"/>
      <c r="G135" s="3"/>
      <c r="H135" s="3"/>
      <c r="I135" s="3"/>
    </row>
    <row r="136" spans="1:9" ht="15.75" customHeight="1">
      <c r="A136" s="1"/>
      <c r="B136" s="2"/>
      <c r="C136" s="2"/>
      <c r="D136" s="3"/>
      <c r="E136" s="3"/>
      <c r="F136" s="3"/>
      <c r="G136" s="3"/>
      <c r="H136" s="3"/>
      <c r="I136" s="3"/>
    </row>
    <row r="137" spans="1:9" ht="15.75" customHeight="1">
      <c r="A137" s="1"/>
      <c r="B137" s="2"/>
      <c r="C137" s="2"/>
      <c r="D137" s="3"/>
      <c r="E137" s="3"/>
      <c r="F137" s="3"/>
      <c r="G137" s="3"/>
      <c r="H137" s="3"/>
      <c r="I137" s="3"/>
    </row>
    <row r="138" spans="1:9" ht="15.75" customHeight="1">
      <c r="A138" s="1"/>
      <c r="B138" s="2"/>
      <c r="C138" s="2"/>
      <c r="D138" s="3"/>
      <c r="E138" s="3"/>
      <c r="F138" s="3"/>
      <c r="G138" s="3"/>
      <c r="H138" s="3"/>
      <c r="I138" s="3"/>
    </row>
    <row r="139" spans="1:9" ht="15.75" customHeight="1">
      <c r="A139" s="1"/>
      <c r="B139" s="2"/>
      <c r="C139" s="2"/>
      <c r="D139" s="3"/>
      <c r="E139" s="3"/>
      <c r="F139" s="3"/>
      <c r="G139" s="3"/>
      <c r="H139" s="3"/>
      <c r="I139" s="3"/>
    </row>
    <row r="140" spans="1:9" ht="15.75" customHeight="1">
      <c r="A140" s="1"/>
      <c r="B140" s="2"/>
      <c r="C140" s="2"/>
      <c r="D140" s="3"/>
      <c r="E140" s="3"/>
      <c r="F140" s="3"/>
      <c r="G140" s="3"/>
      <c r="H140" s="3"/>
      <c r="I140" s="3"/>
    </row>
    <row r="141" spans="1:9" ht="15.75" customHeight="1">
      <c r="A141" s="1"/>
      <c r="B141" s="2"/>
      <c r="C141" s="2"/>
      <c r="D141" s="3"/>
      <c r="E141" s="3"/>
      <c r="F141" s="3"/>
      <c r="G141" s="3"/>
      <c r="H141" s="3"/>
      <c r="I141" s="3"/>
    </row>
    <row r="142" spans="1:9" ht="15.75" customHeight="1">
      <c r="A142" s="1"/>
      <c r="B142" s="2"/>
      <c r="C142" s="2"/>
      <c r="D142" s="3"/>
      <c r="E142" s="3"/>
      <c r="F142" s="3"/>
      <c r="G142" s="3"/>
      <c r="H142" s="3"/>
      <c r="I142" s="3"/>
    </row>
    <row r="143" spans="1:9" ht="15.75" customHeight="1">
      <c r="A143" s="1"/>
      <c r="B143" s="2"/>
      <c r="C143" s="2"/>
      <c r="D143" s="3"/>
      <c r="E143" s="3"/>
      <c r="F143" s="3"/>
      <c r="G143" s="3"/>
      <c r="H143" s="3"/>
      <c r="I143" s="3"/>
    </row>
    <row r="144" spans="1:9" ht="15.75" customHeight="1">
      <c r="A144" s="1"/>
      <c r="B144" s="2"/>
      <c r="C144" s="2"/>
      <c r="D144" s="3"/>
      <c r="E144" s="3"/>
      <c r="F144" s="3"/>
      <c r="G144" s="3"/>
      <c r="H144" s="3"/>
      <c r="I144" s="3"/>
    </row>
    <row r="145" spans="1:9" ht="15.75" customHeight="1">
      <c r="A145" s="1"/>
      <c r="B145" s="2"/>
      <c r="C145" s="2"/>
      <c r="D145" s="3"/>
      <c r="E145" s="3"/>
      <c r="F145" s="3"/>
      <c r="G145" s="3"/>
      <c r="H145" s="3"/>
      <c r="I145" s="3"/>
    </row>
    <row r="146" spans="1:9" ht="15.75" customHeight="1">
      <c r="A146" s="1"/>
      <c r="B146" s="2"/>
      <c r="C146" s="2"/>
      <c r="D146" s="3"/>
      <c r="E146" s="3"/>
      <c r="F146" s="3"/>
      <c r="G146" s="3"/>
      <c r="H146" s="3"/>
      <c r="I146" s="3"/>
    </row>
    <row r="147" spans="1:9" ht="15.75" customHeight="1">
      <c r="A147" s="1"/>
      <c r="B147" s="2"/>
      <c r="C147" s="2"/>
      <c r="D147" s="3"/>
      <c r="E147" s="3"/>
      <c r="F147" s="3"/>
      <c r="G147" s="3"/>
      <c r="H147" s="3"/>
      <c r="I147" s="3"/>
    </row>
    <row r="148" spans="1:9" ht="15.75" customHeight="1">
      <c r="A148" s="1"/>
      <c r="B148" s="2"/>
      <c r="C148" s="2"/>
      <c r="D148" s="3"/>
      <c r="E148" s="3"/>
      <c r="F148" s="3"/>
      <c r="G148" s="3"/>
      <c r="H148" s="3"/>
      <c r="I148" s="3"/>
    </row>
    <row r="149" spans="1:9" ht="15.75" customHeight="1">
      <c r="A149" s="1"/>
      <c r="B149" s="2"/>
      <c r="C149" s="2"/>
      <c r="D149" s="3"/>
      <c r="E149" s="3"/>
      <c r="F149" s="3"/>
      <c r="G149" s="3"/>
      <c r="H149" s="3"/>
      <c r="I149" s="3"/>
    </row>
    <row r="150" spans="1:9" ht="15.75" customHeight="1">
      <c r="A150" s="1"/>
      <c r="B150" s="2"/>
      <c r="C150" s="2"/>
      <c r="D150" s="3"/>
      <c r="E150" s="3"/>
      <c r="F150" s="3"/>
      <c r="G150" s="3"/>
      <c r="H150" s="3"/>
      <c r="I150" s="3"/>
    </row>
    <row r="151" spans="1:9" ht="15.75" customHeight="1">
      <c r="A151" s="1"/>
      <c r="B151" s="2"/>
      <c r="C151" s="2"/>
      <c r="D151" s="3"/>
      <c r="E151" s="3"/>
      <c r="F151" s="3"/>
      <c r="G151" s="3"/>
      <c r="H151" s="3"/>
      <c r="I151" s="3"/>
    </row>
    <row r="152" spans="1:9" ht="15.75" customHeight="1">
      <c r="A152" s="1"/>
      <c r="B152" s="2"/>
      <c r="C152" s="2"/>
      <c r="D152" s="3"/>
      <c r="E152" s="3"/>
      <c r="F152" s="3"/>
      <c r="G152" s="3"/>
      <c r="H152" s="3"/>
      <c r="I152" s="3"/>
    </row>
    <row r="153" spans="1:9" ht="15.75" customHeight="1">
      <c r="A153" s="1"/>
      <c r="B153" s="2"/>
      <c r="C153" s="2"/>
      <c r="D153" s="3"/>
      <c r="E153" s="3"/>
      <c r="F153" s="3"/>
      <c r="G153" s="3"/>
      <c r="H153" s="3"/>
      <c r="I153" s="3"/>
    </row>
    <row r="154" spans="1:9" ht="15.75" customHeight="1">
      <c r="A154" s="1"/>
      <c r="B154" s="2"/>
      <c r="C154" s="2"/>
      <c r="D154" s="3"/>
      <c r="E154" s="3"/>
      <c r="F154" s="3"/>
      <c r="G154" s="3"/>
      <c r="H154" s="3"/>
      <c r="I154" s="3"/>
    </row>
    <row r="155" spans="1:9" ht="15.75" customHeight="1">
      <c r="A155" s="1"/>
      <c r="B155" s="2"/>
      <c r="C155" s="2"/>
      <c r="D155" s="3"/>
      <c r="E155" s="3"/>
      <c r="F155" s="3"/>
      <c r="G155" s="3"/>
      <c r="H155" s="3"/>
      <c r="I155" s="3"/>
    </row>
    <row r="156" spans="1:9" ht="15.75" customHeight="1">
      <c r="A156" s="1"/>
      <c r="B156" s="2"/>
      <c r="C156" s="2"/>
      <c r="D156" s="3"/>
      <c r="E156" s="3"/>
      <c r="F156" s="3"/>
      <c r="G156" s="3"/>
      <c r="H156" s="3"/>
      <c r="I156" s="3"/>
    </row>
    <row r="157" spans="1:9" ht="15.75" customHeight="1">
      <c r="A157" s="1"/>
      <c r="B157" s="2"/>
      <c r="C157" s="2"/>
      <c r="D157" s="3"/>
      <c r="E157" s="3"/>
      <c r="F157" s="3"/>
      <c r="G157" s="3"/>
      <c r="H157" s="3"/>
      <c r="I157" s="3"/>
    </row>
    <row r="158" spans="1:9" ht="15.75" customHeight="1">
      <c r="A158" s="1"/>
      <c r="B158" s="2"/>
      <c r="C158" s="2"/>
      <c r="D158" s="3"/>
      <c r="E158" s="3"/>
      <c r="F158" s="3"/>
      <c r="G158" s="3"/>
      <c r="H158" s="3"/>
      <c r="I158" s="3"/>
    </row>
    <row r="159" spans="1:9" ht="15.75" customHeight="1">
      <c r="A159" s="1"/>
      <c r="B159" s="2"/>
      <c r="C159" s="2"/>
      <c r="D159" s="3"/>
      <c r="E159" s="3"/>
      <c r="F159" s="3"/>
      <c r="G159" s="3"/>
      <c r="H159" s="3"/>
      <c r="I159" s="3"/>
    </row>
    <row r="160" spans="1:9" ht="15.75" customHeight="1">
      <c r="A160" s="1"/>
      <c r="B160" s="2"/>
      <c r="C160" s="2"/>
      <c r="D160" s="3"/>
      <c r="E160" s="3"/>
      <c r="F160" s="3"/>
      <c r="G160" s="3"/>
      <c r="H160" s="3"/>
      <c r="I160" s="3"/>
    </row>
    <row r="161" spans="1:9" ht="15.75" customHeight="1">
      <c r="A161" s="1"/>
      <c r="B161" s="2"/>
      <c r="C161" s="2"/>
      <c r="D161" s="3"/>
      <c r="E161" s="3"/>
      <c r="F161" s="3"/>
      <c r="G161" s="3"/>
      <c r="H161" s="3"/>
      <c r="I161" s="3"/>
    </row>
    <row r="162" spans="1:9" ht="15.75" customHeight="1">
      <c r="A162" s="1"/>
      <c r="B162" s="2"/>
      <c r="C162" s="2"/>
      <c r="D162" s="3"/>
      <c r="E162" s="3"/>
      <c r="F162" s="3"/>
      <c r="G162" s="3"/>
      <c r="H162" s="3"/>
      <c r="I162" s="3"/>
    </row>
    <row r="163" spans="1:9" ht="15.75" customHeight="1">
      <c r="A163" s="1"/>
      <c r="B163" s="2"/>
      <c r="C163" s="2"/>
      <c r="D163" s="3"/>
      <c r="E163" s="3"/>
      <c r="F163" s="3"/>
      <c r="G163" s="3"/>
      <c r="H163" s="3"/>
      <c r="I163" s="3"/>
    </row>
    <row r="164" spans="1:9" ht="15.75" customHeight="1">
      <c r="A164" s="1"/>
      <c r="B164" s="2"/>
      <c r="C164" s="2"/>
      <c r="D164" s="3"/>
      <c r="E164" s="3"/>
      <c r="F164" s="3"/>
      <c r="G164" s="3"/>
      <c r="H164" s="3"/>
      <c r="I164" s="3"/>
    </row>
    <row r="165" spans="1:9" ht="15.75" customHeight="1">
      <c r="A165" s="1"/>
      <c r="B165" s="2"/>
      <c r="C165" s="2"/>
      <c r="D165" s="3"/>
      <c r="E165" s="3"/>
      <c r="F165" s="3"/>
      <c r="G165" s="3"/>
      <c r="H165" s="3"/>
      <c r="I165" s="3"/>
    </row>
    <row r="166" spans="1:9" ht="15.75" customHeight="1">
      <c r="A166" s="1"/>
      <c r="B166" s="2"/>
      <c r="C166" s="2"/>
      <c r="D166" s="3"/>
      <c r="E166" s="3"/>
      <c r="F166" s="3"/>
      <c r="G166" s="3"/>
      <c r="H166" s="3"/>
      <c r="I166" s="3"/>
    </row>
    <row r="167" spans="1:9" ht="15.75" customHeight="1">
      <c r="A167" s="1"/>
      <c r="B167" s="2"/>
      <c r="C167" s="2"/>
      <c r="D167" s="3"/>
      <c r="E167" s="3"/>
      <c r="F167" s="3"/>
      <c r="G167" s="3"/>
      <c r="H167" s="3"/>
      <c r="I167" s="3"/>
    </row>
    <row r="168" spans="1:9" ht="15.75" customHeight="1">
      <c r="A168" s="1"/>
      <c r="B168" s="2"/>
      <c r="C168" s="2"/>
      <c r="D168" s="3"/>
      <c r="E168" s="3"/>
      <c r="F168" s="3"/>
      <c r="G168" s="3"/>
      <c r="H168" s="3"/>
      <c r="I168" s="3"/>
    </row>
    <row r="169" spans="1:9" ht="15.75" customHeight="1">
      <c r="A169" s="1"/>
      <c r="B169" s="2"/>
      <c r="C169" s="2"/>
      <c r="D169" s="3"/>
      <c r="E169" s="3"/>
      <c r="F169" s="3"/>
      <c r="G169" s="3"/>
      <c r="H169" s="3"/>
      <c r="I169" s="3"/>
    </row>
    <row r="170" spans="1:9" ht="15.75" customHeight="1">
      <c r="A170" s="1"/>
      <c r="B170" s="2"/>
      <c r="C170" s="2"/>
      <c r="D170" s="3"/>
      <c r="E170" s="3"/>
      <c r="F170" s="3"/>
      <c r="G170" s="3"/>
      <c r="H170" s="3"/>
      <c r="I170" s="3"/>
    </row>
    <row r="171" spans="1:9" ht="15.75" customHeight="1">
      <c r="A171" s="1"/>
      <c r="B171" s="2"/>
      <c r="C171" s="2"/>
      <c r="D171" s="3"/>
      <c r="E171" s="3"/>
      <c r="F171" s="3"/>
      <c r="G171" s="3"/>
      <c r="H171" s="3"/>
      <c r="I171" s="3"/>
    </row>
    <row r="172" spans="1:9" ht="15.75" customHeight="1">
      <c r="A172" s="1"/>
      <c r="B172" s="2"/>
      <c r="C172" s="2"/>
      <c r="D172" s="3"/>
      <c r="E172" s="3"/>
      <c r="F172" s="3"/>
      <c r="G172" s="3"/>
      <c r="H172" s="3"/>
      <c r="I172" s="3"/>
    </row>
    <row r="173" spans="1:9" ht="15.75" customHeight="1">
      <c r="A173" s="1"/>
      <c r="B173" s="2"/>
      <c r="C173" s="2"/>
      <c r="D173" s="3"/>
      <c r="E173" s="3"/>
      <c r="F173" s="3"/>
      <c r="G173" s="3"/>
      <c r="H173" s="3"/>
      <c r="I173" s="3"/>
    </row>
    <row r="174" spans="1:9" ht="15.75" customHeight="1">
      <c r="A174" s="1"/>
      <c r="B174" s="2"/>
      <c r="C174" s="2"/>
      <c r="D174" s="3"/>
      <c r="E174" s="3"/>
      <c r="F174" s="3"/>
      <c r="G174" s="3"/>
      <c r="H174" s="3"/>
      <c r="I174" s="3"/>
    </row>
    <row r="175" spans="1:9" ht="15.75" customHeight="1">
      <c r="A175" s="1"/>
      <c r="B175" s="2"/>
      <c r="C175" s="2"/>
      <c r="D175" s="3"/>
      <c r="E175" s="3"/>
      <c r="F175" s="3"/>
      <c r="G175" s="3"/>
      <c r="H175" s="3"/>
      <c r="I175" s="3"/>
    </row>
    <row r="176" spans="1:9" ht="15.75" customHeight="1">
      <c r="A176" s="1"/>
      <c r="B176" s="2"/>
      <c r="C176" s="2"/>
      <c r="D176" s="3"/>
      <c r="E176" s="3"/>
      <c r="F176" s="3"/>
      <c r="G176" s="3"/>
      <c r="H176" s="3"/>
      <c r="I176" s="3"/>
    </row>
    <row r="177" spans="1:9" ht="15.75" customHeight="1">
      <c r="A177" s="1"/>
      <c r="B177" s="2"/>
      <c r="C177" s="2"/>
      <c r="D177" s="3"/>
      <c r="E177" s="3"/>
      <c r="F177" s="3"/>
      <c r="G177" s="3"/>
      <c r="H177" s="3"/>
      <c r="I177" s="3"/>
    </row>
    <row r="178" spans="1:9" ht="15.75" customHeight="1">
      <c r="A178" s="1"/>
      <c r="B178" s="2"/>
      <c r="C178" s="2"/>
      <c r="D178" s="3"/>
      <c r="E178" s="3"/>
      <c r="F178" s="3"/>
      <c r="G178" s="3"/>
      <c r="H178" s="3"/>
      <c r="I178" s="3"/>
    </row>
    <row r="179" spans="1:9" ht="15.75" customHeight="1">
      <c r="A179" s="1"/>
      <c r="B179" s="2"/>
      <c r="C179" s="2"/>
      <c r="D179" s="3"/>
      <c r="E179" s="3"/>
      <c r="F179" s="3"/>
      <c r="G179" s="3"/>
      <c r="H179" s="3"/>
      <c r="I179" s="3"/>
    </row>
    <row r="180" spans="1:9" ht="15.75" customHeight="1">
      <c r="A180" s="1"/>
      <c r="B180" s="2"/>
      <c r="C180" s="2"/>
      <c r="D180" s="3"/>
      <c r="E180" s="3"/>
      <c r="F180" s="3"/>
      <c r="G180" s="3"/>
      <c r="H180" s="3"/>
      <c r="I180" s="3"/>
    </row>
    <row r="181" spans="1:9" ht="15.75" customHeight="1">
      <c r="A181" s="1"/>
      <c r="B181" s="2"/>
      <c r="C181" s="2"/>
      <c r="D181" s="3"/>
      <c r="E181" s="3"/>
      <c r="F181" s="3"/>
      <c r="G181" s="3"/>
      <c r="H181" s="3"/>
      <c r="I181" s="3"/>
    </row>
    <row r="182" spans="1:9" ht="15.75" customHeight="1">
      <c r="A182" s="1"/>
      <c r="B182" s="2"/>
      <c r="C182" s="2"/>
      <c r="D182" s="3"/>
      <c r="E182" s="3"/>
      <c r="F182" s="3"/>
      <c r="G182" s="3"/>
      <c r="H182" s="3"/>
      <c r="I182" s="3"/>
    </row>
    <row r="183" spans="1:9" ht="15.75" customHeight="1">
      <c r="A183" s="1"/>
      <c r="B183" s="2"/>
      <c r="C183" s="2"/>
      <c r="D183" s="3"/>
      <c r="E183" s="3"/>
      <c r="F183" s="3"/>
      <c r="G183" s="3"/>
      <c r="H183" s="3"/>
      <c r="I183" s="3"/>
    </row>
    <row r="184" spans="1:9" ht="15.75" customHeight="1">
      <c r="A184" s="1"/>
      <c r="B184" s="2"/>
      <c r="C184" s="2"/>
      <c r="D184" s="3"/>
      <c r="E184" s="3"/>
      <c r="F184" s="3"/>
      <c r="G184" s="3"/>
      <c r="H184" s="3"/>
      <c r="I184" s="3"/>
    </row>
    <row r="185" spans="1:9" ht="15.75" customHeight="1">
      <c r="A185" s="1"/>
      <c r="B185" s="2"/>
      <c r="C185" s="2"/>
      <c r="D185" s="3"/>
      <c r="E185" s="3"/>
      <c r="F185" s="3"/>
      <c r="G185" s="3"/>
      <c r="H185" s="3"/>
      <c r="I185" s="3"/>
    </row>
    <row r="186" spans="1:9" ht="15.75" customHeight="1">
      <c r="A186" s="1"/>
      <c r="B186" s="2"/>
      <c r="C186" s="2"/>
      <c r="D186" s="3"/>
      <c r="E186" s="3"/>
      <c r="F186" s="3"/>
      <c r="G186" s="3"/>
      <c r="H186" s="3"/>
      <c r="I186" s="3"/>
    </row>
    <row r="187" spans="1:9" ht="15.75" customHeight="1">
      <c r="A187" s="1"/>
      <c r="B187" s="2"/>
      <c r="C187" s="2"/>
      <c r="D187" s="3"/>
      <c r="E187" s="3"/>
      <c r="F187" s="3"/>
      <c r="G187" s="3"/>
      <c r="H187" s="3"/>
      <c r="I187" s="3"/>
    </row>
    <row r="188" spans="1:9" ht="15.75" customHeight="1">
      <c r="A188" s="1"/>
      <c r="B188" s="2"/>
      <c r="C188" s="2"/>
      <c r="D188" s="3"/>
      <c r="E188" s="3"/>
      <c r="F188" s="3"/>
      <c r="G188" s="3"/>
      <c r="H188" s="3"/>
      <c r="I188" s="3"/>
    </row>
    <row r="189" spans="1:9" ht="15.75" customHeight="1">
      <c r="A189" s="1"/>
      <c r="B189" s="2"/>
      <c r="C189" s="2"/>
      <c r="D189" s="3"/>
      <c r="E189" s="3"/>
      <c r="F189" s="3"/>
      <c r="G189" s="3"/>
      <c r="H189" s="3"/>
      <c r="I189" s="3"/>
    </row>
    <row r="190" spans="1:9" ht="15.75" customHeight="1">
      <c r="A190" s="1"/>
      <c r="B190" s="2"/>
      <c r="C190" s="2"/>
      <c r="D190" s="3"/>
      <c r="E190" s="3"/>
      <c r="F190" s="3"/>
      <c r="G190" s="3"/>
      <c r="H190" s="3"/>
      <c r="I190" s="3"/>
    </row>
    <row r="191" spans="1:9" ht="15.75" customHeight="1">
      <c r="A191" s="1"/>
      <c r="B191" s="2"/>
      <c r="C191" s="2"/>
      <c r="D191" s="3"/>
      <c r="E191" s="3"/>
      <c r="F191" s="3"/>
      <c r="G191" s="3"/>
      <c r="H191" s="3"/>
      <c r="I191" s="3"/>
    </row>
    <row r="192" spans="1:9" ht="15.75" customHeight="1">
      <c r="A192" s="1"/>
      <c r="B192" s="2"/>
      <c r="C192" s="2"/>
      <c r="D192" s="3"/>
      <c r="E192" s="3"/>
      <c r="F192" s="3"/>
      <c r="G192" s="3"/>
      <c r="H192" s="3"/>
      <c r="I192" s="3"/>
    </row>
    <row r="193" spans="1:9" ht="15.75" customHeight="1">
      <c r="A193" s="1"/>
      <c r="B193" s="2"/>
      <c r="C193" s="2"/>
      <c r="D193" s="3"/>
      <c r="E193" s="3"/>
      <c r="F193" s="3"/>
      <c r="G193" s="3"/>
      <c r="H193" s="3"/>
      <c r="I193" s="3"/>
    </row>
    <row r="194" spans="1:9" ht="15.75" customHeight="1">
      <c r="A194" s="1"/>
      <c r="B194" s="2"/>
      <c r="C194" s="2"/>
      <c r="D194" s="3"/>
      <c r="E194" s="3"/>
      <c r="F194" s="3"/>
      <c r="G194" s="3"/>
      <c r="H194" s="3"/>
      <c r="I194" s="3"/>
    </row>
    <row r="195" spans="1:9" ht="15.75" customHeight="1">
      <c r="A195" s="1"/>
      <c r="B195" s="2"/>
      <c r="C195" s="2"/>
      <c r="D195" s="3"/>
      <c r="E195" s="3"/>
      <c r="F195" s="3"/>
      <c r="G195" s="3"/>
      <c r="H195" s="3"/>
      <c r="I195" s="3"/>
    </row>
    <row r="196" spans="1:9" ht="15.75" customHeight="1">
      <c r="A196" s="1"/>
      <c r="B196" s="2"/>
      <c r="C196" s="2"/>
      <c r="D196" s="3"/>
      <c r="E196" s="3"/>
      <c r="F196" s="3"/>
      <c r="G196" s="3"/>
      <c r="H196" s="3"/>
      <c r="I196" s="3"/>
    </row>
    <row r="197" spans="1:9" ht="15.75" customHeight="1">
      <c r="A197" s="1"/>
      <c r="B197" s="2"/>
      <c r="C197" s="2"/>
      <c r="D197" s="3"/>
      <c r="E197" s="3"/>
      <c r="F197" s="3"/>
      <c r="G197" s="3"/>
      <c r="H197" s="3"/>
      <c r="I197" s="3"/>
    </row>
    <row r="198" spans="1:9" ht="15.75" customHeight="1">
      <c r="A198" s="1"/>
      <c r="B198" s="2"/>
      <c r="C198" s="2"/>
      <c r="D198" s="3"/>
      <c r="E198" s="3"/>
      <c r="F198" s="3"/>
      <c r="G198" s="3"/>
      <c r="H198" s="3"/>
      <c r="I198" s="3"/>
    </row>
    <row r="199" spans="1:9" ht="15.75" customHeight="1">
      <c r="A199" s="1"/>
      <c r="B199" s="2"/>
      <c r="C199" s="2"/>
      <c r="D199" s="3"/>
      <c r="E199" s="3"/>
      <c r="F199" s="3"/>
      <c r="G199" s="3"/>
      <c r="H199" s="3"/>
      <c r="I199" s="3"/>
    </row>
    <row r="200" spans="1:9" ht="15.75" customHeight="1">
      <c r="A200" s="1"/>
      <c r="B200" s="2"/>
      <c r="C200" s="2"/>
      <c r="D200" s="3"/>
      <c r="E200" s="3"/>
      <c r="F200" s="3"/>
      <c r="G200" s="3"/>
      <c r="H200" s="3"/>
      <c r="I200" s="3"/>
    </row>
    <row r="201" spans="1:9" ht="15.75" customHeight="1">
      <c r="A201" s="1"/>
      <c r="B201" s="2"/>
      <c r="C201" s="2"/>
      <c r="D201" s="3"/>
      <c r="E201" s="3"/>
      <c r="F201" s="3"/>
      <c r="G201" s="3"/>
      <c r="H201" s="3"/>
      <c r="I201" s="3"/>
    </row>
    <row r="202" spans="1:9" ht="15.75" customHeight="1">
      <c r="A202" s="1"/>
      <c r="B202" s="2"/>
      <c r="C202" s="2"/>
      <c r="D202" s="3"/>
      <c r="E202" s="3"/>
      <c r="F202" s="3"/>
      <c r="G202" s="3"/>
      <c r="H202" s="3"/>
      <c r="I202" s="3"/>
    </row>
    <row r="203" spans="1:9" ht="15.75" customHeight="1">
      <c r="A203" s="1"/>
      <c r="B203" s="2"/>
      <c r="C203" s="2"/>
      <c r="D203" s="3"/>
      <c r="E203" s="3"/>
      <c r="F203" s="3"/>
      <c r="G203" s="3"/>
      <c r="H203" s="3"/>
      <c r="I203" s="3"/>
    </row>
    <row r="204" spans="1:9" ht="15.75" customHeight="1">
      <c r="A204" s="1"/>
      <c r="B204" s="2"/>
      <c r="C204" s="2"/>
      <c r="D204" s="3"/>
      <c r="E204" s="3"/>
      <c r="F204" s="3"/>
      <c r="G204" s="3"/>
      <c r="H204" s="3"/>
      <c r="I204" s="3"/>
    </row>
    <row r="205" spans="1:9" ht="15.75" customHeight="1">
      <c r="A205" s="1"/>
      <c r="B205" s="2"/>
      <c r="C205" s="2"/>
      <c r="D205" s="3"/>
      <c r="E205" s="3"/>
      <c r="F205" s="3"/>
      <c r="G205" s="3"/>
      <c r="H205" s="3"/>
      <c r="I205" s="3"/>
    </row>
    <row r="206" spans="1:9" ht="15.75" customHeight="1">
      <c r="A206" s="1"/>
      <c r="B206" s="2"/>
      <c r="C206" s="2"/>
      <c r="D206" s="3"/>
      <c r="E206" s="3"/>
      <c r="F206" s="3"/>
      <c r="G206" s="3"/>
      <c r="H206" s="3"/>
      <c r="I206" s="3"/>
    </row>
    <row r="207" spans="1:9" ht="15.75" customHeight="1">
      <c r="A207" s="1"/>
      <c r="B207" s="2"/>
      <c r="C207" s="2"/>
      <c r="D207" s="3"/>
      <c r="E207" s="3"/>
      <c r="F207" s="3"/>
      <c r="G207" s="3"/>
      <c r="H207" s="3"/>
      <c r="I207" s="3"/>
    </row>
    <row r="208" spans="1:9" ht="15.75" customHeight="1">
      <c r="A208" s="1"/>
      <c r="B208" s="2"/>
      <c r="C208" s="2"/>
      <c r="D208" s="3"/>
      <c r="E208" s="3"/>
      <c r="F208" s="3"/>
      <c r="G208" s="3"/>
      <c r="H208" s="3"/>
      <c r="I208" s="3"/>
    </row>
    <row r="209" spans="1:9" ht="15.75" customHeight="1">
      <c r="A209" s="1"/>
      <c r="B209" s="2"/>
      <c r="C209" s="2"/>
      <c r="D209" s="3"/>
      <c r="E209" s="3"/>
      <c r="F209" s="3"/>
      <c r="G209" s="3"/>
      <c r="H209" s="3"/>
      <c r="I209" s="3"/>
    </row>
    <row r="210" spans="1:9" ht="15.75" customHeight="1">
      <c r="A210" s="1"/>
      <c r="B210" s="2"/>
      <c r="C210" s="2"/>
      <c r="D210" s="3"/>
      <c r="E210" s="3"/>
      <c r="F210" s="3"/>
      <c r="G210" s="3"/>
      <c r="H210" s="3"/>
      <c r="I210" s="3"/>
    </row>
    <row r="211" spans="1:9" ht="15.75" customHeight="1">
      <c r="A211" s="1"/>
      <c r="B211" s="2"/>
      <c r="C211" s="2"/>
      <c r="D211" s="3"/>
      <c r="E211" s="3"/>
      <c r="F211" s="3"/>
      <c r="G211" s="3"/>
      <c r="H211" s="3"/>
      <c r="I211" s="3"/>
    </row>
    <row r="212" spans="1:9" ht="15.75" customHeight="1">
      <c r="A212" s="1"/>
      <c r="B212" s="2"/>
      <c r="C212" s="2"/>
      <c r="D212" s="3"/>
      <c r="E212" s="3"/>
      <c r="F212" s="3"/>
      <c r="G212" s="3"/>
      <c r="H212" s="3"/>
      <c r="I212" s="3"/>
    </row>
    <row r="213" spans="1:9" ht="15.75" customHeight="1">
      <c r="A213" s="1"/>
      <c r="B213" s="2"/>
      <c r="C213" s="2"/>
      <c r="D213" s="3"/>
      <c r="E213" s="3"/>
      <c r="F213" s="3"/>
      <c r="G213" s="3"/>
      <c r="H213" s="3"/>
      <c r="I213" s="3"/>
    </row>
    <row r="214" spans="1:9" ht="15.75" customHeight="1">
      <c r="A214" s="1"/>
      <c r="B214" s="2"/>
      <c r="C214" s="2"/>
      <c r="D214" s="3"/>
      <c r="E214" s="3"/>
      <c r="F214" s="3"/>
      <c r="G214" s="3"/>
      <c r="H214" s="3"/>
      <c r="I214" s="3"/>
    </row>
    <row r="215" spans="1:9" ht="15.75" customHeight="1">
      <c r="A215" s="1"/>
      <c r="B215" s="2"/>
      <c r="C215" s="2"/>
      <c r="D215" s="3"/>
      <c r="E215" s="3"/>
      <c r="F215" s="3"/>
      <c r="G215" s="3"/>
      <c r="H215" s="3"/>
      <c r="I215" s="3"/>
    </row>
    <row r="216" spans="1:9" ht="15.75" customHeight="1">
      <c r="A216" s="1"/>
      <c r="B216" s="2"/>
      <c r="C216" s="2"/>
      <c r="D216" s="3"/>
      <c r="E216" s="3"/>
      <c r="F216" s="3"/>
      <c r="G216" s="3"/>
      <c r="H216" s="3"/>
      <c r="I216" s="3"/>
    </row>
    <row r="217" spans="1:9" ht="15.75" customHeight="1">
      <c r="A217" s="1"/>
      <c r="B217" s="2"/>
      <c r="C217" s="2"/>
      <c r="D217" s="3"/>
      <c r="E217" s="3"/>
      <c r="F217" s="3"/>
      <c r="G217" s="3"/>
      <c r="H217" s="3"/>
      <c r="I217" s="3"/>
    </row>
    <row r="218" spans="1:9" ht="15.75" customHeight="1">
      <c r="A218" s="1"/>
      <c r="B218" s="2"/>
      <c r="C218" s="2"/>
      <c r="D218" s="3"/>
      <c r="E218" s="3"/>
      <c r="F218" s="3"/>
      <c r="G218" s="3"/>
      <c r="H218" s="3"/>
      <c r="I218" s="3"/>
    </row>
    <row r="219" spans="1:9" ht="15.75" customHeight="1">
      <c r="A219" s="1"/>
      <c r="B219" s="2"/>
      <c r="C219" s="2"/>
      <c r="D219" s="3"/>
      <c r="E219" s="3"/>
      <c r="F219" s="3"/>
      <c r="G219" s="3"/>
      <c r="H219" s="3"/>
      <c r="I219" s="3"/>
    </row>
    <row r="220" spans="1:9" ht="15.75" customHeight="1">
      <c r="A220" s="1"/>
      <c r="B220" s="2"/>
      <c r="C220" s="2"/>
      <c r="D220" s="3"/>
      <c r="E220" s="3"/>
      <c r="F220" s="3"/>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X1000"/>
  <sheetViews>
    <sheetView topLeftCell="A9" workbookViewId="0">
      <selection activeCell="H17" sqref="H17"/>
    </sheetView>
  </sheetViews>
  <sheetFormatPr defaultColWidth="14.3984375" defaultRowHeight="15" customHeight="1"/>
  <cols>
    <col min="1" max="1" width="23.73046875" customWidth="1"/>
    <col min="2" max="2" width="17.1328125" customWidth="1"/>
    <col min="3" max="3" width="10.86328125" customWidth="1"/>
    <col min="4" max="4" width="13.3984375" customWidth="1"/>
    <col min="5" max="5" width="11.73046875" customWidth="1"/>
    <col min="6" max="6" width="26.3984375" customWidth="1"/>
    <col min="7" max="7" width="7.86328125" customWidth="1"/>
    <col min="8" max="8" width="12.265625" customWidth="1"/>
    <col min="9" max="10" width="9.1328125" customWidth="1"/>
    <col min="11" max="24" width="8" customWidth="1"/>
  </cols>
  <sheetData>
    <row r="1" spans="1:24" ht="14.25">
      <c r="A1" s="1"/>
      <c r="B1" s="1"/>
      <c r="C1" s="2"/>
      <c r="D1" s="3"/>
      <c r="E1" s="3"/>
      <c r="F1" s="3"/>
      <c r="G1" s="3"/>
      <c r="H1" s="3"/>
      <c r="I1" s="3"/>
      <c r="J1" s="3"/>
    </row>
    <row r="2" spans="1:24" ht="33" customHeight="1">
      <c r="A2" s="1172" t="s">
        <v>129</v>
      </c>
      <c r="B2" s="1169"/>
      <c r="C2" s="1169"/>
      <c r="D2" s="1169"/>
      <c r="E2" s="1169"/>
      <c r="F2" s="1169"/>
      <c r="G2" s="1169"/>
      <c r="H2" s="1170"/>
      <c r="I2" s="31"/>
      <c r="J2" s="31"/>
      <c r="K2" s="19"/>
      <c r="L2" s="19"/>
      <c r="M2" s="19"/>
      <c r="N2" s="19"/>
      <c r="O2" s="19"/>
      <c r="P2" s="19"/>
      <c r="Q2" s="19"/>
      <c r="R2" s="19"/>
      <c r="S2" s="19"/>
      <c r="T2" s="19"/>
      <c r="U2" s="19"/>
      <c r="V2" s="19"/>
      <c r="W2" s="19"/>
      <c r="X2" s="19"/>
    </row>
    <row r="3" spans="1:24" ht="14.25">
      <c r="A3" s="22"/>
      <c r="B3" s="22"/>
      <c r="C3" s="22"/>
      <c r="D3" s="22"/>
      <c r="E3" s="22"/>
      <c r="F3" s="22"/>
      <c r="G3" s="22"/>
      <c r="H3" s="22"/>
      <c r="I3" s="31"/>
      <c r="J3" s="31"/>
      <c r="K3" s="19"/>
      <c r="L3" s="19"/>
      <c r="M3" s="19"/>
      <c r="N3" s="19"/>
      <c r="O3" s="19"/>
      <c r="P3" s="19"/>
      <c r="Q3" s="19"/>
      <c r="R3" s="19"/>
      <c r="S3" s="19"/>
      <c r="T3" s="19"/>
      <c r="U3" s="19"/>
      <c r="V3" s="19"/>
      <c r="W3" s="19"/>
      <c r="X3" s="19"/>
    </row>
    <row r="4" spans="1:24" ht="19.5" customHeight="1">
      <c r="A4" s="1195" t="s">
        <v>130</v>
      </c>
      <c r="B4" s="1196"/>
      <c r="C4" s="1196"/>
      <c r="D4" s="1196"/>
      <c r="E4" s="1196"/>
      <c r="F4" s="1196"/>
      <c r="G4" s="1196"/>
      <c r="H4" s="1196"/>
      <c r="I4" s="31"/>
      <c r="J4" s="31"/>
      <c r="K4" s="69"/>
      <c r="L4" s="69"/>
      <c r="M4" s="69"/>
      <c r="N4" s="69"/>
      <c r="O4" s="69"/>
      <c r="P4" s="69"/>
      <c r="Q4" s="69"/>
      <c r="R4" s="69"/>
      <c r="S4" s="69"/>
      <c r="T4" s="69"/>
      <c r="U4" s="69"/>
      <c r="V4" s="69"/>
      <c r="W4" s="69"/>
      <c r="X4" s="69"/>
    </row>
    <row r="5" spans="1:24" ht="14.25">
      <c r="A5" s="1195" t="s">
        <v>131</v>
      </c>
      <c r="B5" s="1196"/>
      <c r="C5" s="1196"/>
      <c r="D5" s="1196"/>
      <c r="E5" s="1196"/>
      <c r="F5" s="1196"/>
      <c r="G5" s="1196"/>
      <c r="H5" s="1196"/>
      <c r="I5" s="31"/>
      <c r="J5" s="31"/>
      <c r="K5" s="69"/>
      <c r="L5" s="69"/>
      <c r="M5" s="69"/>
      <c r="N5" s="69"/>
      <c r="O5" s="69"/>
      <c r="P5" s="69"/>
      <c r="Q5" s="69"/>
      <c r="R5" s="69"/>
      <c r="S5" s="69"/>
      <c r="T5" s="69"/>
      <c r="U5" s="69"/>
      <c r="V5" s="69"/>
      <c r="W5" s="69"/>
      <c r="X5" s="69"/>
    </row>
    <row r="6" spans="1:24" ht="13.5" customHeight="1">
      <c r="A6" s="1195" t="s">
        <v>132</v>
      </c>
      <c r="B6" s="1196"/>
      <c r="C6" s="1196"/>
      <c r="D6" s="1196"/>
      <c r="E6" s="1196"/>
      <c r="F6" s="1196"/>
      <c r="G6" s="1196"/>
      <c r="H6" s="1196"/>
      <c r="I6" s="29"/>
      <c r="J6" s="29"/>
      <c r="K6" s="70"/>
      <c r="L6" s="70"/>
      <c r="M6" s="70"/>
      <c r="N6" s="70"/>
      <c r="O6" s="70"/>
      <c r="P6" s="70"/>
      <c r="Q6" s="70"/>
      <c r="R6" s="70"/>
      <c r="S6" s="70"/>
      <c r="T6" s="70"/>
      <c r="U6" s="70"/>
      <c r="V6" s="70"/>
      <c r="W6" s="70"/>
      <c r="X6" s="70"/>
    </row>
    <row r="7" spans="1:24" ht="14.25">
      <c r="A7" s="1195" t="s">
        <v>133</v>
      </c>
      <c r="B7" s="1196"/>
      <c r="C7" s="1196"/>
      <c r="D7" s="1196"/>
      <c r="E7" s="1196"/>
      <c r="F7" s="1196"/>
      <c r="G7" s="1196"/>
      <c r="H7" s="1196"/>
      <c r="I7" s="29"/>
      <c r="J7" s="29"/>
      <c r="K7" s="70"/>
      <c r="L7" s="70"/>
      <c r="M7" s="70"/>
      <c r="N7" s="70"/>
      <c r="O7" s="70"/>
      <c r="P7" s="70"/>
      <c r="Q7" s="70"/>
      <c r="R7" s="70"/>
      <c r="S7" s="70"/>
      <c r="T7" s="70"/>
      <c r="U7" s="70"/>
      <c r="V7" s="70"/>
      <c r="W7" s="70"/>
      <c r="X7" s="70"/>
    </row>
    <row r="8" spans="1:24" ht="323.25" customHeight="1">
      <c r="A8" s="1195" t="s">
        <v>134</v>
      </c>
      <c r="B8" s="1196"/>
      <c r="C8" s="1196"/>
      <c r="D8" s="1196"/>
      <c r="E8" s="1196"/>
      <c r="F8" s="1196"/>
      <c r="G8" s="1196"/>
      <c r="H8" s="1196"/>
      <c r="I8" s="29"/>
      <c r="J8" s="29"/>
      <c r="K8" s="70"/>
      <c r="L8" s="70"/>
      <c r="M8" s="70"/>
      <c r="N8" s="70"/>
      <c r="O8" s="70"/>
      <c r="P8" s="70"/>
      <c r="Q8" s="70"/>
      <c r="R8" s="70"/>
      <c r="S8" s="70"/>
      <c r="T8" s="70"/>
      <c r="U8" s="70"/>
      <c r="V8" s="70"/>
      <c r="W8" s="70"/>
      <c r="X8" s="70"/>
    </row>
    <row r="9" spans="1:24" ht="14.25">
      <c r="A9" s="7"/>
      <c r="B9" s="7"/>
      <c r="C9" s="8"/>
      <c r="D9" s="7"/>
      <c r="E9" s="7"/>
      <c r="F9" s="7"/>
      <c r="G9" s="7"/>
      <c r="H9" s="7"/>
      <c r="I9" s="31"/>
      <c r="J9" s="31"/>
      <c r="K9" s="69"/>
      <c r="L9" s="69"/>
      <c r="M9" s="69"/>
      <c r="N9" s="69"/>
      <c r="O9" s="69"/>
      <c r="P9" s="69"/>
      <c r="Q9" s="69"/>
      <c r="R9" s="69"/>
      <c r="S9" s="69"/>
      <c r="T9" s="69"/>
      <c r="U9" s="69"/>
      <c r="V9" s="69"/>
      <c r="W9" s="69"/>
      <c r="X9" s="69"/>
    </row>
    <row r="10" spans="1:24" ht="57" customHeight="1">
      <c r="A10" s="33" t="s">
        <v>135</v>
      </c>
      <c r="B10" s="33" t="s">
        <v>85</v>
      </c>
      <c r="C10" s="33" t="s">
        <v>136</v>
      </c>
      <c r="D10" s="33" t="s">
        <v>137</v>
      </c>
      <c r="E10" s="33" t="s">
        <v>138</v>
      </c>
      <c r="F10" s="33" t="s">
        <v>139</v>
      </c>
      <c r="G10" s="11" t="s">
        <v>71</v>
      </c>
      <c r="H10" s="11" t="s">
        <v>57</v>
      </c>
      <c r="I10" s="140" t="s">
        <v>393</v>
      </c>
      <c r="J10" s="31"/>
      <c r="K10" s="69"/>
      <c r="L10" s="69"/>
      <c r="M10" s="69"/>
      <c r="N10" s="69"/>
      <c r="O10" s="69"/>
      <c r="P10" s="69"/>
      <c r="Q10" s="69"/>
      <c r="R10" s="69"/>
      <c r="S10" s="69"/>
      <c r="T10" s="69"/>
      <c r="U10" s="69"/>
      <c r="V10" s="69"/>
      <c r="W10" s="69"/>
      <c r="X10" s="69"/>
    </row>
    <row r="11" spans="1:24" ht="14.25">
      <c r="A11" s="12"/>
      <c r="B11" s="12"/>
      <c r="C11" s="21"/>
      <c r="D11" s="12"/>
      <c r="E11" s="21"/>
      <c r="F11" s="21"/>
      <c r="G11" s="57"/>
      <c r="H11" s="51"/>
      <c r="I11" s="3"/>
      <c r="J11" s="3"/>
      <c r="K11" s="71"/>
      <c r="L11" s="71"/>
      <c r="M11" s="71"/>
      <c r="N11" s="71"/>
      <c r="O11" s="71"/>
      <c r="P11" s="71"/>
      <c r="Q11" s="71"/>
      <c r="R11" s="71"/>
      <c r="S11" s="71"/>
      <c r="T11" s="71"/>
      <c r="U11" s="71"/>
      <c r="V11" s="71"/>
      <c r="W11" s="71"/>
      <c r="X11" s="71"/>
    </row>
    <row r="12" spans="1:24" ht="14.25">
      <c r="A12" s="12"/>
      <c r="B12" s="12"/>
      <c r="C12" s="67"/>
      <c r="D12" s="12"/>
      <c r="E12" s="21"/>
      <c r="F12" s="21"/>
      <c r="G12" s="57"/>
      <c r="H12" s="51"/>
      <c r="I12" s="3"/>
      <c r="J12" s="3"/>
      <c r="K12" s="71"/>
      <c r="L12" s="71"/>
      <c r="M12" s="71"/>
      <c r="N12" s="71"/>
      <c r="O12" s="71"/>
      <c r="P12" s="71"/>
      <c r="Q12" s="71"/>
      <c r="R12" s="71"/>
      <c r="S12" s="71"/>
      <c r="T12" s="71"/>
      <c r="U12" s="71"/>
      <c r="V12" s="71"/>
      <c r="W12" s="71"/>
      <c r="X12" s="71"/>
    </row>
    <row r="13" spans="1:24" ht="14.25">
      <c r="A13" s="12"/>
      <c r="B13" s="12"/>
      <c r="C13" s="21"/>
      <c r="D13" s="12"/>
      <c r="E13" s="21"/>
      <c r="F13" s="21"/>
      <c r="G13" s="57"/>
      <c r="H13" s="51"/>
      <c r="I13" s="3"/>
      <c r="J13" s="3"/>
      <c r="K13" s="71"/>
      <c r="L13" s="71"/>
      <c r="M13" s="71"/>
      <c r="N13" s="71"/>
      <c r="O13" s="71"/>
      <c r="P13" s="71"/>
      <c r="Q13" s="71"/>
      <c r="R13" s="71"/>
      <c r="S13" s="71"/>
      <c r="T13" s="71"/>
      <c r="U13" s="71"/>
      <c r="V13" s="71"/>
      <c r="W13" s="71"/>
      <c r="X13" s="71"/>
    </row>
    <row r="14" spans="1:24" ht="14.25">
      <c r="A14" s="12"/>
      <c r="B14" s="12"/>
      <c r="C14" s="21"/>
      <c r="D14" s="12"/>
      <c r="E14" s="21"/>
      <c r="F14" s="21"/>
      <c r="G14" s="57"/>
      <c r="H14" s="51"/>
      <c r="I14" s="3"/>
      <c r="J14" s="3"/>
      <c r="K14" s="71"/>
      <c r="L14" s="71"/>
      <c r="M14" s="71"/>
      <c r="N14" s="71"/>
      <c r="O14" s="71"/>
      <c r="P14" s="71"/>
      <c r="Q14" s="71"/>
      <c r="R14" s="71"/>
      <c r="S14" s="71"/>
      <c r="T14" s="71"/>
      <c r="U14" s="71"/>
      <c r="V14" s="71"/>
      <c r="W14" s="71"/>
      <c r="X14" s="71"/>
    </row>
    <row r="15" spans="1:24" ht="14.25">
      <c r="A15" s="12"/>
      <c r="B15" s="12"/>
      <c r="C15" s="21"/>
      <c r="D15" s="12"/>
      <c r="E15" s="21"/>
      <c r="F15" s="21"/>
      <c r="G15" s="57"/>
      <c r="H15" s="51"/>
      <c r="I15" s="3"/>
      <c r="J15" s="3"/>
      <c r="K15" s="71"/>
      <c r="L15" s="71"/>
      <c r="M15" s="71"/>
      <c r="N15" s="71"/>
      <c r="O15" s="71"/>
      <c r="P15" s="71"/>
      <c r="Q15" s="71"/>
      <c r="R15" s="71"/>
      <c r="S15" s="71"/>
      <c r="T15" s="71"/>
      <c r="U15" s="71"/>
      <c r="V15" s="71"/>
      <c r="W15" s="71"/>
      <c r="X15" s="71"/>
    </row>
    <row r="16" spans="1:24" ht="14.25">
      <c r="A16" s="12"/>
      <c r="B16" s="12"/>
      <c r="C16" s="21"/>
      <c r="D16" s="12"/>
      <c r="E16" s="21"/>
      <c r="F16" s="21"/>
      <c r="G16" s="57"/>
      <c r="H16" s="51"/>
      <c r="I16" s="3"/>
      <c r="J16" s="3"/>
      <c r="K16" s="71"/>
      <c r="L16" s="71"/>
      <c r="M16" s="71"/>
      <c r="N16" s="71"/>
      <c r="O16" s="71"/>
      <c r="P16" s="71"/>
      <c r="Q16" s="71"/>
      <c r="R16" s="71"/>
      <c r="S16" s="71"/>
      <c r="T16" s="71"/>
      <c r="U16" s="71"/>
      <c r="V16" s="71"/>
      <c r="W16" s="71"/>
      <c r="X16" s="71"/>
    </row>
    <row r="17" spans="1:10" ht="14.25">
      <c r="A17" s="29" t="s">
        <v>58</v>
      </c>
      <c r="B17" s="29"/>
      <c r="C17" s="2"/>
      <c r="D17" s="3"/>
      <c r="E17" s="3"/>
      <c r="F17" s="3"/>
      <c r="G17" s="68"/>
      <c r="H17" s="48">
        <f>SUM(H11:H16)</f>
        <v>0</v>
      </c>
      <c r="I17" s="3"/>
      <c r="J17" s="3"/>
    </row>
    <row r="18" spans="1:10" ht="14.25">
      <c r="A18" s="1"/>
      <c r="B18" s="1"/>
      <c r="C18" s="2"/>
      <c r="D18" s="3"/>
      <c r="E18" s="3"/>
      <c r="F18" s="3"/>
      <c r="G18" s="3"/>
      <c r="H18" s="3"/>
      <c r="I18" s="3"/>
      <c r="J18" s="3"/>
    </row>
    <row r="19" spans="1:10" ht="15.75" customHeight="1">
      <c r="A19" s="1164" t="s">
        <v>59</v>
      </c>
      <c r="B19" s="1165"/>
      <c r="C19" s="1165"/>
      <c r="D19" s="1165"/>
      <c r="E19" s="1165"/>
      <c r="F19" s="1165"/>
      <c r="G19" s="1165"/>
      <c r="H19" s="1165"/>
      <c r="I19" s="3"/>
      <c r="J19" s="3"/>
    </row>
    <row r="20" spans="1:10" ht="15.75" customHeight="1">
      <c r="A20" s="1"/>
      <c r="B20" s="1"/>
      <c r="C20" s="2"/>
      <c r="D20" s="3"/>
      <c r="E20" s="3"/>
      <c r="F20" s="3"/>
      <c r="G20" s="3"/>
      <c r="H20" s="3"/>
      <c r="I20" s="3"/>
      <c r="J20" s="3"/>
    </row>
    <row r="21" spans="1:10" ht="15.75" customHeight="1">
      <c r="A21" s="1"/>
      <c r="B21" s="1"/>
      <c r="C21" s="2"/>
      <c r="D21" s="3"/>
      <c r="E21" s="3"/>
      <c r="F21" s="3"/>
      <c r="G21" s="3"/>
      <c r="H21" s="3"/>
      <c r="I21" s="3"/>
      <c r="J21" s="3"/>
    </row>
    <row r="22" spans="1:10" ht="15.75" customHeight="1">
      <c r="A22" s="1"/>
      <c r="B22" s="1"/>
      <c r="C22" s="2"/>
      <c r="D22" s="3"/>
      <c r="E22" s="3"/>
      <c r="F22" s="3"/>
      <c r="G22" s="3"/>
      <c r="H22" s="3"/>
      <c r="I22" s="3"/>
      <c r="J22" s="3"/>
    </row>
    <row r="23" spans="1:10" ht="15.75" customHeight="1">
      <c r="A23" s="1"/>
      <c r="B23" s="1"/>
      <c r="C23" s="2"/>
      <c r="D23" s="3"/>
      <c r="E23" s="3"/>
      <c r="F23" s="3"/>
      <c r="G23" s="3"/>
      <c r="H23" s="3"/>
      <c r="I23" s="3"/>
      <c r="J23" s="3"/>
    </row>
    <row r="24" spans="1:10" ht="15.75" customHeight="1">
      <c r="A24" s="1"/>
      <c r="B24" s="1"/>
      <c r="C24" s="2"/>
      <c r="D24" s="3"/>
      <c r="E24" s="3"/>
      <c r="F24" s="3"/>
      <c r="G24" s="3"/>
      <c r="H24" s="3"/>
      <c r="I24" s="3"/>
      <c r="J24" s="3"/>
    </row>
    <row r="25" spans="1:10" ht="15.75" customHeight="1">
      <c r="A25" s="1"/>
      <c r="B25" s="1"/>
      <c r="C25" s="2"/>
      <c r="D25" s="3"/>
      <c r="E25" s="3"/>
      <c r="F25" s="3"/>
      <c r="G25" s="3"/>
      <c r="H25" s="3"/>
      <c r="I25" s="3"/>
      <c r="J25" s="3"/>
    </row>
    <row r="26" spans="1:10" ht="15.75" customHeight="1">
      <c r="A26" s="1"/>
      <c r="B26" s="1"/>
      <c r="C26" s="2"/>
      <c r="D26" s="3"/>
      <c r="E26" s="3"/>
      <c r="F26" s="3"/>
      <c r="G26" s="3"/>
      <c r="H26" s="3"/>
      <c r="I26" s="3"/>
      <c r="J26" s="3"/>
    </row>
    <row r="27" spans="1:10" ht="15.75" customHeight="1">
      <c r="A27" s="1"/>
      <c r="B27" s="1"/>
      <c r="C27" s="2"/>
      <c r="D27" s="3"/>
      <c r="E27" s="3"/>
      <c r="F27" s="3"/>
      <c r="G27" s="3"/>
      <c r="H27" s="3"/>
      <c r="I27" s="3"/>
      <c r="J27" s="3"/>
    </row>
    <row r="28" spans="1:10" ht="15.75" customHeight="1">
      <c r="A28" s="1"/>
      <c r="B28" s="1"/>
      <c r="C28" s="2"/>
      <c r="D28" s="3"/>
      <c r="E28" s="3"/>
      <c r="F28" s="3"/>
      <c r="G28" s="3"/>
      <c r="H28" s="3"/>
      <c r="I28" s="3"/>
      <c r="J28" s="3"/>
    </row>
    <row r="29" spans="1:10" ht="15.75" customHeight="1">
      <c r="A29" s="1"/>
      <c r="B29" s="1"/>
      <c r="C29" s="2"/>
      <c r="D29" s="3"/>
      <c r="E29" s="3"/>
      <c r="F29" s="3"/>
      <c r="G29" s="3"/>
      <c r="H29" s="3"/>
      <c r="I29" s="3"/>
      <c r="J29" s="3"/>
    </row>
    <row r="30" spans="1:10" ht="15.75" customHeight="1">
      <c r="A30" s="1"/>
      <c r="B30" s="1"/>
      <c r="C30" s="2"/>
      <c r="D30" s="3"/>
      <c r="E30" s="3"/>
      <c r="F30" s="3"/>
      <c r="G30" s="3"/>
      <c r="H30" s="3"/>
      <c r="I30" s="3"/>
      <c r="J30" s="3"/>
    </row>
    <row r="31" spans="1:10" ht="15.75" customHeight="1">
      <c r="A31" s="1"/>
      <c r="B31" s="1"/>
      <c r="C31" s="2"/>
      <c r="D31" s="3"/>
      <c r="E31" s="3"/>
      <c r="F31" s="3"/>
      <c r="G31" s="3"/>
      <c r="H31" s="3"/>
      <c r="I31" s="3"/>
      <c r="J31" s="3"/>
    </row>
    <row r="32" spans="1:10" ht="15.75" customHeight="1">
      <c r="A32" s="1"/>
      <c r="B32" s="1"/>
      <c r="C32" s="2"/>
      <c r="D32" s="3"/>
      <c r="E32" s="3"/>
      <c r="F32" s="3"/>
      <c r="G32" s="3"/>
      <c r="H32" s="3"/>
      <c r="I32" s="3"/>
      <c r="J32" s="3"/>
    </row>
    <row r="33" spans="1:10" ht="15.75" customHeight="1">
      <c r="A33" s="1"/>
      <c r="B33" s="1"/>
      <c r="C33" s="2"/>
      <c r="D33" s="3"/>
      <c r="E33" s="3"/>
      <c r="F33" s="3"/>
      <c r="G33" s="3"/>
      <c r="H33" s="3"/>
      <c r="I33" s="3"/>
      <c r="J33" s="3"/>
    </row>
    <row r="34" spans="1:10" ht="15.75" customHeight="1">
      <c r="A34" s="1"/>
      <c r="B34" s="1"/>
      <c r="C34" s="2"/>
      <c r="D34" s="3"/>
      <c r="E34" s="3"/>
      <c r="F34" s="3"/>
      <c r="G34" s="3"/>
      <c r="H34" s="3"/>
      <c r="I34" s="3"/>
      <c r="J34" s="3"/>
    </row>
    <row r="35" spans="1:10" ht="15.75" customHeight="1">
      <c r="A35" s="1"/>
      <c r="B35" s="1"/>
      <c r="C35" s="2"/>
      <c r="D35" s="3"/>
      <c r="E35" s="3"/>
      <c r="F35" s="3"/>
      <c r="G35" s="3"/>
      <c r="H35" s="3"/>
      <c r="I35" s="3"/>
      <c r="J35" s="3"/>
    </row>
    <row r="36" spans="1:10" ht="15.75" customHeight="1">
      <c r="A36" s="1"/>
      <c r="B36" s="1"/>
      <c r="C36" s="2"/>
      <c r="D36" s="3"/>
      <c r="E36" s="3"/>
      <c r="F36" s="3"/>
      <c r="G36" s="3"/>
      <c r="H36" s="3"/>
      <c r="I36" s="3"/>
      <c r="J36" s="3"/>
    </row>
    <row r="37" spans="1:10" ht="15.75" customHeight="1">
      <c r="A37" s="1"/>
      <c r="B37" s="1"/>
      <c r="C37" s="2"/>
      <c r="D37" s="3"/>
      <c r="E37" s="3"/>
      <c r="F37" s="3"/>
      <c r="G37" s="3"/>
      <c r="H37" s="3"/>
      <c r="I37" s="3"/>
      <c r="J37" s="3"/>
    </row>
    <row r="38" spans="1:10" ht="15.75" customHeight="1">
      <c r="A38" s="1"/>
      <c r="B38" s="1"/>
      <c r="C38" s="2"/>
      <c r="D38" s="3"/>
      <c r="E38" s="3"/>
      <c r="F38" s="3"/>
      <c r="G38" s="3"/>
      <c r="H38" s="3"/>
      <c r="I38" s="3"/>
      <c r="J38" s="3"/>
    </row>
    <row r="39" spans="1:10" ht="15.75" customHeight="1">
      <c r="A39" s="1"/>
      <c r="B39" s="1"/>
      <c r="C39" s="2"/>
      <c r="D39" s="3"/>
      <c r="E39" s="3"/>
      <c r="F39" s="3"/>
      <c r="G39" s="3"/>
      <c r="H39" s="3"/>
      <c r="I39" s="3"/>
      <c r="J39" s="3"/>
    </row>
    <row r="40" spans="1:10" ht="15.75" customHeight="1">
      <c r="A40" s="1"/>
      <c r="B40" s="1"/>
      <c r="C40" s="2"/>
      <c r="D40" s="3"/>
      <c r="E40" s="3"/>
      <c r="F40" s="3"/>
      <c r="G40" s="3"/>
      <c r="H40" s="3"/>
      <c r="I40" s="3"/>
      <c r="J40" s="3"/>
    </row>
    <row r="41" spans="1:10" ht="15.75" customHeight="1">
      <c r="A41" s="1"/>
      <c r="B41" s="1"/>
      <c r="C41" s="2"/>
      <c r="D41" s="3"/>
      <c r="E41" s="3"/>
      <c r="F41" s="3"/>
      <c r="G41" s="3"/>
      <c r="H41" s="3"/>
      <c r="I41" s="3"/>
      <c r="J41" s="3"/>
    </row>
    <row r="42" spans="1:10" ht="15.75" customHeight="1">
      <c r="A42" s="1"/>
      <c r="B42" s="1"/>
      <c r="C42" s="2"/>
      <c r="D42" s="3"/>
      <c r="E42" s="3"/>
      <c r="F42" s="3"/>
      <c r="G42" s="3"/>
      <c r="H42" s="3"/>
      <c r="I42" s="3"/>
      <c r="J42" s="3"/>
    </row>
    <row r="43" spans="1:10" ht="15.75" customHeight="1">
      <c r="A43" s="1"/>
      <c r="B43" s="1"/>
      <c r="C43" s="2"/>
      <c r="D43" s="3"/>
      <c r="E43" s="3"/>
      <c r="F43" s="3"/>
      <c r="G43" s="3"/>
      <c r="H43" s="3"/>
      <c r="I43" s="3"/>
      <c r="J43" s="3"/>
    </row>
    <row r="44" spans="1:10" ht="15.75" customHeight="1">
      <c r="A44" s="1"/>
      <c r="B44" s="1"/>
      <c r="C44" s="2"/>
      <c r="D44" s="3"/>
      <c r="E44" s="3"/>
      <c r="F44" s="3"/>
      <c r="G44" s="3"/>
      <c r="H44" s="3"/>
      <c r="I44" s="3"/>
      <c r="J44" s="3"/>
    </row>
    <row r="45" spans="1:10" ht="15.75" customHeight="1">
      <c r="A45" s="1"/>
      <c r="B45" s="1"/>
      <c r="C45" s="2"/>
      <c r="D45" s="3"/>
      <c r="E45" s="3"/>
      <c r="F45" s="3"/>
      <c r="G45" s="3"/>
      <c r="H45" s="3"/>
      <c r="I45" s="3"/>
      <c r="J45" s="3"/>
    </row>
    <row r="46" spans="1:10" ht="15.75" customHeight="1">
      <c r="A46" s="1"/>
      <c r="B46" s="1"/>
      <c r="C46" s="2"/>
      <c r="D46" s="3"/>
      <c r="E46" s="3"/>
      <c r="F46" s="3"/>
      <c r="G46" s="3"/>
      <c r="H46" s="3"/>
      <c r="I46" s="3"/>
      <c r="J46" s="3"/>
    </row>
    <row r="47" spans="1:10" ht="15.75" customHeight="1">
      <c r="A47" s="1"/>
      <c r="B47" s="1"/>
      <c r="C47" s="2"/>
      <c r="D47" s="3"/>
      <c r="E47" s="3"/>
      <c r="F47" s="3"/>
      <c r="G47" s="3"/>
      <c r="H47" s="3"/>
      <c r="I47" s="3"/>
      <c r="J47" s="3"/>
    </row>
    <row r="48" spans="1:10" ht="15.75" customHeight="1">
      <c r="A48" s="1"/>
      <c r="B48" s="1"/>
      <c r="C48" s="2"/>
      <c r="D48" s="3"/>
      <c r="E48" s="3"/>
      <c r="F48" s="3"/>
      <c r="G48" s="3"/>
      <c r="H48" s="3"/>
      <c r="I48" s="3"/>
      <c r="J48" s="3"/>
    </row>
    <row r="49" spans="1:10" ht="15.75" customHeight="1">
      <c r="A49" s="1"/>
      <c r="B49" s="1"/>
      <c r="C49" s="2"/>
      <c r="D49" s="3"/>
      <c r="E49" s="3"/>
      <c r="F49" s="3"/>
      <c r="G49" s="3"/>
      <c r="H49" s="3"/>
      <c r="I49" s="3"/>
      <c r="J49" s="3"/>
    </row>
    <row r="50" spans="1:10" ht="15.75" customHeight="1">
      <c r="A50" s="1"/>
      <c r="B50" s="1"/>
      <c r="C50" s="2"/>
      <c r="D50" s="3"/>
      <c r="E50" s="3"/>
      <c r="F50" s="3"/>
      <c r="G50" s="3"/>
      <c r="H50" s="3"/>
      <c r="I50" s="3"/>
      <c r="J50" s="3"/>
    </row>
    <row r="51" spans="1:10" ht="15.75" customHeight="1">
      <c r="A51" s="1"/>
      <c r="B51" s="1"/>
      <c r="C51" s="2"/>
      <c r="D51" s="3"/>
      <c r="E51" s="3"/>
      <c r="F51" s="3"/>
      <c r="G51" s="3"/>
      <c r="H51" s="3"/>
      <c r="I51" s="3"/>
      <c r="J51" s="3"/>
    </row>
    <row r="52" spans="1:10" ht="15.75" customHeight="1">
      <c r="A52" s="1"/>
      <c r="B52" s="1"/>
      <c r="C52" s="2"/>
      <c r="D52" s="3"/>
      <c r="E52" s="3"/>
      <c r="F52" s="3"/>
      <c r="G52" s="3"/>
      <c r="H52" s="3"/>
      <c r="I52" s="3"/>
      <c r="J52" s="3"/>
    </row>
    <row r="53" spans="1:10" ht="15.75" customHeight="1">
      <c r="A53" s="1"/>
      <c r="B53" s="1"/>
      <c r="C53" s="2"/>
      <c r="D53" s="3"/>
      <c r="E53" s="3"/>
      <c r="F53" s="3"/>
      <c r="G53" s="3"/>
      <c r="H53" s="3"/>
      <c r="I53" s="3"/>
      <c r="J53" s="3"/>
    </row>
    <row r="54" spans="1:10" ht="15.75" customHeight="1">
      <c r="A54" s="1"/>
      <c r="B54" s="1"/>
      <c r="C54" s="2"/>
      <c r="D54" s="3"/>
      <c r="E54" s="3"/>
      <c r="F54" s="3"/>
      <c r="G54" s="3"/>
      <c r="H54" s="3"/>
      <c r="I54" s="3"/>
      <c r="J54" s="3"/>
    </row>
    <row r="55" spans="1:10" ht="15.75" customHeight="1">
      <c r="A55" s="1"/>
      <c r="B55" s="1"/>
      <c r="C55" s="2"/>
      <c r="D55" s="3"/>
      <c r="E55" s="3"/>
      <c r="F55" s="3"/>
      <c r="G55" s="3"/>
      <c r="H55" s="3"/>
      <c r="I55" s="3"/>
      <c r="J55" s="3"/>
    </row>
    <row r="56" spans="1:10" ht="15.75" customHeight="1">
      <c r="A56" s="1"/>
      <c r="B56" s="1"/>
      <c r="C56" s="2"/>
      <c r="D56" s="3"/>
      <c r="E56" s="3"/>
      <c r="F56" s="3"/>
      <c r="G56" s="3"/>
      <c r="H56" s="3"/>
      <c r="I56" s="3"/>
      <c r="J56" s="3"/>
    </row>
    <row r="57" spans="1:10" ht="15.75" customHeight="1">
      <c r="A57" s="1"/>
      <c r="B57" s="1"/>
      <c r="C57" s="2"/>
      <c r="D57" s="3"/>
      <c r="E57" s="3"/>
      <c r="F57" s="3"/>
      <c r="G57" s="3"/>
      <c r="H57" s="3"/>
      <c r="I57" s="3"/>
      <c r="J57" s="3"/>
    </row>
    <row r="58" spans="1:10" ht="15.75" customHeight="1">
      <c r="A58" s="1"/>
      <c r="B58" s="1"/>
      <c r="C58" s="2"/>
      <c r="D58" s="3"/>
      <c r="E58" s="3"/>
      <c r="F58" s="3"/>
      <c r="G58" s="3"/>
      <c r="H58" s="3"/>
      <c r="I58" s="3"/>
      <c r="J58" s="3"/>
    </row>
    <row r="59" spans="1:10" ht="15.75" customHeight="1">
      <c r="A59" s="1"/>
      <c r="B59" s="1"/>
      <c r="C59" s="2"/>
      <c r="D59" s="3"/>
      <c r="E59" s="3"/>
      <c r="F59" s="3"/>
      <c r="G59" s="3"/>
      <c r="H59" s="3"/>
      <c r="I59" s="3"/>
      <c r="J59" s="3"/>
    </row>
    <row r="60" spans="1:10" ht="15.75" customHeight="1">
      <c r="A60" s="1"/>
      <c r="B60" s="1"/>
      <c r="C60" s="2"/>
      <c r="D60" s="3"/>
      <c r="E60" s="3"/>
      <c r="F60" s="3"/>
      <c r="G60" s="3"/>
      <c r="H60" s="3"/>
      <c r="I60" s="3"/>
      <c r="J60" s="3"/>
    </row>
    <row r="61" spans="1:10" ht="15.75" customHeight="1">
      <c r="A61" s="1"/>
      <c r="B61" s="1"/>
      <c r="C61" s="2"/>
      <c r="D61" s="3"/>
      <c r="E61" s="3"/>
      <c r="F61" s="3"/>
      <c r="G61" s="3"/>
      <c r="H61" s="3"/>
      <c r="I61" s="3"/>
      <c r="J61" s="3"/>
    </row>
    <row r="62" spans="1:10" ht="15.75" customHeight="1">
      <c r="A62" s="1"/>
      <c r="B62" s="1"/>
      <c r="C62" s="2"/>
      <c r="D62" s="3"/>
      <c r="E62" s="3"/>
      <c r="F62" s="3"/>
      <c r="G62" s="3"/>
      <c r="H62" s="3"/>
      <c r="I62" s="3"/>
      <c r="J62" s="3"/>
    </row>
    <row r="63" spans="1:10" ht="15.75" customHeight="1">
      <c r="A63" s="1"/>
      <c r="B63" s="1"/>
      <c r="C63" s="2"/>
      <c r="D63" s="3"/>
      <c r="E63" s="3"/>
      <c r="F63" s="3"/>
      <c r="G63" s="3"/>
      <c r="H63" s="3"/>
      <c r="I63" s="3"/>
      <c r="J63" s="3"/>
    </row>
    <row r="64" spans="1:10" ht="15.75" customHeight="1">
      <c r="A64" s="1"/>
      <c r="B64" s="1"/>
      <c r="C64" s="2"/>
      <c r="D64" s="3"/>
      <c r="E64" s="3"/>
      <c r="F64" s="3"/>
      <c r="G64" s="3"/>
      <c r="H64" s="3"/>
      <c r="I64" s="3"/>
      <c r="J64" s="3"/>
    </row>
    <row r="65" spans="1:10" ht="15.75" customHeight="1">
      <c r="A65" s="1"/>
      <c r="B65" s="1"/>
      <c r="C65" s="2"/>
      <c r="D65" s="3"/>
      <c r="E65" s="3"/>
      <c r="F65" s="3"/>
      <c r="G65" s="3"/>
      <c r="H65" s="3"/>
      <c r="I65" s="3"/>
      <c r="J65" s="3"/>
    </row>
    <row r="66" spans="1:10" ht="15.75" customHeight="1">
      <c r="A66" s="1"/>
      <c r="B66" s="1"/>
      <c r="C66" s="2"/>
      <c r="D66" s="3"/>
      <c r="E66" s="3"/>
      <c r="F66" s="3"/>
      <c r="G66" s="3"/>
      <c r="H66" s="3"/>
      <c r="I66" s="3"/>
      <c r="J66" s="3"/>
    </row>
    <row r="67" spans="1:10" ht="15.75" customHeight="1">
      <c r="A67" s="1"/>
      <c r="B67" s="1"/>
      <c r="C67" s="2"/>
      <c r="D67" s="3"/>
      <c r="E67" s="3"/>
      <c r="F67" s="3"/>
      <c r="G67" s="3"/>
      <c r="H67" s="3"/>
      <c r="I67" s="3"/>
      <c r="J67" s="3"/>
    </row>
    <row r="68" spans="1:10" ht="15.75" customHeight="1">
      <c r="A68" s="1"/>
      <c r="B68" s="1"/>
      <c r="C68" s="2"/>
      <c r="D68" s="3"/>
      <c r="E68" s="3"/>
      <c r="F68" s="3"/>
      <c r="G68" s="3"/>
      <c r="H68" s="3"/>
      <c r="I68" s="3"/>
      <c r="J68" s="3"/>
    </row>
    <row r="69" spans="1:10" ht="15.75" customHeight="1">
      <c r="A69" s="1"/>
      <c r="B69" s="1"/>
      <c r="C69" s="2"/>
      <c r="D69" s="3"/>
      <c r="E69" s="3"/>
      <c r="F69" s="3"/>
      <c r="G69" s="3"/>
      <c r="H69" s="3"/>
      <c r="I69" s="3"/>
      <c r="J69" s="3"/>
    </row>
    <row r="70" spans="1:10" ht="15.75" customHeight="1">
      <c r="A70" s="1"/>
      <c r="B70" s="1"/>
      <c r="C70" s="2"/>
      <c r="D70" s="3"/>
      <c r="E70" s="3"/>
      <c r="F70" s="3"/>
      <c r="G70" s="3"/>
      <c r="H70" s="3"/>
      <c r="I70" s="3"/>
      <c r="J70" s="3"/>
    </row>
    <row r="71" spans="1:10" ht="15.75" customHeight="1">
      <c r="A71" s="1"/>
      <c r="B71" s="1"/>
      <c r="C71" s="2"/>
      <c r="D71" s="3"/>
      <c r="E71" s="3"/>
      <c r="F71" s="3"/>
      <c r="G71" s="3"/>
      <c r="H71" s="3"/>
      <c r="I71" s="3"/>
      <c r="J71" s="3"/>
    </row>
    <row r="72" spans="1:10" ht="15.75" customHeight="1">
      <c r="A72" s="1"/>
      <c r="B72" s="1"/>
      <c r="C72" s="2"/>
      <c r="D72" s="3"/>
      <c r="E72" s="3"/>
      <c r="F72" s="3"/>
      <c r="G72" s="3"/>
      <c r="H72" s="3"/>
      <c r="I72" s="3"/>
      <c r="J72" s="3"/>
    </row>
    <row r="73" spans="1:10" ht="15.75" customHeight="1">
      <c r="A73" s="1"/>
      <c r="B73" s="1"/>
      <c r="C73" s="2"/>
      <c r="D73" s="3"/>
      <c r="E73" s="3"/>
      <c r="F73" s="3"/>
      <c r="G73" s="3"/>
      <c r="H73" s="3"/>
      <c r="I73" s="3"/>
      <c r="J73" s="3"/>
    </row>
    <row r="74" spans="1:10" ht="15.75" customHeight="1">
      <c r="A74" s="1"/>
      <c r="B74" s="1"/>
      <c r="C74" s="2"/>
      <c r="D74" s="3"/>
      <c r="E74" s="3"/>
      <c r="F74" s="3"/>
      <c r="G74" s="3"/>
      <c r="H74" s="3"/>
      <c r="I74" s="3"/>
      <c r="J74" s="3"/>
    </row>
    <row r="75" spans="1:10" ht="15.75" customHeight="1">
      <c r="A75" s="1"/>
      <c r="B75" s="1"/>
      <c r="C75" s="2"/>
      <c r="D75" s="3"/>
      <c r="E75" s="3"/>
      <c r="F75" s="3"/>
      <c r="G75" s="3"/>
      <c r="H75" s="3"/>
      <c r="I75" s="3"/>
      <c r="J75" s="3"/>
    </row>
    <row r="76" spans="1:10" ht="15.75" customHeight="1">
      <c r="A76" s="1"/>
      <c r="B76" s="1"/>
      <c r="C76" s="2"/>
      <c r="D76" s="3"/>
      <c r="E76" s="3"/>
      <c r="F76" s="3"/>
      <c r="G76" s="3"/>
      <c r="H76" s="3"/>
      <c r="I76" s="3"/>
      <c r="J76" s="3"/>
    </row>
    <row r="77" spans="1:10" ht="15.75" customHeight="1">
      <c r="A77" s="1"/>
      <c r="B77" s="1"/>
      <c r="C77" s="2"/>
      <c r="D77" s="3"/>
      <c r="E77" s="3"/>
      <c r="F77" s="3"/>
      <c r="G77" s="3"/>
      <c r="H77" s="3"/>
      <c r="I77" s="3"/>
      <c r="J77" s="3"/>
    </row>
    <row r="78" spans="1:10" ht="15.75" customHeight="1">
      <c r="A78" s="1"/>
      <c r="B78" s="1"/>
      <c r="C78" s="2"/>
      <c r="D78" s="3"/>
      <c r="E78" s="3"/>
      <c r="F78" s="3"/>
      <c r="G78" s="3"/>
      <c r="H78" s="3"/>
      <c r="I78" s="3"/>
      <c r="J78" s="3"/>
    </row>
    <row r="79" spans="1:10" ht="15.75" customHeight="1">
      <c r="A79" s="1"/>
      <c r="B79" s="1"/>
      <c r="C79" s="2"/>
      <c r="D79" s="3"/>
      <c r="E79" s="3"/>
      <c r="F79" s="3"/>
      <c r="G79" s="3"/>
      <c r="H79" s="3"/>
      <c r="I79" s="3"/>
      <c r="J79" s="3"/>
    </row>
    <row r="80" spans="1:10" ht="15.75" customHeight="1">
      <c r="A80" s="1"/>
      <c r="B80" s="1"/>
      <c r="C80" s="2"/>
      <c r="D80" s="3"/>
      <c r="E80" s="3"/>
      <c r="F80" s="3"/>
      <c r="G80" s="3"/>
      <c r="H80" s="3"/>
      <c r="I80" s="3"/>
      <c r="J80" s="3"/>
    </row>
    <row r="81" spans="1:10" ht="15.75" customHeight="1">
      <c r="A81" s="1"/>
      <c r="B81" s="1"/>
      <c r="C81" s="2"/>
      <c r="D81" s="3"/>
      <c r="E81" s="3"/>
      <c r="F81" s="3"/>
      <c r="G81" s="3"/>
      <c r="H81" s="3"/>
      <c r="I81" s="3"/>
      <c r="J81" s="3"/>
    </row>
    <row r="82" spans="1:10" ht="15.75" customHeight="1">
      <c r="A82" s="1"/>
      <c r="B82" s="1"/>
      <c r="C82" s="2"/>
      <c r="D82" s="3"/>
      <c r="E82" s="3"/>
      <c r="F82" s="3"/>
      <c r="G82" s="3"/>
      <c r="H82" s="3"/>
      <c r="I82" s="3"/>
      <c r="J82" s="3"/>
    </row>
    <row r="83" spans="1:10" ht="15.75" customHeight="1">
      <c r="A83" s="1"/>
      <c r="B83" s="1"/>
      <c r="C83" s="2"/>
      <c r="D83" s="3"/>
      <c r="E83" s="3"/>
      <c r="F83" s="3"/>
      <c r="G83" s="3"/>
      <c r="H83" s="3"/>
      <c r="I83" s="3"/>
      <c r="J83" s="3"/>
    </row>
    <row r="84" spans="1:10" ht="15.75" customHeight="1">
      <c r="A84" s="1"/>
      <c r="B84" s="1"/>
      <c r="C84" s="2"/>
      <c r="D84" s="3"/>
      <c r="E84" s="3"/>
      <c r="F84" s="3"/>
      <c r="G84" s="3"/>
      <c r="H84" s="3"/>
      <c r="I84" s="3"/>
      <c r="J84" s="3"/>
    </row>
    <row r="85" spans="1:10" ht="15.75" customHeight="1">
      <c r="A85" s="1"/>
      <c r="B85" s="1"/>
      <c r="C85" s="2"/>
      <c r="D85" s="3"/>
      <c r="E85" s="3"/>
      <c r="F85" s="3"/>
      <c r="G85" s="3"/>
      <c r="H85" s="3"/>
      <c r="I85" s="3"/>
      <c r="J85" s="3"/>
    </row>
    <row r="86" spans="1:10" ht="15.75" customHeight="1">
      <c r="A86" s="1"/>
      <c r="B86" s="1"/>
      <c r="C86" s="2"/>
      <c r="D86" s="3"/>
      <c r="E86" s="3"/>
      <c r="F86" s="3"/>
      <c r="G86" s="3"/>
      <c r="H86" s="3"/>
      <c r="I86" s="3"/>
      <c r="J86" s="3"/>
    </row>
    <row r="87" spans="1:10" ht="15.75" customHeight="1">
      <c r="A87" s="1"/>
      <c r="B87" s="1"/>
      <c r="C87" s="2"/>
      <c r="D87" s="3"/>
      <c r="E87" s="3"/>
      <c r="F87" s="3"/>
      <c r="G87" s="3"/>
      <c r="H87" s="3"/>
      <c r="I87" s="3"/>
      <c r="J87" s="3"/>
    </row>
    <row r="88" spans="1:10" ht="15.75" customHeight="1">
      <c r="A88" s="1"/>
      <c r="B88" s="1"/>
      <c r="C88" s="2"/>
      <c r="D88" s="3"/>
      <c r="E88" s="3"/>
      <c r="F88" s="3"/>
      <c r="G88" s="3"/>
      <c r="H88" s="3"/>
      <c r="I88" s="3"/>
      <c r="J88" s="3"/>
    </row>
    <row r="89" spans="1:10" ht="15.75" customHeight="1">
      <c r="A89" s="1"/>
      <c r="B89" s="1"/>
      <c r="C89" s="2"/>
      <c r="D89" s="3"/>
      <c r="E89" s="3"/>
      <c r="F89" s="3"/>
      <c r="G89" s="3"/>
      <c r="H89" s="3"/>
      <c r="I89" s="3"/>
      <c r="J89" s="3"/>
    </row>
    <row r="90" spans="1:10" ht="15.75" customHeight="1">
      <c r="A90" s="1"/>
      <c r="B90" s="1"/>
      <c r="C90" s="2"/>
      <c r="D90" s="3"/>
      <c r="E90" s="3"/>
      <c r="F90" s="3"/>
      <c r="G90" s="3"/>
      <c r="H90" s="3"/>
      <c r="I90" s="3"/>
      <c r="J90" s="3"/>
    </row>
    <row r="91" spans="1:10" ht="15.75" customHeight="1">
      <c r="A91" s="1"/>
      <c r="B91" s="1"/>
      <c r="C91" s="2"/>
      <c r="D91" s="3"/>
      <c r="E91" s="3"/>
      <c r="F91" s="3"/>
      <c r="G91" s="3"/>
      <c r="H91" s="3"/>
      <c r="I91" s="3"/>
      <c r="J91" s="3"/>
    </row>
    <row r="92" spans="1:10" ht="15.75" customHeight="1">
      <c r="A92" s="1"/>
      <c r="B92" s="1"/>
      <c r="C92" s="2"/>
      <c r="D92" s="3"/>
      <c r="E92" s="3"/>
      <c r="F92" s="3"/>
      <c r="G92" s="3"/>
      <c r="H92" s="3"/>
      <c r="I92" s="3"/>
      <c r="J92" s="3"/>
    </row>
    <row r="93" spans="1:10" ht="15.75" customHeight="1">
      <c r="A93" s="1"/>
      <c r="B93" s="1"/>
      <c r="C93" s="2"/>
      <c r="D93" s="3"/>
      <c r="E93" s="3"/>
      <c r="F93" s="3"/>
      <c r="G93" s="3"/>
      <c r="H93" s="3"/>
      <c r="I93" s="3"/>
      <c r="J93" s="3"/>
    </row>
    <row r="94" spans="1:10" ht="15.75" customHeight="1">
      <c r="A94" s="1"/>
      <c r="B94" s="1"/>
      <c r="C94" s="2"/>
      <c r="D94" s="3"/>
      <c r="E94" s="3"/>
      <c r="F94" s="3"/>
      <c r="G94" s="3"/>
      <c r="H94" s="3"/>
      <c r="I94" s="3"/>
      <c r="J94" s="3"/>
    </row>
    <row r="95" spans="1:10" ht="15.75" customHeight="1">
      <c r="A95" s="1"/>
      <c r="B95" s="1"/>
      <c r="C95" s="2"/>
      <c r="D95" s="3"/>
      <c r="E95" s="3"/>
      <c r="F95" s="3"/>
      <c r="G95" s="3"/>
      <c r="H95" s="3"/>
      <c r="I95" s="3"/>
      <c r="J95" s="3"/>
    </row>
    <row r="96" spans="1:10" ht="15.75" customHeight="1">
      <c r="A96" s="1"/>
      <c r="B96" s="1"/>
      <c r="C96" s="2"/>
      <c r="D96" s="3"/>
      <c r="E96" s="3"/>
      <c r="F96" s="3"/>
      <c r="G96" s="3"/>
      <c r="H96" s="3"/>
      <c r="I96" s="3"/>
      <c r="J96" s="3"/>
    </row>
    <row r="97" spans="1:10" ht="15.75" customHeight="1">
      <c r="A97" s="1"/>
      <c r="B97" s="1"/>
      <c r="C97" s="2"/>
      <c r="D97" s="3"/>
      <c r="E97" s="3"/>
      <c r="F97" s="3"/>
      <c r="G97" s="3"/>
      <c r="H97" s="3"/>
      <c r="I97" s="3"/>
      <c r="J97" s="3"/>
    </row>
    <row r="98" spans="1:10" ht="15.75" customHeight="1">
      <c r="A98" s="1"/>
      <c r="B98" s="1"/>
      <c r="C98" s="2"/>
      <c r="D98" s="3"/>
      <c r="E98" s="3"/>
      <c r="F98" s="3"/>
      <c r="G98" s="3"/>
      <c r="H98" s="3"/>
      <c r="I98" s="3"/>
      <c r="J98" s="3"/>
    </row>
    <row r="99" spans="1:10" ht="15.75" customHeight="1">
      <c r="A99" s="1"/>
      <c r="B99" s="1"/>
      <c r="C99" s="2"/>
      <c r="D99" s="3"/>
      <c r="E99" s="3"/>
      <c r="F99" s="3"/>
      <c r="G99" s="3"/>
      <c r="H99" s="3"/>
      <c r="I99" s="3"/>
      <c r="J99" s="3"/>
    </row>
    <row r="100" spans="1:10" ht="15.75" customHeight="1">
      <c r="A100" s="1"/>
      <c r="B100" s="1"/>
      <c r="C100" s="2"/>
      <c r="D100" s="3"/>
      <c r="E100" s="3"/>
      <c r="F100" s="3"/>
      <c r="G100" s="3"/>
      <c r="H100" s="3"/>
      <c r="I100" s="3"/>
      <c r="J100" s="3"/>
    </row>
    <row r="101" spans="1:10" ht="15.75" customHeight="1">
      <c r="A101" s="1"/>
      <c r="B101" s="1"/>
      <c r="C101" s="2"/>
      <c r="D101" s="3"/>
      <c r="E101" s="3"/>
      <c r="F101" s="3"/>
      <c r="G101" s="3"/>
      <c r="H101" s="3"/>
      <c r="I101" s="3"/>
      <c r="J101" s="3"/>
    </row>
    <row r="102" spans="1:10" ht="15.75" customHeight="1">
      <c r="A102" s="1"/>
      <c r="B102" s="1"/>
      <c r="C102" s="2"/>
      <c r="D102" s="3"/>
      <c r="E102" s="3"/>
      <c r="F102" s="3"/>
      <c r="G102" s="3"/>
      <c r="H102" s="3"/>
      <c r="I102" s="3"/>
      <c r="J102" s="3"/>
    </row>
    <row r="103" spans="1:10" ht="15.75" customHeight="1">
      <c r="A103" s="1"/>
      <c r="B103" s="1"/>
      <c r="C103" s="2"/>
      <c r="D103" s="3"/>
      <c r="E103" s="3"/>
      <c r="F103" s="3"/>
      <c r="G103" s="3"/>
      <c r="H103" s="3"/>
      <c r="I103" s="3"/>
      <c r="J103" s="3"/>
    </row>
    <row r="104" spans="1:10" ht="15.75" customHeight="1">
      <c r="A104" s="1"/>
      <c r="B104" s="1"/>
      <c r="C104" s="2"/>
      <c r="D104" s="3"/>
      <c r="E104" s="3"/>
      <c r="F104" s="3"/>
      <c r="G104" s="3"/>
      <c r="H104" s="3"/>
      <c r="I104" s="3"/>
      <c r="J104" s="3"/>
    </row>
    <row r="105" spans="1:10" ht="15.75" customHeight="1">
      <c r="A105" s="1"/>
      <c r="B105" s="1"/>
      <c r="C105" s="2"/>
      <c r="D105" s="3"/>
      <c r="E105" s="3"/>
      <c r="F105" s="3"/>
      <c r="G105" s="3"/>
      <c r="H105" s="3"/>
      <c r="I105" s="3"/>
      <c r="J105" s="3"/>
    </row>
    <row r="106" spans="1:10" ht="15.75" customHeight="1">
      <c r="A106" s="1"/>
      <c r="B106" s="1"/>
      <c r="C106" s="2"/>
      <c r="D106" s="3"/>
      <c r="E106" s="3"/>
      <c r="F106" s="3"/>
      <c r="G106" s="3"/>
      <c r="H106" s="3"/>
      <c r="I106" s="3"/>
      <c r="J106" s="3"/>
    </row>
    <row r="107" spans="1:10" ht="15.75" customHeight="1">
      <c r="A107" s="1"/>
      <c r="B107" s="1"/>
      <c r="C107" s="2"/>
      <c r="D107" s="3"/>
      <c r="E107" s="3"/>
      <c r="F107" s="3"/>
      <c r="G107" s="3"/>
      <c r="H107" s="3"/>
      <c r="I107" s="3"/>
      <c r="J107" s="3"/>
    </row>
    <row r="108" spans="1:10" ht="15.75" customHeight="1">
      <c r="A108" s="1"/>
      <c r="B108" s="1"/>
      <c r="C108" s="2"/>
      <c r="D108" s="3"/>
      <c r="E108" s="3"/>
      <c r="F108" s="3"/>
      <c r="G108" s="3"/>
      <c r="H108" s="3"/>
      <c r="I108" s="3"/>
      <c r="J108" s="3"/>
    </row>
    <row r="109" spans="1:10" ht="15.75" customHeight="1">
      <c r="A109" s="1"/>
      <c r="B109" s="1"/>
      <c r="C109" s="2"/>
      <c r="D109" s="3"/>
      <c r="E109" s="3"/>
      <c r="F109" s="3"/>
      <c r="G109" s="3"/>
      <c r="H109" s="3"/>
      <c r="I109" s="3"/>
      <c r="J109" s="3"/>
    </row>
    <row r="110" spans="1:10" ht="15.75" customHeight="1">
      <c r="A110" s="1"/>
      <c r="B110" s="1"/>
      <c r="C110" s="2"/>
      <c r="D110" s="3"/>
      <c r="E110" s="3"/>
      <c r="F110" s="3"/>
      <c r="G110" s="3"/>
      <c r="H110" s="3"/>
      <c r="I110" s="3"/>
      <c r="J110" s="3"/>
    </row>
    <row r="111" spans="1:10" ht="15.75" customHeight="1">
      <c r="A111" s="1"/>
      <c r="B111" s="1"/>
      <c r="C111" s="2"/>
      <c r="D111" s="3"/>
      <c r="E111" s="3"/>
      <c r="F111" s="3"/>
      <c r="G111" s="3"/>
      <c r="H111" s="3"/>
      <c r="I111" s="3"/>
      <c r="J111" s="3"/>
    </row>
    <row r="112" spans="1:10" ht="15.75" customHeight="1">
      <c r="A112" s="1"/>
      <c r="B112" s="1"/>
      <c r="C112" s="2"/>
      <c r="D112" s="3"/>
      <c r="E112" s="3"/>
      <c r="F112" s="3"/>
      <c r="G112" s="3"/>
      <c r="H112" s="3"/>
      <c r="I112" s="3"/>
      <c r="J112" s="3"/>
    </row>
    <row r="113" spans="1:10" ht="15.75" customHeight="1">
      <c r="A113" s="1"/>
      <c r="B113" s="1"/>
      <c r="C113" s="2"/>
      <c r="D113" s="3"/>
      <c r="E113" s="3"/>
      <c r="F113" s="3"/>
      <c r="G113" s="3"/>
      <c r="H113" s="3"/>
      <c r="I113" s="3"/>
      <c r="J113" s="3"/>
    </row>
    <row r="114" spans="1:10" ht="15.75" customHeight="1">
      <c r="A114" s="1"/>
      <c r="B114" s="1"/>
      <c r="C114" s="2"/>
      <c r="D114" s="3"/>
      <c r="E114" s="3"/>
      <c r="F114" s="3"/>
      <c r="G114" s="3"/>
      <c r="H114" s="3"/>
      <c r="I114" s="3"/>
      <c r="J114" s="3"/>
    </row>
    <row r="115" spans="1:10" ht="15.75" customHeight="1">
      <c r="A115" s="1"/>
      <c r="B115" s="1"/>
      <c r="C115" s="2"/>
      <c r="D115" s="3"/>
      <c r="E115" s="3"/>
      <c r="F115" s="3"/>
      <c r="G115" s="3"/>
      <c r="H115" s="3"/>
      <c r="I115" s="3"/>
      <c r="J115" s="3"/>
    </row>
    <row r="116" spans="1:10" ht="15.75" customHeight="1">
      <c r="A116" s="1"/>
      <c r="B116" s="1"/>
      <c r="C116" s="2"/>
      <c r="D116" s="3"/>
      <c r="E116" s="3"/>
      <c r="F116" s="3"/>
      <c r="G116" s="3"/>
      <c r="H116" s="3"/>
      <c r="I116" s="3"/>
      <c r="J116" s="3"/>
    </row>
    <row r="117" spans="1:10" ht="15.75" customHeight="1">
      <c r="A117" s="1"/>
      <c r="B117" s="1"/>
      <c r="C117" s="2"/>
      <c r="D117" s="3"/>
      <c r="E117" s="3"/>
      <c r="F117" s="3"/>
      <c r="G117" s="3"/>
      <c r="H117" s="3"/>
      <c r="I117" s="3"/>
      <c r="J117" s="3"/>
    </row>
    <row r="118" spans="1:10" ht="15.75" customHeight="1">
      <c r="A118" s="1"/>
      <c r="B118" s="1"/>
      <c r="C118" s="2"/>
      <c r="D118" s="3"/>
      <c r="E118" s="3"/>
      <c r="F118" s="3"/>
      <c r="G118" s="3"/>
      <c r="H118" s="3"/>
      <c r="I118" s="3"/>
      <c r="J118" s="3"/>
    </row>
    <row r="119" spans="1:10" ht="15.75" customHeight="1">
      <c r="A119" s="1"/>
      <c r="B119" s="1"/>
      <c r="C119" s="2"/>
      <c r="D119" s="3"/>
      <c r="E119" s="3"/>
      <c r="F119" s="3"/>
      <c r="G119" s="3"/>
      <c r="H119" s="3"/>
      <c r="I119" s="3"/>
      <c r="J119" s="3"/>
    </row>
    <row r="120" spans="1:10" ht="15.75" customHeight="1">
      <c r="A120" s="1"/>
      <c r="B120" s="1"/>
      <c r="C120" s="2"/>
      <c r="D120" s="3"/>
      <c r="E120" s="3"/>
      <c r="F120" s="3"/>
      <c r="G120" s="3"/>
      <c r="H120" s="3"/>
      <c r="I120" s="3"/>
      <c r="J120" s="3"/>
    </row>
    <row r="121" spans="1:10" ht="15.75" customHeight="1">
      <c r="A121" s="1"/>
      <c r="B121" s="1"/>
      <c r="C121" s="2"/>
      <c r="D121" s="3"/>
      <c r="E121" s="3"/>
      <c r="F121" s="3"/>
      <c r="G121" s="3"/>
      <c r="H121" s="3"/>
      <c r="I121" s="3"/>
      <c r="J121" s="3"/>
    </row>
    <row r="122" spans="1:10" ht="15.75" customHeight="1">
      <c r="A122" s="1"/>
      <c r="B122" s="1"/>
      <c r="C122" s="2"/>
      <c r="D122" s="3"/>
      <c r="E122" s="3"/>
      <c r="F122" s="3"/>
      <c r="G122" s="3"/>
      <c r="H122" s="3"/>
      <c r="I122" s="3"/>
      <c r="J122" s="3"/>
    </row>
    <row r="123" spans="1:10" ht="15.75" customHeight="1">
      <c r="A123" s="1"/>
      <c r="B123" s="1"/>
      <c r="C123" s="2"/>
      <c r="D123" s="3"/>
      <c r="E123" s="3"/>
      <c r="F123" s="3"/>
      <c r="G123" s="3"/>
      <c r="H123" s="3"/>
      <c r="I123" s="3"/>
      <c r="J123" s="3"/>
    </row>
    <row r="124" spans="1:10" ht="15.75" customHeight="1">
      <c r="A124" s="1"/>
      <c r="B124" s="1"/>
      <c r="C124" s="2"/>
      <c r="D124" s="3"/>
      <c r="E124" s="3"/>
      <c r="F124" s="3"/>
      <c r="G124" s="3"/>
      <c r="H124" s="3"/>
      <c r="I124" s="3"/>
      <c r="J124" s="3"/>
    </row>
    <row r="125" spans="1:10" ht="15.75" customHeight="1">
      <c r="A125" s="1"/>
      <c r="B125" s="1"/>
      <c r="C125" s="2"/>
      <c r="D125" s="3"/>
      <c r="E125" s="3"/>
      <c r="F125" s="3"/>
      <c r="G125" s="3"/>
      <c r="H125" s="3"/>
      <c r="I125" s="3"/>
      <c r="J125" s="3"/>
    </row>
    <row r="126" spans="1:10" ht="15.75" customHeight="1">
      <c r="A126" s="1"/>
      <c r="B126" s="1"/>
      <c r="C126" s="2"/>
      <c r="D126" s="3"/>
      <c r="E126" s="3"/>
      <c r="F126" s="3"/>
      <c r="G126" s="3"/>
      <c r="H126" s="3"/>
      <c r="I126" s="3"/>
      <c r="J126" s="3"/>
    </row>
    <row r="127" spans="1:10" ht="15.75" customHeight="1">
      <c r="A127" s="1"/>
      <c r="B127" s="1"/>
      <c r="C127" s="2"/>
      <c r="D127" s="3"/>
      <c r="E127" s="3"/>
      <c r="F127" s="3"/>
      <c r="G127" s="3"/>
      <c r="H127" s="3"/>
      <c r="I127" s="3"/>
      <c r="J127" s="3"/>
    </row>
    <row r="128" spans="1:10" ht="15.75" customHeight="1">
      <c r="A128" s="1"/>
      <c r="B128" s="1"/>
      <c r="C128" s="2"/>
      <c r="D128" s="3"/>
      <c r="E128" s="3"/>
      <c r="F128" s="3"/>
      <c r="G128" s="3"/>
      <c r="H128" s="3"/>
      <c r="I128" s="3"/>
      <c r="J128" s="3"/>
    </row>
    <row r="129" spans="1:10" ht="15.75" customHeight="1">
      <c r="A129" s="1"/>
      <c r="B129" s="1"/>
      <c r="C129" s="2"/>
      <c r="D129" s="3"/>
      <c r="E129" s="3"/>
      <c r="F129" s="3"/>
      <c r="G129" s="3"/>
      <c r="H129" s="3"/>
      <c r="I129" s="3"/>
      <c r="J129" s="3"/>
    </row>
    <row r="130" spans="1:10" ht="15.75" customHeight="1">
      <c r="A130" s="1"/>
      <c r="B130" s="1"/>
      <c r="C130" s="2"/>
      <c r="D130" s="3"/>
      <c r="E130" s="3"/>
      <c r="F130" s="3"/>
      <c r="G130" s="3"/>
      <c r="H130" s="3"/>
      <c r="I130" s="3"/>
      <c r="J130" s="3"/>
    </row>
    <row r="131" spans="1:10" ht="15.75" customHeight="1">
      <c r="A131" s="1"/>
      <c r="B131" s="1"/>
      <c r="C131" s="2"/>
      <c r="D131" s="3"/>
      <c r="E131" s="3"/>
      <c r="F131" s="3"/>
      <c r="G131" s="3"/>
      <c r="H131" s="3"/>
      <c r="I131" s="3"/>
      <c r="J131" s="3"/>
    </row>
    <row r="132" spans="1:10" ht="15.75" customHeight="1">
      <c r="A132" s="1"/>
      <c r="B132" s="1"/>
      <c r="C132" s="2"/>
      <c r="D132" s="3"/>
      <c r="E132" s="3"/>
      <c r="F132" s="3"/>
      <c r="G132" s="3"/>
      <c r="H132" s="3"/>
      <c r="I132" s="3"/>
      <c r="J132" s="3"/>
    </row>
    <row r="133" spans="1:10" ht="15.75" customHeight="1">
      <c r="A133" s="1"/>
      <c r="B133" s="1"/>
      <c r="C133" s="2"/>
      <c r="D133" s="3"/>
      <c r="E133" s="3"/>
      <c r="F133" s="3"/>
      <c r="G133" s="3"/>
      <c r="H133" s="3"/>
      <c r="I133" s="3"/>
      <c r="J133" s="3"/>
    </row>
    <row r="134" spans="1:10" ht="15.75" customHeight="1">
      <c r="A134" s="1"/>
      <c r="B134" s="1"/>
      <c r="C134" s="2"/>
      <c r="D134" s="3"/>
      <c r="E134" s="3"/>
      <c r="F134" s="3"/>
      <c r="G134" s="3"/>
      <c r="H134" s="3"/>
      <c r="I134" s="3"/>
      <c r="J134" s="3"/>
    </row>
    <row r="135" spans="1:10" ht="15.75" customHeight="1">
      <c r="A135" s="1"/>
      <c r="B135" s="1"/>
      <c r="C135" s="2"/>
      <c r="D135" s="3"/>
      <c r="E135" s="3"/>
      <c r="F135" s="3"/>
      <c r="G135" s="3"/>
      <c r="H135" s="3"/>
      <c r="I135" s="3"/>
      <c r="J135" s="3"/>
    </row>
    <row r="136" spans="1:10" ht="15.75" customHeight="1">
      <c r="A136" s="1"/>
      <c r="B136" s="1"/>
      <c r="C136" s="2"/>
      <c r="D136" s="3"/>
      <c r="E136" s="3"/>
      <c r="F136" s="3"/>
      <c r="G136" s="3"/>
      <c r="H136" s="3"/>
      <c r="I136" s="3"/>
      <c r="J136" s="3"/>
    </row>
    <row r="137" spans="1:10" ht="15.75" customHeight="1">
      <c r="A137" s="1"/>
      <c r="B137" s="1"/>
      <c r="C137" s="2"/>
      <c r="D137" s="3"/>
      <c r="E137" s="3"/>
      <c r="F137" s="3"/>
      <c r="G137" s="3"/>
      <c r="H137" s="3"/>
      <c r="I137" s="3"/>
      <c r="J137" s="3"/>
    </row>
    <row r="138" spans="1:10" ht="15.75" customHeight="1">
      <c r="A138" s="1"/>
      <c r="B138" s="1"/>
      <c r="C138" s="2"/>
      <c r="D138" s="3"/>
      <c r="E138" s="3"/>
      <c r="F138" s="3"/>
      <c r="G138" s="3"/>
      <c r="H138" s="3"/>
      <c r="I138" s="3"/>
      <c r="J138" s="3"/>
    </row>
    <row r="139" spans="1:10" ht="15.75" customHeight="1">
      <c r="A139" s="1"/>
      <c r="B139" s="1"/>
      <c r="C139" s="2"/>
      <c r="D139" s="3"/>
      <c r="E139" s="3"/>
      <c r="F139" s="3"/>
      <c r="G139" s="3"/>
      <c r="H139" s="3"/>
      <c r="I139" s="3"/>
      <c r="J139" s="3"/>
    </row>
    <row r="140" spans="1:10" ht="15.75" customHeight="1">
      <c r="A140" s="1"/>
      <c r="B140" s="1"/>
      <c r="C140" s="2"/>
      <c r="D140" s="3"/>
      <c r="E140" s="3"/>
      <c r="F140" s="3"/>
      <c r="G140" s="3"/>
      <c r="H140" s="3"/>
      <c r="I140" s="3"/>
      <c r="J140" s="3"/>
    </row>
    <row r="141" spans="1:10" ht="15.75" customHeight="1">
      <c r="A141" s="1"/>
      <c r="B141" s="1"/>
      <c r="C141" s="2"/>
      <c r="D141" s="3"/>
      <c r="E141" s="3"/>
      <c r="F141" s="3"/>
      <c r="G141" s="3"/>
      <c r="H141" s="3"/>
      <c r="I141" s="3"/>
      <c r="J141" s="3"/>
    </row>
    <row r="142" spans="1:10" ht="15.75" customHeight="1">
      <c r="A142" s="1"/>
      <c r="B142" s="1"/>
      <c r="C142" s="2"/>
      <c r="D142" s="3"/>
      <c r="E142" s="3"/>
      <c r="F142" s="3"/>
      <c r="G142" s="3"/>
      <c r="H142" s="3"/>
      <c r="I142" s="3"/>
      <c r="J142" s="3"/>
    </row>
    <row r="143" spans="1:10" ht="15.75" customHeight="1">
      <c r="A143" s="1"/>
      <c r="B143" s="1"/>
      <c r="C143" s="2"/>
      <c r="D143" s="3"/>
      <c r="E143" s="3"/>
      <c r="F143" s="3"/>
      <c r="G143" s="3"/>
      <c r="H143" s="3"/>
      <c r="I143" s="3"/>
      <c r="J143" s="3"/>
    </row>
    <row r="144" spans="1:10" ht="15.75" customHeight="1">
      <c r="A144" s="1"/>
      <c r="B144" s="1"/>
      <c r="C144" s="2"/>
      <c r="D144" s="3"/>
      <c r="E144" s="3"/>
      <c r="F144" s="3"/>
      <c r="G144" s="3"/>
      <c r="H144" s="3"/>
      <c r="I144" s="3"/>
      <c r="J144" s="3"/>
    </row>
    <row r="145" spans="1:10" ht="15.75" customHeight="1">
      <c r="A145" s="1"/>
      <c r="B145" s="1"/>
      <c r="C145" s="2"/>
      <c r="D145" s="3"/>
      <c r="E145" s="3"/>
      <c r="F145" s="3"/>
      <c r="G145" s="3"/>
      <c r="H145" s="3"/>
      <c r="I145" s="3"/>
      <c r="J145" s="3"/>
    </row>
    <row r="146" spans="1:10" ht="15.75" customHeight="1">
      <c r="A146" s="1"/>
      <c r="B146" s="1"/>
      <c r="C146" s="2"/>
      <c r="D146" s="3"/>
      <c r="E146" s="3"/>
      <c r="F146" s="3"/>
      <c r="G146" s="3"/>
      <c r="H146" s="3"/>
      <c r="I146" s="3"/>
      <c r="J146" s="3"/>
    </row>
    <row r="147" spans="1:10" ht="15.75" customHeight="1">
      <c r="A147" s="1"/>
      <c r="B147" s="1"/>
      <c r="C147" s="2"/>
      <c r="D147" s="3"/>
      <c r="E147" s="3"/>
      <c r="F147" s="3"/>
      <c r="G147" s="3"/>
      <c r="H147" s="3"/>
      <c r="I147" s="3"/>
      <c r="J147" s="3"/>
    </row>
    <row r="148" spans="1:10" ht="15.75" customHeight="1">
      <c r="A148" s="1"/>
      <c r="B148" s="1"/>
      <c r="C148" s="2"/>
      <c r="D148" s="3"/>
      <c r="E148" s="3"/>
      <c r="F148" s="3"/>
      <c r="G148" s="3"/>
      <c r="H148" s="3"/>
      <c r="I148" s="3"/>
      <c r="J148" s="3"/>
    </row>
    <row r="149" spans="1:10" ht="15.75" customHeight="1">
      <c r="A149" s="1"/>
      <c r="B149" s="1"/>
      <c r="C149" s="2"/>
      <c r="D149" s="3"/>
      <c r="E149" s="3"/>
      <c r="F149" s="3"/>
      <c r="G149" s="3"/>
      <c r="H149" s="3"/>
      <c r="I149" s="3"/>
      <c r="J149" s="3"/>
    </row>
    <row r="150" spans="1:10" ht="15.75" customHeight="1">
      <c r="A150" s="1"/>
      <c r="B150" s="1"/>
      <c r="C150" s="2"/>
      <c r="D150" s="3"/>
      <c r="E150" s="3"/>
      <c r="F150" s="3"/>
      <c r="G150" s="3"/>
      <c r="H150" s="3"/>
      <c r="I150" s="3"/>
      <c r="J150" s="3"/>
    </row>
    <row r="151" spans="1:10" ht="15.75" customHeight="1">
      <c r="A151" s="1"/>
      <c r="B151" s="1"/>
      <c r="C151" s="2"/>
      <c r="D151" s="3"/>
      <c r="E151" s="3"/>
      <c r="F151" s="3"/>
      <c r="G151" s="3"/>
      <c r="H151" s="3"/>
      <c r="I151" s="3"/>
      <c r="J151" s="3"/>
    </row>
    <row r="152" spans="1:10" ht="15.75" customHeight="1">
      <c r="A152" s="1"/>
      <c r="B152" s="1"/>
      <c r="C152" s="2"/>
      <c r="D152" s="3"/>
      <c r="E152" s="3"/>
      <c r="F152" s="3"/>
      <c r="G152" s="3"/>
      <c r="H152" s="3"/>
      <c r="I152" s="3"/>
      <c r="J152" s="3"/>
    </row>
    <row r="153" spans="1:10" ht="15.75" customHeight="1">
      <c r="A153" s="1"/>
      <c r="B153" s="1"/>
      <c r="C153" s="2"/>
      <c r="D153" s="3"/>
      <c r="E153" s="3"/>
      <c r="F153" s="3"/>
      <c r="G153" s="3"/>
      <c r="H153" s="3"/>
      <c r="I153" s="3"/>
      <c r="J153" s="3"/>
    </row>
    <row r="154" spans="1:10" ht="15.75" customHeight="1">
      <c r="A154" s="1"/>
      <c r="B154" s="1"/>
      <c r="C154" s="2"/>
      <c r="D154" s="3"/>
      <c r="E154" s="3"/>
      <c r="F154" s="3"/>
      <c r="G154" s="3"/>
      <c r="H154" s="3"/>
      <c r="I154" s="3"/>
      <c r="J154" s="3"/>
    </row>
    <row r="155" spans="1:10" ht="15.75" customHeight="1">
      <c r="A155" s="1"/>
      <c r="B155" s="1"/>
      <c r="C155" s="2"/>
      <c r="D155" s="3"/>
      <c r="E155" s="3"/>
      <c r="F155" s="3"/>
      <c r="G155" s="3"/>
      <c r="H155" s="3"/>
      <c r="I155" s="3"/>
      <c r="J155" s="3"/>
    </row>
    <row r="156" spans="1:10" ht="15.75" customHeight="1">
      <c r="A156" s="1"/>
      <c r="B156" s="1"/>
      <c r="C156" s="2"/>
      <c r="D156" s="3"/>
      <c r="E156" s="3"/>
      <c r="F156" s="3"/>
      <c r="G156" s="3"/>
      <c r="H156" s="3"/>
      <c r="I156" s="3"/>
      <c r="J156" s="3"/>
    </row>
    <row r="157" spans="1:10" ht="15.75" customHeight="1">
      <c r="A157" s="1"/>
      <c r="B157" s="1"/>
      <c r="C157" s="2"/>
      <c r="D157" s="3"/>
      <c r="E157" s="3"/>
      <c r="F157" s="3"/>
      <c r="G157" s="3"/>
      <c r="H157" s="3"/>
      <c r="I157" s="3"/>
      <c r="J157" s="3"/>
    </row>
    <row r="158" spans="1:10" ht="15.75" customHeight="1">
      <c r="A158" s="1"/>
      <c r="B158" s="1"/>
      <c r="C158" s="2"/>
      <c r="D158" s="3"/>
      <c r="E158" s="3"/>
      <c r="F158" s="3"/>
      <c r="G158" s="3"/>
      <c r="H158" s="3"/>
      <c r="I158" s="3"/>
      <c r="J158" s="3"/>
    </row>
    <row r="159" spans="1:10" ht="15.75" customHeight="1">
      <c r="A159" s="1"/>
      <c r="B159" s="1"/>
      <c r="C159" s="2"/>
      <c r="D159" s="3"/>
      <c r="E159" s="3"/>
      <c r="F159" s="3"/>
      <c r="G159" s="3"/>
      <c r="H159" s="3"/>
      <c r="I159" s="3"/>
      <c r="J159" s="3"/>
    </row>
    <row r="160" spans="1:10" ht="15.75" customHeight="1">
      <c r="A160" s="1"/>
      <c r="B160" s="1"/>
      <c r="C160" s="2"/>
      <c r="D160" s="3"/>
      <c r="E160" s="3"/>
      <c r="F160" s="3"/>
      <c r="G160" s="3"/>
      <c r="H160" s="3"/>
      <c r="I160" s="3"/>
      <c r="J160" s="3"/>
    </row>
    <row r="161" spans="1:10" ht="15.75" customHeight="1">
      <c r="A161" s="1"/>
      <c r="B161" s="1"/>
      <c r="C161" s="2"/>
      <c r="D161" s="3"/>
      <c r="E161" s="3"/>
      <c r="F161" s="3"/>
      <c r="G161" s="3"/>
      <c r="H161" s="3"/>
      <c r="I161" s="3"/>
      <c r="J161" s="3"/>
    </row>
    <row r="162" spans="1:10" ht="15.75" customHeight="1">
      <c r="A162" s="1"/>
      <c r="B162" s="1"/>
      <c r="C162" s="2"/>
      <c r="D162" s="3"/>
      <c r="E162" s="3"/>
      <c r="F162" s="3"/>
      <c r="G162" s="3"/>
      <c r="H162" s="3"/>
      <c r="I162" s="3"/>
      <c r="J162" s="3"/>
    </row>
    <row r="163" spans="1:10" ht="15.75" customHeight="1">
      <c r="A163" s="1"/>
      <c r="B163" s="1"/>
      <c r="C163" s="2"/>
      <c r="D163" s="3"/>
      <c r="E163" s="3"/>
      <c r="F163" s="3"/>
      <c r="G163" s="3"/>
      <c r="H163" s="3"/>
      <c r="I163" s="3"/>
      <c r="J163" s="3"/>
    </row>
    <row r="164" spans="1:10" ht="15.75" customHeight="1">
      <c r="A164" s="1"/>
      <c r="B164" s="1"/>
      <c r="C164" s="2"/>
      <c r="D164" s="3"/>
      <c r="E164" s="3"/>
      <c r="F164" s="3"/>
      <c r="G164" s="3"/>
      <c r="H164" s="3"/>
      <c r="I164" s="3"/>
      <c r="J164" s="3"/>
    </row>
    <row r="165" spans="1:10" ht="15.75" customHeight="1">
      <c r="A165" s="1"/>
      <c r="B165" s="1"/>
      <c r="C165" s="2"/>
      <c r="D165" s="3"/>
      <c r="E165" s="3"/>
      <c r="F165" s="3"/>
      <c r="G165" s="3"/>
      <c r="H165" s="3"/>
      <c r="I165" s="3"/>
      <c r="J165" s="3"/>
    </row>
    <row r="166" spans="1:10" ht="15.75" customHeight="1">
      <c r="A166" s="1"/>
      <c r="B166" s="1"/>
      <c r="C166" s="2"/>
      <c r="D166" s="3"/>
      <c r="E166" s="3"/>
      <c r="F166" s="3"/>
      <c r="G166" s="3"/>
      <c r="H166" s="3"/>
      <c r="I166" s="3"/>
      <c r="J166" s="3"/>
    </row>
    <row r="167" spans="1:10" ht="15.75" customHeight="1">
      <c r="A167" s="1"/>
      <c r="B167" s="1"/>
      <c r="C167" s="2"/>
      <c r="D167" s="3"/>
      <c r="E167" s="3"/>
      <c r="F167" s="3"/>
      <c r="G167" s="3"/>
      <c r="H167" s="3"/>
      <c r="I167" s="3"/>
      <c r="J167" s="3"/>
    </row>
    <row r="168" spans="1:10" ht="15.75" customHeight="1">
      <c r="A168" s="1"/>
      <c r="B168" s="1"/>
      <c r="C168" s="2"/>
      <c r="D168" s="3"/>
      <c r="E168" s="3"/>
      <c r="F168" s="3"/>
      <c r="G168" s="3"/>
      <c r="H168" s="3"/>
      <c r="I168" s="3"/>
      <c r="J168" s="3"/>
    </row>
    <row r="169" spans="1:10" ht="15.75" customHeight="1">
      <c r="A169" s="1"/>
      <c r="B169" s="1"/>
      <c r="C169" s="2"/>
      <c r="D169" s="3"/>
      <c r="E169" s="3"/>
      <c r="F169" s="3"/>
      <c r="G169" s="3"/>
      <c r="H169" s="3"/>
      <c r="I169" s="3"/>
      <c r="J169" s="3"/>
    </row>
    <row r="170" spans="1:10" ht="15.75" customHeight="1">
      <c r="A170" s="1"/>
      <c r="B170" s="1"/>
      <c r="C170" s="2"/>
      <c r="D170" s="3"/>
      <c r="E170" s="3"/>
      <c r="F170" s="3"/>
      <c r="G170" s="3"/>
      <c r="H170" s="3"/>
      <c r="I170" s="3"/>
      <c r="J170" s="3"/>
    </row>
    <row r="171" spans="1:10" ht="15.75" customHeight="1">
      <c r="A171" s="1"/>
      <c r="B171" s="1"/>
      <c r="C171" s="2"/>
      <c r="D171" s="3"/>
      <c r="E171" s="3"/>
      <c r="F171" s="3"/>
      <c r="G171" s="3"/>
      <c r="H171" s="3"/>
      <c r="I171" s="3"/>
      <c r="J171" s="3"/>
    </row>
    <row r="172" spans="1:10" ht="15.75" customHeight="1">
      <c r="A172" s="1"/>
      <c r="B172" s="1"/>
      <c r="C172" s="2"/>
      <c r="D172" s="3"/>
      <c r="E172" s="3"/>
      <c r="F172" s="3"/>
      <c r="G172" s="3"/>
      <c r="H172" s="3"/>
      <c r="I172" s="3"/>
      <c r="J172" s="3"/>
    </row>
    <row r="173" spans="1:10" ht="15.75" customHeight="1">
      <c r="A173" s="1"/>
      <c r="B173" s="1"/>
      <c r="C173" s="2"/>
      <c r="D173" s="3"/>
      <c r="E173" s="3"/>
      <c r="F173" s="3"/>
      <c r="G173" s="3"/>
      <c r="H173" s="3"/>
      <c r="I173" s="3"/>
      <c r="J173" s="3"/>
    </row>
    <row r="174" spans="1:10" ht="15.75" customHeight="1">
      <c r="A174" s="1"/>
      <c r="B174" s="1"/>
      <c r="C174" s="2"/>
      <c r="D174" s="3"/>
      <c r="E174" s="3"/>
      <c r="F174" s="3"/>
      <c r="G174" s="3"/>
      <c r="H174" s="3"/>
      <c r="I174" s="3"/>
      <c r="J174" s="3"/>
    </row>
    <row r="175" spans="1:10" ht="15.75" customHeight="1">
      <c r="A175" s="1"/>
      <c r="B175" s="1"/>
      <c r="C175" s="2"/>
      <c r="D175" s="3"/>
      <c r="E175" s="3"/>
      <c r="F175" s="3"/>
      <c r="G175" s="3"/>
      <c r="H175" s="3"/>
      <c r="I175" s="3"/>
      <c r="J175" s="3"/>
    </row>
    <row r="176" spans="1:10" ht="15.75" customHeight="1">
      <c r="A176" s="1"/>
      <c r="B176" s="1"/>
      <c r="C176" s="2"/>
      <c r="D176" s="3"/>
      <c r="E176" s="3"/>
      <c r="F176" s="3"/>
      <c r="G176" s="3"/>
      <c r="H176" s="3"/>
      <c r="I176" s="3"/>
      <c r="J176" s="3"/>
    </row>
    <row r="177" spans="1:10" ht="15.75" customHeight="1">
      <c r="A177" s="1"/>
      <c r="B177" s="1"/>
      <c r="C177" s="2"/>
      <c r="D177" s="3"/>
      <c r="E177" s="3"/>
      <c r="F177" s="3"/>
      <c r="G177" s="3"/>
      <c r="H177" s="3"/>
      <c r="I177" s="3"/>
      <c r="J177" s="3"/>
    </row>
    <row r="178" spans="1:10" ht="15.75" customHeight="1">
      <c r="A178" s="1"/>
      <c r="B178" s="1"/>
      <c r="C178" s="2"/>
      <c r="D178" s="3"/>
      <c r="E178" s="3"/>
      <c r="F178" s="3"/>
      <c r="G178" s="3"/>
      <c r="H178" s="3"/>
      <c r="I178" s="3"/>
      <c r="J178" s="3"/>
    </row>
    <row r="179" spans="1:10" ht="15.75" customHeight="1">
      <c r="A179" s="1"/>
      <c r="B179" s="1"/>
      <c r="C179" s="2"/>
      <c r="D179" s="3"/>
      <c r="E179" s="3"/>
      <c r="F179" s="3"/>
      <c r="G179" s="3"/>
      <c r="H179" s="3"/>
      <c r="I179" s="3"/>
      <c r="J179" s="3"/>
    </row>
    <row r="180" spans="1:10" ht="15.75" customHeight="1">
      <c r="A180" s="1"/>
      <c r="B180" s="1"/>
      <c r="C180" s="2"/>
      <c r="D180" s="3"/>
      <c r="E180" s="3"/>
      <c r="F180" s="3"/>
      <c r="G180" s="3"/>
      <c r="H180" s="3"/>
      <c r="I180" s="3"/>
      <c r="J180" s="3"/>
    </row>
    <row r="181" spans="1:10" ht="15.75" customHeight="1">
      <c r="A181" s="1"/>
      <c r="B181" s="1"/>
      <c r="C181" s="2"/>
      <c r="D181" s="3"/>
      <c r="E181" s="3"/>
      <c r="F181" s="3"/>
      <c r="G181" s="3"/>
      <c r="H181" s="3"/>
      <c r="I181" s="3"/>
      <c r="J181" s="3"/>
    </row>
    <row r="182" spans="1:10" ht="15.75" customHeight="1">
      <c r="A182" s="1"/>
      <c r="B182" s="1"/>
      <c r="C182" s="2"/>
      <c r="D182" s="3"/>
      <c r="E182" s="3"/>
      <c r="F182" s="3"/>
      <c r="G182" s="3"/>
      <c r="H182" s="3"/>
      <c r="I182" s="3"/>
      <c r="J182" s="3"/>
    </row>
    <row r="183" spans="1:10" ht="15.75" customHeight="1">
      <c r="A183" s="1"/>
      <c r="B183" s="1"/>
      <c r="C183" s="2"/>
      <c r="D183" s="3"/>
      <c r="E183" s="3"/>
      <c r="F183" s="3"/>
      <c r="G183" s="3"/>
      <c r="H183" s="3"/>
      <c r="I183" s="3"/>
      <c r="J183" s="3"/>
    </row>
    <row r="184" spans="1:10" ht="15.75" customHeight="1">
      <c r="A184" s="1"/>
      <c r="B184" s="1"/>
      <c r="C184" s="2"/>
      <c r="D184" s="3"/>
      <c r="E184" s="3"/>
      <c r="F184" s="3"/>
      <c r="G184" s="3"/>
      <c r="H184" s="3"/>
      <c r="I184" s="3"/>
      <c r="J184" s="3"/>
    </row>
    <row r="185" spans="1:10" ht="15.75" customHeight="1">
      <c r="A185" s="1"/>
      <c r="B185" s="1"/>
      <c r="C185" s="2"/>
      <c r="D185" s="3"/>
      <c r="E185" s="3"/>
      <c r="F185" s="3"/>
      <c r="G185" s="3"/>
      <c r="H185" s="3"/>
      <c r="I185" s="3"/>
      <c r="J185" s="3"/>
    </row>
    <row r="186" spans="1:10" ht="15.75" customHeight="1">
      <c r="A186" s="1"/>
      <c r="B186" s="1"/>
      <c r="C186" s="2"/>
      <c r="D186" s="3"/>
      <c r="E186" s="3"/>
      <c r="F186" s="3"/>
      <c r="G186" s="3"/>
      <c r="H186" s="3"/>
      <c r="I186" s="3"/>
      <c r="J186" s="3"/>
    </row>
    <row r="187" spans="1:10" ht="15.75" customHeight="1">
      <c r="A187" s="1"/>
      <c r="B187" s="1"/>
      <c r="C187" s="2"/>
      <c r="D187" s="3"/>
      <c r="E187" s="3"/>
      <c r="F187" s="3"/>
      <c r="G187" s="3"/>
      <c r="H187" s="3"/>
      <c r="I187" s="3"/>
      <c r="J187" s="3"/>
    </row>
    <row r="188" spans="1:10" ht="15.75" customHeight="1">
      <c r="A188" s="1"/>
      <c r="B188" s="1"/>
      <c r="C188" s="2"/>
      <c r="D188" s="3"/>
      <c r="E188" s="3"/>
      <c r="F188" s="3"/>
      <c r="G188" s="3"/>
      <c r="H188" s="3"/>
      <c r="I188" s="3"/>
      <c r="J188" s="3"/>
    </row>
    <row r="189" spans="1:10" ht="15.75" customHeight="1">
      <c r="A189" s="1"/>
      <c r="B189" s="1"/>
      <c r="C189" s="2"/>
      <c r="D189" s="3"/>
      <c r="E189" s="3"/>
      <c r="F189" s="3"/>
      <c r="G189" s="3"/>
      <c r="H189" s="3"/>
      <c r="I189" s="3"/>
      <c r="J189" s="3"/>
    </row>
    <row r="190" spans="1:10" ht="15.75" customHeight="1">
      <c r="A190" s="1"/>
      <c r="B190" s="1"/>
      <c r="C190" s="2"/>
      <c r="D190" s="3"/>
      <c r="E190" s="3"/>
      <c r="F190" s="3"/>
      <c r="G190" s="3"/>
      <c r="H190" s="3"/>
      <c r="I190" s="3"/>
      <c r="J190" s="3"/>
    </row>
    <row r="191" spans="1:10" ht="15.75" customHeight="1">
      <c r="A191" s="1"/>
      <c r="B191" s="1"/>
      <c r="C191" s="2"/>
      <c r="D191" s="3"/>
      <c r="E191" s="3"/>
      <c r="F191" s="3"/>
      <c r="G191" s="3"/>
      <c r="H191" s="3"/>
      <c r="I191" s="3"/>
      <c r="J191" s="3"/>
    </row>
    <row r="192" spans="1:10" ht="15.75" customHeight="1">
      <c r="A192" s="1"/>
      <c r="B192" s="1"/>
      <c r="C192" s="2"/>
      <c r="D192" s="3"/>
      <c r="E192" s="3"/>
      <c r="F192" s="3"/>
      <c r="G192" s="3"/>
      <c r="H192" s="3"/>
      <c r="I192" s="3"/>
      <c r="J192" s="3"/>
    </row>
    <row r="193" spans="1:10" ht="15.75" customHeight="1">
      <c r="A193" s="1"/>
      <c r="B193" s="1"/>
      <c r="C193" s="2"/>
      <c r="D193" s="3"/>
      <c r="E193" s="3"/>
      <c r="F193" s="3"/>
      <c r="G193" s="3"/>
      <c r="H193" s="3"/>
      <c r="I193" s="3"/>
      <c r="J193" s="3"/>
    </row>
    <row r="194" spans="1:10" ht="15.75" customHeight="1">
      <c r="A194" s="1"/>
      <c r="B194" s="1"/>
      <c r="C194" s="2"/>
      <c r="D194" s="3"/>
      <c r="E194" s="3"/>
      <c r="F194" s="3"/>
      <c r="G194" s="3"/>
      <c r="H194" s="3"/>
      <c r="I194" s="3"/>
      <c r="J194" s="3"/>
    </row>
    <row r="195" spans="1:10" ht="15.75" customHeight="1">
      <c r="A195" s="1"/>
      <c r="B195" s="1"/>
      <c r="C195" s="2"/>
      <c r="D195" s="3"/>
      <c r="E195" s="3"/>
      <c r="F195" s="3"/>
      <c r="G195" s="3"/>
      <c r="H195" s="3"/>
      <c r="I195" s="3"/>
      <c r="J195" s="3"/>
    </row>
    <row r="196" spans="1:10" ht="15.75" customHeight="1">
      <c r="A196" s="1"/>
      <c r="B196" s="1"/>
      <c r="C196" s="2"/>
      <c r="D196" s="3"/>
      <c r="E196" s="3"/>
      <c r="F196" s="3"/>
      <c r="G196" s="3"/>
      <c r="H196" s="3"/>
      <c r="I196" s="3"/>
      <c r="J196" s="3"/>
    </row>
    <row r="197" spans="1:10" ht="15.75" customHeight="1">
      <c r="A197" s="1"/>
      <c r="B197" s="1"/>
      <c r="C197" s="2"/>
      <c r="D197" s="3"/>
      <c r="E197" s="3"/>
      <c r="F197" s="3"/>
      <c r="G197" s="3"/>
      <c r="H197" s="3"/>
      <c r="I197" s="3"/>
      <c r="J197" s="3"/>
    </row>
    <row r="198" spans="1:10" ht="15.75" customHeight="1">
      <c r="A198" s="1"/>
      <c r="B198" s="1"/>
      <c r="C198" s="2"/>
      <c r="D198" s="3"/>
      <c r="E198" s="3"/>
      <c r="F198" s="3"/>
      <c r="G198" s="3"/>
      <c r="H198" s="3"/>
      <c r="I198" s="3"/>
      <c r="J198" s="3"/>
    </row>
    <row r="199" spans="1:10" ht="15.75" customHeight="1">
      <c r="A199" s="1"/>
      <c r="B199" s="1"/>
      <c r="C199" s="2"/>
      <c r="D199" s="3"/>
      <c r="E199" s="3"/>
      <c r="F199" s="3"/>
      <c r="G199" s="3"/>
      <c r="H199" s="3"/>
      <c r="I199" s="3"/>
      <c r="J199" s="3"/>
    </row>
    <row r="200" spans="1:10" ht="15.75" customHeight="1">
      <c r="A200" s="1"/>
      <c r="B200" s="1"/>
      <c r="C200" s="2"/>
      <c r="D200" s="3"/>
      <c r="E200" s="3"/>
      <c r="F200" s="3"/>
      <c r="G200" s="3"/>
      <c r="H200" s="3"/>
      <c r="I200" s="3"/>
      <c r="J200" s="3"/>
    </row>
    <row r="201" spans="1:10" ht="15.75" customHeight="1">
      <c r="A201" s="1"/>
      <c r="B201" s="1"/>
      <c r="C201" s="2"/>
      <c r="D201" s="3"/>
      <c r="E201" s="3"/>
      <c r="F201" s="3"/>
      <c r="G201" s="3"/>
      <c r="H201" s="3"/>
      <c r="I201" s="3"/>
      <c r="J201" s="3"/>
    </row>
    <row r="202" spans="1:10" ht="15.75" customHeight="1">
      <c r="A202" s="1"/>
      <c r="B202" s="1"/>
      <c r="C202" s="2"/>
      <c r="D202" s="3"/>
      <c r="E202" s="3"/>
      <c r="F202" s="3"/>
      <c r="G202" s="3"/>
      <c r="H202" s="3"/>
      <c r="I202" s="3"/>
      <c r="J202" s="3"/>
    </row>
    <row r="203" spans="1:10" ht="15.75" customHeight="1">
      <c r="A203" s="1"/>
      <c r="B203" s="1"/>
      <c r="C203" s="2"/>
      <c r="D203" s="3"/>
      <c r="E203" s="3"/>
      <c r="F203" s="3"/>
      <c r="G203" s="3"/>
      <c r="H203" s="3"/>
      <c r="I203" s="3"/>
      <c r="J203" s="3"/>
    </row>
    <row r="204" spans="1:10" ht="15.75" customHeight="1">
      <c r="A204" s="1"/>
      <c r="B204" s="1"/>
      <c r="C204" s="2"/>
      <c r="D204" s="3"/>
      <c r="E204" s="3"/>
      <c r="F204" s="3"/>
      <c r="G204" s="3"/>
      <c r="H204" s="3"/>
      <c r="I204" s="3"/>
      <c r="J204" s="3"/>
    </row>
    <row r="205" spans="1:10" ht="15.75" customHeight="1">
      <c r="A205" s="1"/>
      <c r="B205" s="1"/>
      <c r="C205" s="2"/>
      <c r="D205" s="3"/>
      <c r="E205" s="3"/>
      <c r="F205" s="3"/>
      <c r="G205" s="3"/>
      <c r="H205" s="3"/>
      <c r="I205" s="3"/>
      <c r="J205" s="3"/>
    </row>
    <row r="206" spans="1:10" ht="15.75" customHeight="1">
      <c r="A206" s="1"/>
      <c r="B206" s="1"/>
      <c r="C206" s="2"/>
      <c r="D206" s="3"/>
      <c r="E206" s="3"/>
      <c r="F206" s="3"/>
      <c r="G206" s="3"/>
      <c r="H206" s="3"/>
      <c r="I206" s="3"/>
      <c r="J206" s="3"/>
    </row>
    <row r="207" spans="1:10" ht="15.75" customHeight="1">
      <c r="A207" s="1"/>
      <c r="B207" s="1"/>
      <c r="C207" s="2"/>
      <c r="D207" s="3"/>
      <c r="E207" s="3"/>
      <c r="F207" s="3"/>
      <c r="G207" s="3"/>
      <c r="H207" s="3"/>
      <c r="I207" s="3"/>
      <c r="J207" s="3"/>
    </row>
    <row r="208" spans="1:10" ht="15.75" customHeight="1">
      <c r="A208" s="1"/>
      <c r="B208" s="1"/>
      <c r="C208" s="2"/>
      <c r="D208" s="3"/>
      <c r="E208" s="3"/>
      <c r="F208" s="3"/>
      <c r="G208" s="3"/>
      <c r="H208" s="3"/>
      <c r="I208" s="3"/>
      <c r="J208" s="3"/>
    </row>
    <row r="209" spans="1:10" ht="15.75" customHeight="1">
      <c r="A209" s="1"/>
      <c r="B209" s="1"/>
      <c r="C209" s="2"/>
      <c r="D209" s="3"/>
      <c r="E209" s="3"/>
      <c r="F209" s="3"/>
      <c r="G209" s="3"/>
      <c r="H209" s="3"/>
      <c r="I209" s="3"/>
      <c r="J209" s="3"/>
    </row>
    <row r="210" spans="1:10" ht="15.75" customHeight="1">
      <c r="A210" s="1"/>
      <c r="B210" s="1"/>
      <c r="C210" s="2"/>
      <c r="D210" s="3"/>
      <c r="E210" s="3"/>
      <c r="F210" s="3"/>
      <c r="G210" s="3"/>
      <c r="H210" s="3"/>
      <c r="I210" s="3"/>
      <c r="J210" s="3"/>
    </row>
    <row r="211" spans="1:10" ht="15.75" customHeight="1">
      <c r="A211" s="1"/>
      <c r="B211" s="1"/>
      <c r="C211" s="2"/>
      <c r="D211" s="3"/>
      <c r="E211" s="3"/>
      <c r="F211" s="3"/>
      <c r="G211" s="3"/>
      <c r="H211" s="3"/>
      <c r="I211" s="3"/>
      <c r="J211" s="3"/>
    </row>
    <row r="212" spans="1:10" ht="15.75" customHeight="1">
      <c r="A212" s="1"/>
      <c r="B212" s="1"/>
      <c r="C212" s="2"/>
      <c r="D212" s="3"/>
      <c r="E212" s="3"/>
      <c r="F212" s="3"/>
      <c r="G212" s="3"/>
      <c r="H212" s="3"/>
      <c r="I212" s="3"/>
      <c r="J212" s="3"/>
    </row>
    <row r="213" spans="1:10" ht="15.75" customHeight="1">
      <c r="A213" s="1"/>
      <c r="B213" s="1"/>
      <c r="C213" s="2"/>
      <c r="D213" s="3"/>
      <c r="E213" s="3"/>
      <c r="F213" s="3"/>
      <c r="G213" s="3"/>
      <c r="H213" s="3"/>
      <c r="I213" s="3"/>
      <c r="J213" s="3"/>
    </row>
    <row r="214" spans="1:10" ht="15.75" customHeight="1">
      <c r="A214" s="1"/>
      <c r="B214" s="1"/>
      <c r="C214" s="2"/>
      <c r="D214" s="3"/>
      <c r="E214" s="3"/>
      <c r="F214" s="3"/>
      <c r="G214" s="3"/>
      <c r="H214" s="3"/>
      <c r="I214" s="3"/>
      <c r="J214" s="3"/>
    </row>
    <row r="215" spans="1:10" ht="15.75" customHeight="1">
      <c r="A215" s="1"/>
      <c r="B215" s="1"/>
      <c r="C215" s="2"/>
      <c r="D215" s="3"/>
      <c r="E215" s="3"/>
      <c r="F215" s="3"/>
      <c r="G215" s="3"/>
      <c r="H215" s="3"/>
      <c r="I215" s="3"/>
      <c r="J215" s="3"/>
    </row>
    <row r="216" spans="1:10" ht="15.75" customHeight="1">
      <c r="A216" s="1"/>
      <c r="B216" s="1"/>
      <c r="C216" s="2"/>
      <c r="D216" s="3"/>
      <c r="E216" s="3"/>
      <c r="F216" s="3"/>
      <c r="G216" s="3"/>
      <c r="H216" s="3"/>
      <c r="I216" s="3"/>
      <c r="J216" s="3"/>
    </row>
    <row r="217" spans="1:10" ht="15.75" customHeight="1">
      <c r="A217" s="1"/>
      <c r="B217" s="1"/>
      <c r="C217" s="2"/>
      <c r="D217" s="3"/>
      <c r="E217" s="3"/>
      <c r="F217" s="3"/>
      <c r="G217" s="3"/>
      <c r="H217" s="3"/>
      <c r="I217" s="3"/>
      <c r="J217" s="3"/>
    </row>
    <row r="218" spans="1:10" ht="15.75" customHeight="1">
      <c r="A218" s="1"/>
      <c r="B218" s="1"/>
      <c r="C218" s="2"/>
      <c r="D218" s="3"/>
      <c r="E218" s="3"/>
      <c r="F218" s="3"/>
      <c r="G218" s="3"/>
      <c r="H218" s="3"/>
      <c r="I218" s="3"/>
      <c r="J218" s="3"/>
    </row>
    <row r="219" spans="1:10" ht="15.75" customHeight="1">
      <c r="A219" s="1"/>
      <c r="B219" s="1"/>
      <c r="C219" s="2"/>
      <c r="D219" s="3"/>
      <c r="E219" s="3"/>
      <c r="F219" s="3"/>
      <c r="G219" s="3"/>
      <c r="H219" s="3"/>
      <c r="I219" s="3"/>
      <c r="J219" s="3"/>
    </row>
    <row r="220" spans="1:10" ht="15.75" customHeight="1">
      <c r="A220" s="1"/>
      <c r="B220" s="1"/>
      <c r="C220" s="2"/>
      <c r="D220" s="3"/>
      <c r="E220" s="3"/>
      <c r="F220" s="3"/>
      <c r="G220" s="3"/>
      <c r="H220" s="3"/>
      <c r="I220" s="3"/>
      <c r="J220" s="3"/>
    </row>
    <row r="221" spans="1:10" ht="15.75" customHeight="1"/>
    <row r="222" spans="1:10" ht="15.75" customHeight="1"/>
    <row r="223" spans="1:10" ht="15.75" customHeight="1"/>
    <row r="224" spans="1: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9:H19"/>
    <mergeCell ref="A2:H2"/>
    <mergeCell ref="A4:H4"/>
    <mergeCell ref="A5:H5"/>
    <mergeCell ref="A6:H6"/>
    <mergeCell ref="A7:H7"/>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M1000"/>
  <sheetViews>
    <sheetView topLeftCell="A6" workbookViewId="0">
      <selection activeCell="J14" sqref="J14"/>
    </sheetView>
  </sheetViews>
  <sheetFormatPr defaultColWidth="14.3984375" defaultRowHeight="15" customHeight="1"/>
  <cols>
    <col min="1" max="1" width="23.73046875" customWidth="1"/>
    <col min="2" max="2" width="19.86328125" customWidth="1"/>
    <col min="3" max="3" width="14" customWidth="1"/>
    <col min="4" max="5" width="15.265625" customWidth="1"/>
    <col min="6" max="7" width="26.3984375" customWidth="1"/>
    <col min="8" max="8" width="15.73046875" customWidth="1"/>
    <col min="9" max="9" width="11.3984375" customWidth="1"/>
    <col min="10" max="13" width="8.86328125" customWidth="1"/>
  </cols>
  <sheetData>
    <row r="1" spans="1:13" ht="7.5" customHeight="1">
      <c r="A1" s="1"/>
      <c r="B1" s="1"/>
      <c r="C1" s="2"/>
      <c r="D1" s="3"/>
      <c r="E1" s="3"/>
      <c r="F1" s="3"/>
      <c r="G1" s="3"/>
      <c r="H1" s="3"/>
      <c r="I1" s="3"/>
    </row>
    <row r="2" spans="1:13" ht="28.5" customHeight="1">
      <c r="A2" s="1197" t="s">
        <v>140</v>
      </c>
      <c r="B2" s="1169"/>
      <c r="C2" s="1169"/>
      <c r="D2" s="1169"/>
      <c r="E2" s="1169"/>
      <c r="F2" s="1169"/>
      <c r="G2" s="1169"/>
      <c r="H2" s="1169"/>
      <c r="I2" s="1169"/>
    </row>
    <row r="3" spans="1:13" ht="15.4">
      <c r="A3" s="5"/>
      <c r="B3" s="5"/>
      <c r="C3" s="5"/>
      <c r="D3" s="5"/>
      <c r="E3" s="5"/>
      <c r="F3" s="5"/>
      <c r="G3" s="5"/>
      <c r="H3" s="5"/>
      <c r="I3" s="5"/>
    </row>
    <row r="4" spans="1:13" ht="16.5" customHeight="1">
      <c r="A4" s="1198" t="s">
        <v>130</v>
      </c>
      <c r="B4" s="1169"/>
      <c r="C4" s="1169"/>
      <c r="D4" s="1169"/>
      <c r="E4" s="1169"/>
      <c r="F4" s="1169"/>
      <c r="G4" s="1169"/>
      <c r="H4" s="1169"/>
      <c r="I4" s="1169"/>
    </row>
    <row r="5" spans="1:13" ht="14.25">
      <c r="A5" s="1171" t="s">
        <v>141</v>
      </c>
      <c r="B5" s="1169"/>
      <c r="C5" s="1169"/>
      <c r="D5" s="1169"/>
      <c r="E5" s="1169"/>
      <c r="F5" s="1169"/>
      <c r="G5" s="1169"/>
      <c r="H5" s="1169"/>
      <c r="I5" s="1169"/>
    </row>
    <row r="6" spans="1:13" ht="19.5" customHeight="1">
      <c r="A6" s="1171" t="s">
        <v>142</v>
      </c>
      <c r="B6" s="1169"/>
      <c r="C6" s="1169"/>
      <c r="D6" s="1169"/>
      <c r="E6" s="1169"/>
      <c r="F6" s="1169"/>
      <c r="G6" s="1169"/>
      <c r="H6" s="1169"/>
      <c r="I6" s="1169"/>
    </row>
    <row r="7" spans="1:13" ht="14.25">
      <c r="A7" s="1199" t="s">
        <v>143</v>
      </c>
      <c r="B7" s="1169"/>
      <c r="C7" s="1169"/>
      <c r="D7" s="1169"/>
      <c r="E7" s="1169"/>
      <c r="F7" s="1169"/>
      <c r="G7" s="1169"/>
      <c r="H7" s="1169"/>
      <c r="I7" s="1169"/>
      <c r="K7" s="49"/>
    </row>
    <row r="8" spans="1:13" ht="14.25">
      <c r="A8" s="1199" t="s">
        <v>144</v>
      </c>
      <c r="B8" s="1169"/>
      <c r="C8" s="1169"/>
      <c r="D8" s="1169"/>
      <c r="E8" s="1169"/>
      <c r="F8" s="1169"/>
      <c r="G8" s="1169"/>
      <c r="H8" s="1169"/>
      <c r="I8" s="1169"/>
      <c r="K8" s="49"/>
    </row>
    <row r="9" spans="1:13" ht="14.25">
      <c r="A9" s="1199" t="s">
        <v>145</v>
      </c>
      <c r="B9" s="1169"/>
      <c r="C9" s="1169"/>
      <c r="D9" s="1169"/>
      <c r="E9" s="1169"/>
      <c r="F9" s="1169"/>
      <c r="G9" s="1169"/>
      <c r="H9" s="1169"/>
      <c r="I9" s="1169"/>
      <c r="K9" s="49"/>
    </row>
    <row r="10" spans="1:13" ht="14.25">
      <c r="A10" s="1199" t="s">
        <v>146</v>
      </c>
      <c r="B10" s="1169"/>
      <c r="C10" s="1169"/>
      <c r="D10" s="1169"/>
      <c r="E10" s="1169"/>
      <c r="F10" s="1169"/>
      <c r="G10" s="1169"/>
      <c r="H10" s="1169"/>
      <c r="I10" s="1169"/>
      <c r="K10" s="49"/>
    </row>
    <row r="11" spans="1:13" ht="14.25">
      <c r="A11" s="1198" t="s">
        <v>147</v>
      </c>
      <c r="B11" s="1169"/>
      <c r="C11" s="1169"/>
      <c r="D11" s="1169"/>
      <c r="E11" s="1169"/>
      <c r="F11" s="1169"/>
      <c r="G11" s="1169"/>
      <c r="H11" s="1169"/>
      <c r="I11" s="1169"/>
      <c r="K11" s="49"/>
    </row>
    <row r="12" spans="1:13" ht="91.5" customHeight="1">
      <c r="A12" s="1171" t="s">
        <v>148</v>
      </c>
      <c r="B12" s="1169"/>
      <c r="C12" s="1169"/>
      <c r="D12" s="1169"/>
      <c r="E12" s="1169"/>
      <c r="F12" s="1169"/>
      <c r="G12" s="1169"/>
      <c r="H12" s="1169"/>
      <c r="I12" s="1169"/>
      <c r="K12" s="49"/>
    </row>
    <row r="13" spans="1:13" ht="14.25">
      <c r="A13" s="7"/>
      <c r="B13" s="7"/>
      <c r="C13" s="8"/>
      <c r="D13" s="7"/>
      <c r="E13" s="7"/>
      <c r="F13" s="7"/>
      <c r="G13" s="7"/>
      <c r="H13" s="7"/>
      <c r="I13" s="7"/>
      <c r="M13" s="47"/>
    </row>
    <row r="14" spans="1:13" ht="39" customHeight="1">
      <c r="A14" s="33" t="s">
        <v>135</v>
      </c>
      <c r="B14" s="33" t="s">
        <v>85</v>
      </c>
      <c r="C14" s="33" t="s">
        <v>136</v>
      </c>
      <c r="D14" s="33" t="s">
        <v>137</v>
      </c>
      <c r="E14" s="33" t="s">
        <v>138</v>
      </c>
      <c r="F14" s="33" t="s">
        <v>139</v>
      </c>
      <c r="G14" s="41" t="s">
        <v>149</v>
      </c>
      <c r="H14" s="41" t="s">
        <v>71</v>
      </c>
      <c r="I14" s="41" t="s">
        <v>150</v>
      </c>
      <c r="J14" s="140" t="s">
        <v>393</v>
      </c>
      <c r="K14" s="49"/>
    </row>
    <row r="15" spans="1:13" ht="14.25">
      <c r="A15" s="12"/>
      <c r="B15" s="12"/>
      <c r="C15" s="65"/>
      <c r="D15" s="21"/>
      <c r="E15" s="21"/>
      <c r="F15" s="21"/>
      <c r="G15" s="21"/>
      <c r="H15" s="21"/>
      <c r="I15" s="45"/>
    </row>
    <row r="16" spans="1:13" ht="14.25">
      <c r="A16" s="12"/>
      <c r="B16" s="12"/>
      <c r="C16" s="65"/>
      <c r="D16" s="21"/>
      <c r="E16" s="21"/>
      <c r="F16" s="21"/>
      <c r="G16" s="21"/>
      <c r="H16" s="21"/>
      <c r="I16" s="45"/>
    </row>
    <row r="17" spans="1:9" ht="14.25">
      <c r="A17" s="12"/>
      <c r="B17" s="12"/>
      <c r="C17" s="65"/>
      <c r="D17" s="21"/>
      <c r="E17" s="21"/>
      <c r="F17" s="21"/>
      <c r="G17" s="21"/>
      <c r="H17" s="21"/>
      <c r="I17" s="45"/>
    </row>
    <row r="18" spans="1:9" ht="14.25">
      <c r="A18" s="12"/>
      <c r="B18" s="12"/>
      <c r="C18" s="65"/>
      <c r="D18" s="21"/>
      <c r="E18" s="21"/>
      <c r="F18" s="21"/>
      <c r="G18" s="21"/>
      <c r="H18" s="21"/>
      <c r="I18" s="45"/>
    </row>
    <row r="19" spans="1:9" ht="14.25">
      <c r="A19" s="12"/>
      <c r="B19" s="12"/>
      <c r="C19" s="65"/>
      <c r="D19" s="21"/>
      <c r="E19" s="21"/>
      <c r="F19" s="21"/>
      <c r="G19" s="21"/>
      <c r="H19" s="21"/>
      <c r="I19" s="45"/>
    </row>
    <row r="20" spans="1:9" ht="14.25">
      <c r="A20" s="12"/>
      <c r="B20" s="12"/>
      <c r="C20" s="21"/>
      <c r="D20" s="21"/>
      <c r="E20" s="21"/>
      <c r="F20" s="21"/>
      <c r="G20" s="21"/>
      <c r="H20" s="21"/>
      <c r="I20" s="46"/>
    </row>
    <row r="21" spans="1:9" ht="15.75" customHeight="1">
      <c r="A21" s="12"/>
      <c r="B21" s="12"/>
      <c r="C21" s="21"/>
      <c r="D21" s="21"/>
      <c r="E21" s="21"/>
      <c r="F21" s="21"/>
      <c r="G21" s="21"/>
      <c r="H21" s="21"/>
      <c r="I21" s="46"/>
    </row>
    <row r="22" spans="1:9" ht="15.75" customHeight="1">
      <c r="A22" s="12"/>
      <c r="B22" s="12"/>
      <c r="C22" s="21"/>
      <c r="D22" s="21"/>
      <c r="E22" s="21"/>
      <c r="F22" s="21"/>
      <c r="G22" s="21"/>
      <c r="H22" s="21"/>
      <c r="I22" s="46"/>
    </row>
    <row r="23" spans="1:9" ht="15.75" customHeight="1">
      <c r="A23" s="29" t="s">
        <v>58</v>
      </c>
      <c r="B23" s="29"/>
      <c r="C23" s="2"/>
      <c r="D23" s="3"/>
      <c r="E23" s="3"/>
      <c r="F23" s="3"/>
      <c r="G23" s="3"/>
      <c r="H23" s="3"/>
      <c r="I23" s="66">
        <f>SUM(I15:I22)</f>
        <v>0</v>
      </c>
    </row>
    <row r="24" spans="1:9" ht="15.75" customHeight="1">
      <c r="A24" s="1"/>
      <c r="B24" s="1"/>
      <c r="C24" s="2"/>
      <c r="D24" s="3"/>
      <c r="E24" s="3"/>
      <c r="F24" s="3"/>
      <c r="G24" s="3"/>
      <c r="H24" s="3"/>
      <c r="I24" s="3"/>
    </row>
    <row r="25" spans="1:9" ht="15.75" customHeight="1">
      <c r="A25" s="1164" t="s">
        <v>59</v>
      </c>
      <c r="B25" s="1165"/>
      <c r="C25" s="1165"/>
      <c r="D25" s="1165"/>
      <c r="E25" s="1165"/>
      <c r="F25" s="1165"/>
      <c r="G25" s="1165"/>
      <c r="H25" s="1165"/>
      <c r="I25" s="1165"/>
    </row>
    <row r="26" spans="1:9" ht="15.75" customHeight="1">
      <c r="A26" s="1"/>
      <c r="B26" s="1"/>
      <c r="C26" s="2"/>
      <c r="D26" s="3"/>
      <c r="E26" s="3"/>
      <c r="F26" s="3"/>
      <c r="G26" s="3"/>
      <c r="H26" s="3"/>
      <c r="I26" s="3"/>
    </row>
    <row r="27" spans="1:9" ht="15.75" customHeight="1">
      <c r="A27" s="1"/>
      <c r="B27" s="1"/>
      <c r="C27" s="2"/>
      <c r="D27" s="3"/>
      <c r="E27" s="3"/>
      <c r="F27" s="3"/>
      <c r="G27" s="3"/>
      <c r="H27" s="3"/>
      <c r="I27" s="3"/>
    </row>
    <row r="28" spans="1:9" ht="15.75" customHeight="1">
      <c r="A28" s="1"/>
      <c r="B28" s="1"/>
      <c r="C28" s="2"/>
      <c r="D28" s="3"/>
      <c r="E28" s="3"/>
      <c r="F28" s="3"/>
      <c r="G28" s="3"/>
      <c r="H28" s="3"/>
      <c r="I28" s="3"/>
    </row>
    <row r="29" spans="1:9" ht="15.75" customHeight="1">
      <c r="A29" s="1"/>
      <c r="B29" s="1"/>
      <c r="C29" s="2"/>
      <c r="D29" s="3"/>
      <c r="E29" s="3"/>
      <c r="F29" s="3"/>
      <c r="G29" s="3"/>
      <c r="H29" s="3"/>
      <c r="I29" s="3"/>
    </row>
    <row r="30" spans="1:9" ht="15.75" customHeight="1">
      <c r="A30" s="1"/>
      <c r="B30" s="1"/>
      <c r="C30" s="2"/>
      <c r="D30" s="3"/>
      <c r="E30" s="3"/>
      <c r="F30" s="3"/>
      <c r="G30" s="3"/>
      <c r="H30" s="3"/>
      <c r="I30" s="3"/>
    </row>
    <row r="31" spans="1:9" ht="15.75" customHeight="1">
      <c r="A31" s="1"/>
      <c r="B31" s="1"/>
      <c r="C31" s="2"/>
      <c r="D31" s="3"/>
      <c r="E31" s="3"/>
      <c r="F31" s="3"/>
      <c r="G31" s="3"/>
      <c r="H31" s="3"/>
      <c r="I31" s="3"/>
    </row>
    <row r="32" spans="1:9" ht="15.75" customHeight="1">
      <c r="A32" s="1"/>
      <c r="B32" s="1"/>
      <c r="C32" s="2"/>
      <c r="D32" s="3"/>
      <c r="E32" s="3"/>
      <c r="F32" s="3"/>
      <c r="G32" s="3"/>
      <c r="H32" s="3"/>
      <c r="I32" s="3"/>
    </row>
    <row r="33" spans="1:9" ht="15.75" customHeight="1">
      <c r="A33" s="1"/>
      <c r="B33" s="1"/>
      <c r="C33" s="2"/>
      <c r="D33" s="3"/>
      <c r="E33" s="3"/>
      <c r="F33" s="3"/>
      <c r="G33" s="3"/>
      <c r="H33" s="3"/>
      <c r="I33" s="3"/>
    </row>
    <row r="34" spans="1:9" ht="15.75" customHeight="1">
      <c r="A34" s="1"/>
      <c r="B34" s="1"/>
      <c r="C34" s="2"/>
      <c r="D34" s="3"/>
      <c r="E34" s="3"/>
      <c r="F34" s="3"/>
      <c r="G34" s="3"/>
      <c r="H34" s="3"/>
      <c r="I34" s="3"/>
    </row>
    <row r="35" spans="1:9" ht="15.75" customHeight="1">
      <c r="A35" s="1"/>
      <c r="B35" s="1"/>
      <c r="C35" s="2"/>
      <c r="D35" s="3"/>
      <c r="E35" s="3"/>
      <c r="F35" s="3"/>
      <c r="G35" s="3"/>
      <c r="H35" s="3"/>
      <c r="I35" s="3"/>
    </row>
    <row r="36" spans="1:9" ht="15.75" customHeight="1">
      <c r="A36" s="1"/>
      <c r="B36" s="1"/>
      <c r="C36" s="2"/>
      <c r="D36" s="3"/>
      <c r="E36" s="3"/>
      <c r="F36" s="3"/>
      <c r="G36" s="3"/>
      <c r="H36" s="3"/>
      <c r="I36" s="3"/>
    </row>
    <row r="37" spans="1:9" ht="15.75" customHeight="1">
      <c r="A37" s="1"/>
      <c r="B37" s="1"/>
      <c r="C37" s="2"/>
      <c r="D37" s="3"/>
      <c r="E37" s="3"/>
      <c r="F37" s="3"/>
      <c r="G37" s="3"/>
      <c r="H37" s="3"/>
      <c r="I37" s="3"/>
    </row>
    <row r="38" spans="1:9" ht="15.75" customHeight="1">
      <c r="A38" s="1"/>
      <c r="B38" s="1"/>
      <c r="C38" s="2"/>
      <c r="D38" s="3"/>
      <c r="E38" s="3"/>
      <c r="F38" s="3"/>
      <c r="G38" s="3"/>
      <c r="H38" s="3"/>
      <c r="I38" s="3"/>
    </row>
    <row r="39" spans="1:9" ht="15.75" customHeight="1">
      <c r="A39" s="1"/>
      <c r="B39" s="1"/>
      <c r="C39" s="2"/>
      <c r="D39" s="3"/>
      <c r="E39" s="3"/>
      <c r="F39" s="3"/>
      <c r="G39" s="3"/>
      <c r="H39" s="3"/>
      <c r="I39" s="3"/>
    </row>
    <row r="40" spans="1:9" ht="15.75" customHeight="1">
      <c r="A40" s="1"/>
      <c r="B40" s="1"/>
      <c r="C40" s="2"/>
      <c r="D40" s="3"/>
      <c r="E40" s="3"/>
      <c r="F40" s="3"/>
      <c r="G40" s="3"/>
      <c r="H40" s="3"/>
      <c r="I40" s="3"/>
    </row>
    <row r="41" spans="1:9" ht="15.75" customHeight="1">
      <c r="A41" s="1"/>
      <c r="B41" s="1"/>
      <c r="C41" s="2"/>
      <c r="D41" s="3"/>
      <c r="E41" s="3"/>
      <c r="F41" s="3"/>
      <c r="G41" s="3"/>
      <c r="H41" s="3"/>
      <c r="I41" s="3"/>
    </row>
    <row r="42" spans="1:9" ht="15.75" customHeight="1">
      <c r="A42" s="1"/>
      <c r="B42" s="1"/>
      <c r="C42" s="2"/>
      <c r="D42" s="3"/>
      <c r="E42" s="3"/>
      <c r="F42" s="3"/>
      <c r="G42" s="3"/>
      <c r="H42" s="3"/>
      <c r="I42" s="3"/>
    </row>
    <row r="43" spans="1:9" ht="15.75" customHeight="1">
      <c r="A43" s="1"/>
      <c r="B43" s="1"/>
      <c r="C43" s="2"/>
      <c r="D43" s="3"/>
      <c r="E43" s="3"/>
      <c r="F43" s="3"/>
      <c r="G43" s="3"/>
      <c r="H43" s="3"/>
      <c r="I43" s="3"/>
    </row>
    <row r="44" spans="1:9" ht="15.75" customHeight="1">
      <c r="A44" s="1"/>
      <c r="B44" s="1"/>
      <c r="C44" s="2"/>
      <c r="D44" s="3"/>
      <c r="E44" s="3"/>
      <c r="F44" s="3"/>
      <c r="G44" s="3"/>
      <c r="H44" s="3"/>
      <c r="I44" s="3"/>
    </row>
    <row r="45" spans="1:9" ht="15.75" customHeight="1">
      <c r="A45" s="1"/>
      <c r="B45" s="1"/>
      <c r="C45" s="2"/>
      <c r="D45" s="3"/>
      <c r="E45" s="3"/>
      <c r="F45" s="3"/>
      <c r="G45" s="3"/>
      <c r="H45" s="3"/>
      <c r="I45" s="3"/>
    </row>
    <row r="46" spans="1:9" ht="15.75" customHeight="1">
      <c r="A46" s="1"/>
      <c r="B46" s="1"/>
      <c r="C46" s="2"/>
      <c r="D46" s="3"/>
      <c r="E46" s="3"/>
      <c r="F46" s="3"/>
      <c r="G46" s="3"/>
      <c r="H46" s="3"/>
      <c r="I46" s="3"/>
    </row>
    <row r="47" spans="1:9" ht="15.75" customHeight="1">
      <c r="A47" s="1"/>
      <c r="B47" s="1"/>
      <c r="C47" s="2"/>
      <c r="D47" s="3"/>
      <c r="E47" s="3"/>
      <c r="F47" s="3"/>
      <c r="G47" s="3"/>
      <c r="H47" s="3"/>
      <c r="I47" s="3"/>
    </row>
    <row r="48" spans="1:9" ht="15.75" customHeight="1">
      <c r="A48" s="1"/>
      <c r="B48" s="1"/>
      <c r="C48" s="2"/>
      <c r="D48" s="3"/>
      <c r="E48" s="3"/>
      <c r="F48" s="3"/>
      <c r="G48" s="3"/>
      <c r="H48" s="3"/>
      <c r="I48" s="3"/>
    </row>
    <row r="49" spans="1:9" ht="15.75" customHeight="1">
      <c r="A49" s="1"/>
      <c r="B49" s="1"/>
      <c r="C49" s="2"/>
      <c r="D49" s="3"/>
      <c r="E49" s="3"/>
      <c r="F49" s="3"/>
      <c r="G49" s="3"/>
      <c r="H49" s="3"/>
      <c r="I49" s="3"/>
    </row>
    <row r="50" spans="1:9" ht="15.75" customHeight="1">
      <c r="A50" s="1"/>
      <c r="B50" s="1"/>
      <c r="C50" s="2"/>
      <c r="D50" s="3"/>
      <c r="E50" s="3"/>
      <c r="F50" s="3"/>
      <c r="G50" s="3"/>
      <c r="H50" s="3"/>
      <c r="I50" s="3"/>
    </row>
    <row r="51" spans="1:9" ht="15.75" customHeight="1">
      <c r="A51" s="1"/>
      <c r="B51" s="1"/>
      <c r="C51" s="2"/>
      <c r="D51" s="3"/>
      <c r="E51" s="3"/>
      <c r="F51" s="3"/>
      <c r="G51" s="3"/>
      <c r="H51" s="3"/>
      <c r="I51" s="3"/>
    </row>
    <row r="52" spans="1:9" ht="15.75" customHeight="1">
      <c r="A52" s="1"/>
      <c r="B52" s="1"/>
      <c r="C52" s="2"/>
      <c r="D52" s="3"/>
      <c r="E52" s="3"/>
      <c r="F52" s="3"/>
      <c r="G52" s="3"/>
      <c r="H52" s="3"/>
      <c r="I52" s="3"/>
    </row>
    <row r="53" spans="1:9" ht="15.75" customHeight="1">
      <c r="A53" s="1"/>
      <c r="B53" s="1"/>
      <c r="C53" s="2"/>
      <c r="D53" s="3"/>
      <c r="E53" s="3"/>
      <c r="F53" s="3"/>
      <c r="G53" s="3"/>
      <c r="H53" s="3"/>
      <c r="I53" s="3"/>
    </row>
    <row r="54" spans="1:9" ht="15.75" customHeight="1">
      <c r="A54" s="1"/>
      <c r="B54" s="1"/>
      <c r="C54" s="2"/>
      <c r="D54" s="3"/>
      <c r="E54" s="3"/>
      <c r="F54" s="3"/>
      <c r="G54" s="3"/>
      <c r="H54" s="3"/>
      <c r="I54" s="3"/>
    </row>
    <row r="55" spans="1:9" ht="15.75" customHeight="1">
      <c r="A55" s="1"/>
      <c r="B55" s="1"/>
      <c r="C55" s="2"/>
      <c r="D55" s="3"/>
      <c r="E55" s="3"/>
      <c r="F55" s="3"/>
      <c r="G55" s="3"/>
      <c r="H55" s="3"/>
      <c r="I55" s="3"/>
    </row>
    <row r="56" spans="1:9" ht="15.75" customHeight="1">
      <c r="A56" s="1"/>
      <c r="B56" s="1"/>
      <c r="C56" s="2"/>
      <c r="D56" s="3"/>
      <c r="E56" s="3"/>
      <c r="F56" s="3"/>
      <c r="G56" s="3"/>
      <c r="H56" s="3"/>
      <c r="I56" s="3"/>
    </row>
    <row r="57" spans="1:9" ht="15.75" customHeight="1">
      <c r="A57" s="1"/>
      <c r="B57" s="1"/>
      <c r="C57" s="2"/>
      <c r="D57" s="3"/>
      <c r="E57" s="3"/>
      <c r="F57" s="3"/>
      <c r="G57" s="3"/>
      <c r="H57" s="3"/>
      <c r="I57" s="3"/>
    </row>
    <row r="58" spans="1:9" ht="15.75" customHeight="1">
      <c r="A58" s="1"/>
      <c r="B58" s="1"/>
      <c r="C58" s="2"/>
      <c r="D58" s="3"/>
      <c r="E58" s="3"/>
      <c r="F58" s="3"/>
      <c r="G58" s="3"/>
      <c r="H58" s="3"/>
      <c r="I58" s="3"/>
    </row>
    <row r="59" spans="1:9" ht="15.75" customHeight="1">
      <c r="A59" s="1"/>
      <c r="B59" s="1"/>
      <c r="C59" s="2"/>
      <c r="D59" s="3"/>
      <c r="E59" s="3"/>
      <c r="F59" s="3"/>
      <c r="G59" s="3"/>
      <c r="H59" s="3"/>
      <c r="I59" s="3"/>
    </row>
    <row r="60" spans="1:9" ht="15.75" customHeight="1">
      <c r="A60" s="1"/>
      <c r="B60" s="1"/>
      <c r="C60" s="2"/>
      <c r="D60" s="3"/>
      <c r="E60" s="3"/>
      <c r="F60" s="3"/>
      <c r="G60" s="3"/>
      <c r="H60" s="3"/>
      <c r="I60" s="3"/>
    </row>
    <row r="61" spans="1:9" ht="15.75" customHeight="1">
      <c r="A61" s="1"/>
      <c r="B61" s="1"/>
      <c r="C61" s="2"/>
      <c r="D61" s="3"/>
      <c r="E61" s="3"/>
      <c r="F61" s="3"/>
      <c r="G61" s="3"/>
      <c r="H61" s="3"/>
      <c r="I61" s="3"/>
    </row>
    <row r="62" spans="1:9" ht="15.75" customHeight="1">
      <c r="A62" s="1"/>
      <c r="B62" s="1"/>
      <c r="C62" s="2"/>
      <c r="D62" s="3"/>
      <c r="E62" s="3"/>
      <c r="F62" s="3"/>
      <c r="G62" s="3"/>
      <c r="H62" s="3"/>
      <c r="I62" s="3"/>
    </row>
    <row r="63" spans="1:9" ht="15.75" customHeight="1">
      <c r="A63" s="1"/>
      <c r="B63" s="1"/>
      <c r="C63" s="2"/>
      <c r="D63" s="3"/>
      <c r="E63" s="3"/>
      <c r="F63" s="3"/>
      <c r="G63" s="3"/>
      <c r="H63" s="3"/>
      <c r="I63" s="3"/>
    </row>
    <row r="64" spans="1:9" ht="15.75" customHeight="1">
      <c r="A64" s="1"/>
      <c r="B64" s="1"/>
      <c r="C64" s="2"/>
      <c r="D64" s="3"/>
      <c r="E64" s="3"/>
      <c r="F64" s="3"/>
      <c r="G64" s="3"/>
      <c r="H64" s="3"/>
      <c r="I64" s="3"/>
    </row>
    <row r="65" spans="1:9" ht="15.75" customHeight="1">
      <c r="A65" s="1"/>
      <c r="B65" s="1"/>
      <c r="C65" s="2"/>
      <c r="D65" s="3"/>
      <c r="E65" s="3"/>
      <c r="F65" s="3"/>
      <c r="G65" s="3"/>
      <c r="H65" s="3"/>
      <c r="I65" s="3"/>
    </row>
    <row r="66" spans="1:9" ht="15.75" customHeight="1">
      <c r="A66" s="1"/>
      <c r="B66" s="1"/>
      <c r="C66" s="2"/>
      <c r="D66" s="3"/>
      <c r="E66" s="3"/>
      <c r="F66" s="3"/>
      <c r="G66" s="3"/>
      <c r="H66" s="3"/>
      <c r="I66" s="3"/>
    </row>
    <row r="67" spans="1:9" ht="15.75" customHeight="1">
      <c r="A67" s="1"/>
      <c r="B67" s="1"/>
      <c r="C67" s="2"/>
      <c r="D67" s="3"/>
      <c r="E67" s="3"/>
      <c r="F67" s="3"/>
      <c r="G67" s="3"/>
      <c r="H67" s="3"/>
      <c r="I67" s="3"/>
    </row>
    <row r="68" spans="1:9" ht="15.75" customHeight="1">
      <c r="A68" s="1"/>
      <c r="B68" s="1"/>
      <c r="C68" s="2"/>
      <c r="D68" s="3"/>
      <c r="E68" s="3"/>
      <c r="F68" s="3"/>
      <c r="G68" s="3"/>
      <c r="H68" s="3"/>
      <c r="I68" s="3"/>
    </row>
    <row r="69" spans="1:9" ht="15.75" customHeight="1">
      <c r="A69" s="1"/>
      <c r="B69" s="1"/>
      <c r="C69" s="2"/>
      <c r="D69" s="3"/>
      <c r="E69" s="3"/>
      <c r="F69" s="3"/>
      <c r="G69" s="3"/>
      <c r="H69" s="3"/>
      <c r="I69" s="3"/>
    </row>
    <row r="70" spans="1:9" ht="15.75" customHeight="1">
      <c r="A70" s="1"/>
      <c r="B70" s="1"/>
      <c r="C70" s="2"/>
      <c r="D70" s="3"/>
      <c r="E70" s="3"/>
      <c r="F70" s="3"/>
      <c r="G70" s="3"/>
      <c r="H70" s="3"/>
      <c r="I70" s="3"/>
    </row>
    <row r="71" spans="1:9" ht="15.75" customHeight="1">
      <c r="A71" s="1"/>
      <c r="B71" s="1"/>
      <c r="C71" s="2"/>
      <c r="D71" s="3"/>
      <c r="E71" s="3"/>
      <c r="F71" s="3"/>
      <c r="G71" s="3"/>
      <c r="H71" s="3"/>
      <c r="I71" s="3"/>
    </row>
    <row r="72" spans="1:9" ht="15.75" customHeight="1">
      <c r="A72" s="1"/>
      <c r="B72" s="1"/>
      <c r="C72" s="2"/>
      <c r="D72" s="3"/>
      <c r="E72" s="3"/>
      <c r="F72" s="3"/>
      <c r="G72" s="3"/>
      <c r="H72" s="3"/>
      <c r="I72" s="3"/>
    </row>
    <row r="73" spans="1:9" ht="15.75" customHeight="1">
      <c r="A73" s="1"/>
      <c r="B73" s="1"/>
      <c r="C73" s="2"/>
      <c r="D73" s="3"/>
      <c r="E73" s="3"/>
      <c r="F73" s="3"/>
      <c r="G73" s="3"/>
      <c r="H73" s="3"/>
      <c r="I73" s="3"/>
    </row>
    <row r="74" spans="1:9" ht="15.75" customHeight="1">
      <c r="A74" s="1"/>
      <c r="B74" s="1"/>
      <c r="C74" s="2"/>
      <c r="D74" s="3"/>
      <c r="E74" s="3"/>
      <c r="F74" s="3"/>
      <c r="G74" s="3"/>
      <c r="H74" s="3"/>
      <c r="I74" s="3"/>
    </row>
    <row r="75" spans="1:9" ht="15.75" customHeight="1">
      <c r="A75" s="1"/>
      <c r="B75" s="1"/>
      <c r="C75" s="2"/>
      <c r="D75" s="3"/>
      <c r="E75" s="3"/>
      <c r="F75" s="3"/>
      <c r="G75" s="3"/>
      <c r="H75" s="3"/>
      <c r="I75" s="3"/>
    </row>
    <row r="76" spans="1:9" ht="15.75" customHeight="1">
      <c r="A76" s="1"/>
      <c r="B76" s="1"/>
      <c r="C76" s="2"/>
      <c r="D76" s="3"/>
      <c r="E76" s="3"/>
      <c r="F76" s="3"/>
      <c r="G76" s="3"/>
      <c r="H76" s="3"/>
      <c r="I76" s="3"/>
    </row>
    <row r="77" spans="1:9" ht="15.75" customHeight="1">
      <c r="A77" s="1"/>
      <c r="B77" s="1"/>
      <c r="C77" s="2"/>
      <c r="D77" s="3"/>
      <c r="E77" s="3"/>
      <c r="F77" s="3"/>
      <c r="G77" s="3"/>
      <c r="H77" s="3"/>
      <c r="I77" s="3"/>
    </row>
    <row r="78" spans="1:9" ht="15.75" customHeight="1">
      <c r="A78" s="1"/>
      <c r="B78" s="1"/>
      <c r="C78" s="2"/>
      <c r="D78" s="3"/>
      <c r="E78" s="3"/>
      <c r="F78" s="3"/>
      <c r="G78" s="3"/>
      <c r="H78" s="3"/>
      <c r="I78" s="3"/>
    </row>
    <row r="79" spans="1:9" ht="15.75" customHeight="1">
      <c r="A79" s="1"/>
      <c r="B79" s="1"/>
      <c r="C79" s="2"/>
      <c r="D79" s="3"/>
      <c r="E79" s="3"/>
      <c r="F79" s="3"/>
      <c r="G79" s="3"/>
      <c r="H79" s="3"/>
      <c r="I79" s="3"/>
    </row>
    <row r="80" spans="1:9" ht="15.75" customHeight="1">
      <c r="A80" s="1"/>
      <c r="B80" s="1"/>
      <c r="C80" s="2"/>
      <c r="D80" s="3"/>
      <c r="E80" s="3"/>
      <c r="F80" s="3"/>
      <c r="G80" s="3"/>
      <c r="H80" s="3"/>
      <c r="I80" s="3"/>
    </row>
    <row r="81" spans="1:9" ht="15.75" customHeight="1">
      <c r="A81" s="1"/>
      <c r="B81" s="1"/>
      <c r="C81" s="2"/>
      <c r="D81" s="3"/>
      <c r="E81" s="3"/>
      <c r="F81" s="3"/>
      <c r="G81" s="3"/>
      <c r="H81" s="3"/>
      <c r="I81" s="3"/>
    </row>
    <row r="82" spans="1:9" ht="15.75" customHeight="1">
      <c r="A82" s="1"/>
      <c r="B82" s="1"/>
      <c r="C82" s="2"/>
      <c r="D82" s="3"/>
      <c r="E82" s="3"/>
      <c r="F82" s="3"/>
      <c r="G82" s="3"/>
      <c r="H82" s="3"/>
      <c r="I82" s="3"/>
    </row>
    <row r="83" spans="1:9" ht="15.75" customHeight="1">
      <c r="A83" s="1"/>
      <c r="B83" s="1"/>
      <c r="C83" s="2"/>
      <c r="D83" s="3"/>
      <c r="E83" s="3"/>
      <c r="F83" s="3"/>
      <c r="G83" s="3"/>
      <c r="H83" s="3"/>
      <c r="I83" s="3"/>
    </row>
    <row r="84" spans="1:9" ht="15.75" customHeight="1">
      <c r="A84" s="1"/>
      <c r="B84" s="1"/>
      <c r="C84" s="2"/>
      <c r="D84" s="3"/>
      <c r="E84" s="3"/>
      <c r="F84" s="3"/>
      <c r="G84" s="3"/>
      <c r="H84" s="3"/>
      <c r="I84" s="3"/>
    </row>
    <row r="85" spans="1:9" ht="15.75" customHeight="1">
      <c r="A85" s="1"/>
      <c r="B85" s="1"/>
      <c r="C85" s="2"/>
      <c r="D85" s="3"/>
      <c r="E85" s="3"/>
      <c r="F85" s="3"/>
      <c r="G85" s="3"/>
      <c r="H85" s="3"/>
      <c r="I85" s="3"/>
    </row>
    <row r="86" spans="1:9" ht="15.75" customHeight="1">
      <c r="A86" s="1"/>
      <c r="B86" s="1"/>
      <c r="C86" s="2"/>
      <c r="D86" s="3"/>
      <c r="E86" s="3"/>
      <c r="F86" s="3"/>
      <c r="G86" s="3"/>
      <c r="H86" s="3"/>
      <c r="I86" s="3"/>
    </row>
    <row r="87" spans="1:9" ht="15.75" customHeight="1">
      <c r="A87" s="1"/>
      <c r="B87" s="1"/>
      <c r="C87" s="2"/>
      <c r="D87" s="3"/>
      <c r="E87" s="3"/>
      <c r="F87" s="3"/>
      <c r="G87" s="3"/>
      <c r="H87" s="3"/>
      <c r="I87" s="3"/>
    </row>
    <row r="88" spans="1:9" ht="15.75" customHeight="1">
      <c r="A88" s="1"/>
      <c r="B88" s="1"/>
      <c r="C88" s="2"/>
      <c r="D88" s="3"/>
      <c r="E88" s="3"/>
      <c r="F88" s="3"/>
      <c r="G88" s="3"/>
      <c r="H88" s="3"/>
      <c r="I88" s="3"/>
    </row>
    <row r="89" spans="1:9" ht="15.75" customHeight="1">
      <c r="A89" s="1"/>
      <c r="B89" s="1"/>
      <c r="C89" s="2"/>
      <c r="D89" s="3"/>
      <c r="E89" s="3"/>
      <c r="F89" s="3"/>
      <c r="G89" s="3"/>
      <c r="H89" s="3"/>
      <c r="I89" s="3"/>
    </row>
    <row r="90" spans="1:9" ht="15.75" customHeight="1">
      <c r="A90" s="1"/>
      <c r="B90" s="1"/>
      <c r="C90" s="2"/>
      <c r="D90" s="3"/>
      <c r="E90" s="3"/>
      <c r="F90" s="3"/>
      <c r="G90" s="3"/>
      <c r="H90" s="3"/>
      <c r="I90" s="3"/>
    </row>
    <row r="91" spans="1:9" ht="15.75" customHeight="1">
      <c r="A91" s="1"/>
      <c r="B91" s="1"/>
      <c r="C91" s="2"/>
      <c r="D91" s="3"/>
      <c r="E91" s="3"/>
      <c r="F91" s="3"/>
      <c r="G91" s="3"/>
      <c r="H91" s="3"/>
      <c r="I91" s="3"/>
    </row>
    <row r="92" spans="1:9" ht="15.75" customHeight="1">
      <c r="A92" s="1"/>
      <c r="B92" s="1"/>
      <c r="C92" s="2"/>
      <c r="D92" s="3"/>
      <c r="E92" s="3"/>
      <c r="F92" s="3"/>
      <c r="G92" s="3"/>
      <c r="H92" s="3"/>
      <c r="I92" s="3"/>
    </row>
    <row r="93" spans="1:9" ht="15.75" customHeight="1">
      <c r="A93" s="1"/>
      <c r="B93" s="1"/>
      <c r="C93" s="2"/>
      <c r="D93" s="3"/>
      <c r="E93" s="3"/>
      <c r="F93" s="3"/>
      <c r="G93" s="3"/>
      <c r="H93" s="3"/>
      <c r="I93" s="3"/>
    </row>
    <row r="94" spans="1:9" ht="15.75" customHeight="1">
      <c r="A94" s="1"/>
      <c r="B94" s="1"/>
      <c r="C94" s="2"/>
      <c r="D94" s="3"/>
      <c r="E94" s="3"/>
      <c r="F94" s="3"/>
      <c r="G94" s="3"/>
      <c r="H94" s="3"/>
      <c r="I94" s="3"/>
    </row>
    <row r="95" spans="1:9" ht="15.75" customHeight="1">
      <c r="A95" s="1"/>
      <c r="B95" s="1"/>
      <c r="C95" s="2"/>
      <c r="D95" s="3"/>
      <c r="E95" s="3"/>
      <c r="F95" s="3"/>
      <c r="G95" s="3"/>
      <c r="H95" s="3"/>
      <c r="I95" s="3"/>
    </row>
    <row r="96" spans="1:9" ht="15.75" customHeight="1">
      <c r="A96" s="1"/>
      <c r="B96" s="1"/>
      <c r="C96" s="2"/>
      <c r="D96" s="3"/>
      <c r="E96" s="3"/>
      <c r="F96" s="3"/>
      <c r="G96" s="3"/>
      <c r="H96" s="3"/>
      <c r="I96" s="3"/>
    </row>
    <row r="97" spans="1:9" ht="15.75" customHeight="1">
      <c r="A97" s="1"/>
      <c r="B97" s="1"/>
      <c r="C97" s="2"/>
      <c r="D97" s="3"/>
      <c r="E97" s="3"/>
      <c r="F97" s="3"/>
      <c r="G97" s="3"/>
      <c r="H97" s="3"/>
      <c r="I97" s="3"/>
    </row>
    <row r="98" spans="1:9" ht="15.75" customHeight="1">
      <c r="A98" s="1"/>
      <c r="B98" s="1"/>
      <c r="C98" s="2"/>
      <c r="D98" s="3"/>
      <c r="E98" s="3"/>
      <c r="F98" s="3"/>
      <c r="G98" s="3"/>
      <c r="H98" s="3"/>
      <c r="I98" s="3"/>
    </row>
    <row r="99" spans="1:9" ht="15.75" customHeight="1">
      <c r="A99" s="1"/>
      <c r="B99" s="1"/>
      <c r="C99" s="2"/>
      <c r="D99" s="3"/>
      <c r="E99" s="3"/>
      <c r="F99" s="3"/>
      <c r="G99" s="3"/>
      <c r="H99" s="3"/>
      <c r="I99" s="3"/>
    </row>
    <row r="100" spans="1:9" ht="15.75" customHeight="1">
      <c r="A100" s="1"/>
      <c r="B100" s="1"/>
      <c r="C100" s="2"/>
      <c r="D100" s="3"/>
      <c r="E100" s="3"/>
      <c r="F100" s="3"/>
      <c r="G100" s="3"/>
      <c r="H100" s="3"/>
      <c r="I100" s="3"/>
    </row>
    <row r="101" spans="1:9" ht="15.75" customHeight="1">
      <c r="A101" s="1"/>
      <c r="B101" s="1"/>
      <c r="C101" s="2"/>
      <c r="D101" s="3"/>
      <c r="E101" s="3"/>
      <c r="F101" s="3"/>
      <c r="G101" s="3"/>
      <c r="H101" s="3"/>
      <c r="I101" s="3"/>
    </row>
    <row r="102" spans="1:9" ht="15.75" customHeight="1">
      <c r="A102" s="1"/>
      <c r="B102" s="1"/>
      <c r="C102" s="2"/>
      <c r="D102" s="3"/>
      <c r="E102" s="3"/>
      <c r="F102" s="3"/>
      <c r="G102" s="3"/>
      <c r="H102" s="3"/>
      <c r="I102" s="3"/>
    </row>
    <row r="103" spans="1:9" ht="15.75" customHeight="1">
      <c r="A103" s="1"/>
      <c r="B103" s="1"/>
      <c r="C103" s="2"/>
      <c r="D103" s="3"/>
      <c r="E103" s="3"/>
      <c r="F103" s="3"/>
      <c r="G103" s="3"/>
      <c r="H103" s="3"/>
      <c r="I103" s="3"/>
    </row>
    <row r="104" spans="1:9" ht="15.75" customHeight="1">
      <c r="A104" s="1"/>
      <c r="B104" s="1"/>
      <c r="C104" s="2"/>
      <c r="D104" s="3"/>
      <c r="E104" s="3"/>
      <c r="F104" s="3"/>
      <c r="G104" s="3"/>
      <c r="H104" s="3"/>
      <c r="I104" s="3"/>
    </row>
    <row r="105" spans="1:9" ht="15.75" customHeight="1">
      <c r="A105" s="1"/>
      <c r="B105" s="1"/>
      <c r="C105" s="2"/>
      <c r="D105" s="3"/>
      <c r="E105" s="3"/>
      <c r="F105" s="3"/>
      <c r="G105" s="3"/>
      <c r="H105" s="3"/>
      <c r="I105" s="3"/>
    </row>
    <row r="106" spans="1:9" ht="15.75" customHeight="1">
      <c r="A106" s="1"/>
      <c r="B106" s="1"/>
      <c r="C106" s="2"/>
      <c r="D106" s="3"/>
      <c r="E106" s="3"/>
      <c r="F106" s="3"/>
      <c r="G106" s="3"/>
      <c r="H106" s="3"/>
      <c r="I106" s="3"/>
    </row>
    <row r="107" spans="1:9" ht="15.75" customHeight="1">
      <c r="A107" s="1"/>
      <c r="B107" s="1"/>
      <c r="C107" s="2"/>
      <c r="D107" s="3"/>
      <c r="E107" s="3"/>
      <c r="F107" s="3"/>
      <c r="G107" s="3"/>
      <c r="H107" s="3"/>
      <c r="I107" s="3"/>
    </row>
    <row r="108" spans="1:9" ht="15.75" customHeight="1">
      <c r="A108" s="1"/>
      <c r="B108" s="1"/>
      <c r="C108" s="2"/>
      <c r="D108" s="3"/>
      <c r="E108" s="3"/>
      <c r="F108" s="3"/>
      <c r="G108" s="3"/>
      <c r="H108" s="3"/>
      <c r="I108" s="3"/>
    </row>
    <row r="109" spans="1:9" ht="15.75" customHeight="1">
      <c r="A109" s="1"/>
      <c r="B109" s="1"/>
      <c r="C109" s="2"/>
      <c r="D109" s="3"/>
      <c r="E109" s="3"/>
      <c r="F109" s="3"/>
      <c r="G109" s="3"/>
      <c r="H109" s="3"/>
      <c r="I109" s="3"/>
    </row>
    <row r="110" spans="1:9" ht="15.75" customHeight="1">
      <c r="A110" s="1"/>
      <c r="B110" s="1"/>
      <c r="C110" s="2"/>
      <c r="D110" s="3"/>
      <c r="E110" s="3"/>
      <c r="F110" s="3"/>
      <c r="G110" s="3"/>
      <c r="H110" s="3"/>
      <c r="I110" s="3"/>
    </row>
    <row r="111" spans="1:9" ht="15.75" customHeight="1">
      <c r="A111" s="1"/>
      <c r="B111" s="1"/>
      <c r="C111" s="2"/>
      <c r="D111" s="3"/>
      <c r="E111" s="3"/>
      <c r="F111" s="3"/>
      <c r="G111" s="3"/>
      <c r="H111" s="3"/>
      <c r="I111" s="3"/>
    </row>
    <row r="112" spans="1:9" ht="15.75" customHeight="1">
      <c r="A112" s="1"/>
      <c r="B112" s="1"/>
      <c r="C112" s="2"/>
      <c r="D112" s="3"/>
      <c r="E112" s="3"/>
      <c r="F112" s="3"/>
      <c r="G112" s="3"/>
      <c r="H112" s="3"/>
      <c r="I112" s="3"/>
    </row>
    <row r="113" spans="1:9" ht="15.75" customHeight="1">
      <c r="A113" s="1"/>
      <c r="B113" s="1"/>
      <c r="C113" s="2"/>
      <c r="D113" s="3"/>
      <c r="E113" s="3"/>
      <c r="F113" s="3"/>
      <c r="G113" s="3"/>
      <c r="H113" s="3"/>
      <c r="I113" s="3"/>
    </row>
    <row r="114" spans="1:9" ht="15.75" customHeight="1">
      <c r="A114" s="1"/>
      <c r="B114" s="1"/>
      <c r="C114" s="2"/>
      <c r="D114" s="3"/>
      <c r="E114" s="3"/>
      <c r="F114" s="3"/>
      <c r="G114" s="3"/>
      <c r="H114" s="3"/>
      <c r="I114" s="3"/>
    </row>
    <row r="115" spans="1:9" ht="15.75" customHeight="1">
      <c r="A115" s="1"/>
      <c r="B115" s="1"/>
      <c r="C115" s="2"/>
      <c r="D115" s="3"/>
      <c r="E115" s="3"/>
      <c r="F115" s="3"/>
      <c r="G115" s="3"/>
      <c r="H115" s="3"/>
      <c r="I115" s="3"/>
    </row>
    <row r="116" spans="1:9" ht="15.75" customHeight="1">
      <c r="A116" s="1"/>
      <c r="B116" s="1"/>
      <c r="C116" s="2"/>
      <c r="D116" s="3"/>
      <c r="E116" s="3"/>
      <c r="F116" s="3"/>
      <c r="G116" s="3"/>
      <c r="H116" s="3"/>
      <c r="I116" s="3"/>
    </row>
    <row r="117" spans="1:9" ht="15.75" customHeight="1">
      <c r="A117" s="1"/>
      <c r="B117" s="1"/>
      <c r="C117" s="2"/>
      <c r="D117" s="3"/>
      <c r="E117" s="3"/>
      <c r="F117" s="3"/>
      <c r="G117" s="3"/>
      <c r="H117" s="3"/>
      <c r="I117" s="3"/>
    </row>
    <row r="118" spans="1:9" ht="15.75" customHeight="1">
      <c r="A118" s="1"/>
      <c r="B118" s="1"/>
      <c r="C118" s="2"/>
      <c r="D118" s="3"/>
      <c r="E118" s="3"/>
      <c r="F118" s="3"/>
      <c r="G118" s="3"/>
      <c r="H118" s="3"/>
      <c r="I118" s="3"/>
    </row>
    <row r="119" spans="1:9" ht="15.75" customHeight="1">
      <c r="A119" s="1"/>
      <c r="B119" s="1"/>
      <c r="C119" s="2"/>
      <c r="D119" s="3"/>
      <c r="E119" s="3"/>
      <c r="F119" s="3"/>
      <c r="G119" s="3"/>
      <c r="H119" s="3"/>
      <c r="I119" s="3"/>
    </row>
    <row r="120" spans="1:9" ht="15.75" customHeight="1">
      <c r="A120" s="1"/>
      <c r="B120" s="1"/>
      <c r="C120" s="2"/>
      <c r="D120" s="3"/>
      <c r="E120" s="3"/>
      <c r="F120" s="3"/>
      <c r="G120" s="3"/>
      <c r="H120" s="3"/>
      <c r="I120" s="3"/>
    </row>
    <row r="121" spans="1:9" ht="15.75" customHeight="1">
      <c r="A121" s="1"/>
      <c r="B121" s="1"/>
      <c r="C121" s="2"/>
      <c r="D121" s="3"/>
      <c r="E121" s="3"/>
      <c r="F121" s="3"/>
      <c r="G121" s="3"/>
      <c r="H121" s="3"/>
      <c r="I121" s="3"/>
    </row>
    <row r="122" spans="1:9" ht="15.75" customHeight="1">
      <c r="A122" s="1"/>
      <c r="B122" s="1"/>
      <c r="C122" s="2"/>
      <c r="D122" s="3"/>
      <c r="E122" s="3"/>
      <c r="F122" s="3"/>
      <c r="G122" s="3"/>
      <c r="H122" s="3"/>
      <c r="I122" s="3"/>
    </row>
    <row r="123" spans="1:9" ht="15.75" customHeight="1">
      <c r="A123" s="1"/>
      <c r="B123" s="1"/>
      <c r="C123" s="2"/>
      <c r="D123" s="3"/>
      <c r="E123" s="3"/>
      <c r="F123" s="3"/>
      <c r="G123" s="3"/>
      <c r="H123" s="3"/>
      <c r="I123" s="3"/>
    </row>
    <row r="124" spans="1:9" ht="15.75" customHeight="1">
      <c r="A124" s="1"/>
      <c r="B124" s="1"/>
      <c r="C124" s="2"/>
      <c r="D124" s="3"/>
      <c r="E124" s="3"/>
      <c r="F124" s="3"/>
      <c r="G124" s="3"/>
      <c r="H124" s="3"/>
      <c r="I124" s="3"/>
    </row>
    <row r="125" spans="1:9" ht="15.75" customHeight="1">
      <c r="A125" s="1"/>
      <c r="B125" s="1"/>
      <c r="C125" s="2"/>
      <c r="D125" s="3"/>
      <c r="E125" s="3"/>
      <c r="F125" s="3"/>
      <c r="G125" s="3"/>
      <c r="H125" s="3"/>
      <c r="I125" s="3"/>
    </row>
    <row r="126" spans="1:9" ht="15.75" customHeight="1">
      <c r="A126" s="1"/>
      <c r="B126" s="1"/>
      <c r="C126" s="2"/>
      <c r="D126" s="3"/>
      <c r="E126" s="3"/>
      <c r="F126" s="3"/>
      <c r="G126" s="3"/>
      <c r="H126" s="3"/>
      <c r="I126" s="3"/>
    </row>
    <row r="127" spans="1:9" ht="15.75" customHeight="1">
      <c r="A127" s="1"/>
      <c r="B127" s="1"/>
      <c r="C127" s="2"/>
      <c r="D127" s="3"/>
      <c r="E127" s="3"/>
      <c r="F127" s="3"/>
      <c r="G127" s="3"/>
      <c r="H127" s="3"/>
      <c r="I127" s="3"/>
    </row>
    <row r="128" spans="1:9" ht="15.75" customHeight="1">
      <c r="A128" s="1"/>
      <c r="B128" s="1"/>
      <c r="C128" s="2"/>
      <c r="D128" s="3"/>
      <c r="E128" s="3"/>
      <c r="F128" s="3"/>
      <c r="G128" s="3"/>
      <c r="H128" s="3"/>
      <c r="I128" s="3"/>
    </row>
    <row r="129" spans="1:9" ht="15.75" customHeight="1">
      <c r="A129" s="1"/>
      <c r="B129" s="1"/>
      <c r="C129" s="2"/>
      <c r="D129" s="3"/>
      <c r="E129" s="3"/>
      <c r="F129" s="3"/>
      <c r="G129" s="3"/>
      <c r="H129" s="3"/>
      <c r="I129" s="3"/>
    </row>
    <row r="130" spans="1:9" ht="15.75" customHeight="1">
      <c r="A130" s="1"/>
      <c r="B130" s="1"/>
      <c r="C130" s="2"/>
      <c r="D130" s="3"/>
      <c r="E130" s="3"/>
      <c r="F130" s="3"/>
      <c r="G130" s="3"/>
      <c r="H130" s="3"/>
      <c r="I130" s="3"/>
    </row>
    <row r="131" spans="1:9" ht="15.75" customHeight="1">
      <c r="A131" s="1"/>
      <c r="B131" s="1"/>
      <c r="C131" s="2"/>
      <c r="D131" s="3"/>
      <c r="E131" s="3"/>
      <c r="F131" s="3"/>
      <c r="G131" s="3"/>
      <c r="H131" s="3"/>
      <c r="I131" s="3"/>
    </row>
    <row r="132" spans="1:9" ht="15.75" customHeight="1">
      <c r="A132" s="1"/>
      <c r="B132" s="1"/>
      <c r="C132" s="2"/>
      <c r="D132" s="3"/>
      <c r="E132" s="3"/>
      <c r="F132" s="3"/>
      <c r="G132" s="3"/>
      <c r="H132" s="3"/>
      <c r="I132" s="3"/>
    </row>
    <row r="133" spans="1:9" ht="15.75" customHeight="1">
      <c r="A133" s="1"/>
      <c r="B133" s="1"/>
      <c r="C133" s="2"/>
      <c r="D133" s="3"/>
      <c r="E133" s="3"/>
      <c r="F133" s="3"/>
      <c r="G133" s="3"/>
      <c r="H133" s="3"/>
      <c r="I133" s="3"/>
    </row>
    <row r="134" spans="1:9" ht="15.75" customHeight="1">
      <c r="A134" s="1"/>
      <c r="B134" s="1"/>
      <c r="C134" s="2"/>
      <c r="D134" s="3"/>
      <c r="E134" s="3"/>
      <c r="F134" s="3"/>
      <c r="G134" s="3"/>
      <c r="H134" s="3"/>
      <c r="I134" s="3"/>
    </row>
    <row r="135" spans="1:9" ht="15.75" customHeight="1">
      <c r="A135" s="1"/>
      <c r="B135" s="1"/>
      <c r="C135" s="2"/>
      <c r="D135" s="3"/>
      <c r="E135" s="3"/>
      <c r="F135" s="3"/>
      <c r="G135" s="3"/>
      <c r="H135" s="3"/>
      <c r="I135" s="3"/>
    </row>
    <row r="136" spans="1:9" ht="15.75" customHeight="1">
      <c r="A136" s="1"/>
      <c r="B136" s="1"/>
      <c r="C136" s="2"/>
      <c r="D136" s="3"/>
      <c r="E136" s="3"/>
      <c r="F136" s="3"/>
      <c r="G136" s="3"/>
      <c r="H136" s="3"/>
      <c r="I136" s="3"/>
    </row>
    <row r="137" spans="1:9" ht="15.75" customHeight="1">
      <c r="A137" s="1"/>
      <c r="B137" s="1"/>
      <c r="C137" s="2"/>
      <c r="D137" s="3"/>
      <c r="E137" s="3"/>
      <c r="F137" s="3"/>
      <c r="G137" s="3"/>
      <c r="H137" s="3"/>
      <c r="I137" s="3"/>
    </row>
    <row r="138" spans="1:9" ht="15.75" customHeight="1">
      <c r="A138" s="1"/>
      <c r="B138" s="1"/>
      <c r="C138" s="2"/>
      <c r="D138" s="3"/>
      <c r="E138" s="3"/>
      <c r="F138" s="3"/>
      <c r="G138" s="3"/>
      <c r="H138" s="3"/>
      <c r="I138" s="3"/>
    </row>
    <row r="139" spans="1:9" ht="15.75" customHeight="1">
      <c r="A139" s="1"/>
      <c r="B139" s="1"/>
      <c r="C139" s="2"/>
      <c r="D139" s="3"/>
      <c r="E139" s="3"/>
      <c r="F139" s="3"/>
      <c r="G139" s="3"/>
      <c r="H139" s="3"/>
      <c r="I139" s="3"/>
    </row>
    <row r="140" spans="1:9" ht="15.75" customHeight="1">
      <c r="A140" s="1"/>
      <c r="B140" s="1"/>
      <c r="C140" s="2"/>
      <c r="D140" s="3"/>
      <c r="E140" s="3"/>
      <c r="F140" s="3"/>
      <c r="G140" s="3"/>
      <c r="H140" s="3"/>
      <c r="I140" s="3"/>
    </row>
    <row r="141" spans="1:9" ht="15.75" customHeight="1">
      <c r="A141" s="1"/>
      <c r="B141" s="1"/>
      <c r="C141" s="2"/>
      <c r="D141" s="3"/>
      <c r="E141" s="3"/>
      <c r="F141" s="3"/>
      <c r="G141" s="3"/>
      <c r="H141" s="3"/>
      <c r="I141" s="3"/>
    </row>
    <row r="142" spans="1:9" ht="15.75" customHeight="1">
      <c r="A142" s="1"/>
      <c r="B142" s="1"/>
      <c r="C142" s="2"/>
      <c r="D142" s="3"/>
      <c r="E142" s="3"/>
      <c r="F142" s="3"/>
      <c r="G142" s="3"/>
      <c r="H142" s="3"/>
      <c r="I142" s="3"/>
    </row>
    <row r="143" spans="1:9" ht="15.75" customHeight="1">
      <c r="A143" s="1"/>
      <c r="B143" s="1"/>
      <c r="C143" s="2"/>
      <c r="D143" s="3"/>
      <c r="E143" s="3"/>
      <c r="F143" s="3"/>
      <c r="G143" s="3"/>
      <c r="H143" s="3"/>
      <c r="I143" s="3"/>
    </row>
    <row r="144" spans="1:9" ht="15.75" customHeight="1">
      <c r="A144" s="1"/>
      <c r="B144" s="1"/>
      <c r="C144" s="2"/>
      <c r="D144" s="3"/>
      <c r="E144" s="3"/>
      <c r="F144" s="3"/>
      <c r="G144" s="3"/>
      <c r="H144" s="3"/>
      <c r="I144" s="3"/>
    </row>
    <row r="145" spans="1:9" ht="15.75" customHeight="1">
      <c r="A145" s="1"/>
      <c r="B145" s="1"/>
      <c r="C145" s="2"/>
      <c r="D145" s="3"/>
      <c r="E145" s="3"/>
      <c r="F145" s="3"/>
      <c r="G145" s="3"/>
      <c r="H145" s="3"/>
      <c r="I145" s="3"/>
    </row>
    <row r="146" spans="1:9" ht="15.75" customHeight="1">
      <c r="A146" s="1"/>
      <c r="B146" s="1"/>
      <c r="C146" s="2"/>
      <c r="D146" s="3"/>
      <c r="E146" s="3"/>
      <c r="F146" s="3"/>
      <c r="G146" s="3"/>
      <c r="H146" s="3"/>
      <c r="I146" s="3"/>
    </row>
    <row r="147" spans="1:9" ht="15.75" customHeight="1">
      <c r="A147" s="1"/>
      <c r="B147" s="1"/>
      <c r="C147" s="2"/>
      <c r="D147" s="3"/>
      <c r="E147" s="3"/>
      <c r="F147" s="3"/>
      <c r="G147" s="3"/>
      <c r="H147" s="3"/>
      <c r="I147" s="3"/>
    </row>
    <row r="148" spans="1:9" ht="15.75" customHeight="1">
      <c r="A148" s="1"/>
      <c r="B148" s="1"/>
      <c r="C148" s="2"/>
      <c r="D148" s="3"/>
      <c r="E148" s="3"/>
      <c r="F148" s="3"/>
      <c r="G148" s="3"/>
      <c r="H148" s="3"/>
      <c r="I148" s="3"/>
    </row>
    <row r="149" spans="1:9" ht="15.75" customHeight="1">
      <c r="A149" s="1"/>
      <c r="B149" s="1"/>
      <c r="C149" s="2"/>
      <c r="D149" s="3"/>
      <c r="E149" s="3"/>
      <c r="F149" s="3"/>
      <c r="G149" s="3"/>
      <c r="H149" s="3"/>
      <c r="I149" s="3"/>
    </row>
    <row r="150" spans="1:9" ht="15.75" customHeight="1">
      <c r="A150" s="1"/>
      <c r="B150" s="1"/>
      <c r="C150" s="2"/>
      <c r="D150" s="3"/>
      <c r="E150" s="3"/>
      <c r="F150" s="3"/>
      <c r="G150" s="3"/>
      <c r="H150" s="3"/>
      <c r="I150" s="3"/>
    </row>
    <row r="151" spans="1:9" ht="15.75" customHeight="1">
      <c r="A151" s="1"/>
      <c r="B151" s="1"/>
      <c r="C151" s="2"/>
      <c r="D151" s="3"/>
      <c r="E151" s="3"/>
      <c r="F151" s="3"/>
      <c r="G151" s="3"/>
      <c r="H151" s="3"/>
      <c r="I151" s="3"/>
    </row>
    <row r="152" spans="1:9" ht="15.75" customHeight="1">
      <c r="A152" s="1"/>
      <c r="B152" s="1"/>
      <c r="C152" s="2"/>
      <c r="D152" s="3"/>
      <c r="E152" s="3"/>
      <c r="F152" s="3"/>
      <c r="G152" s="3"/>
      <c r="H152" s="3"/>
      <c r="I152" s="3"/>
    </row>
    <row r="153" spans="1:9" ht="15.75" customHeight="1">
      <c r="A153" s="1"/>
      <c r="B153" s="1"/>
      <c r="C153" s="2"/>
      <c r="D153" s="3"/>
      <c r="E153" s="3"/>
      <c r="F153" s="3"/>
      <c r="G153" s="3"/>
      <c r="H153" s="3"/>
      <c r="I153" s="3"/>
    </row>
    <row r="154" spans="1:9" ht="15.75" customHeight="1">
      <c r="A154" s="1"/>
      <c r="B154" s="1"/>
      <c r="C154" s="2"/>
      <c r="D154" s="3"/>
      <c r="E154" s="3"/>
      <c r="F154" s="3"/>
      <c r="G154" s="3"/>
      <c r="H154" s="3"/>
      <c r="I154" s="3"/>
    </row>
    <row r="155" spans="1:9" ht="15.75" customHeight="1">
      <c r="A155" s="1"/>
      <c r="B155" s="1"/>
      <c r="C155" s="2"/>
      <c r="D155" s="3"/>
      <c r="E155" s="3"/>
      <c r="F155" s="3"/>
      <c r="G155" s="3"/>
      <c r="H155" s="3"/>
      <c r="I155" s="3"/>
    </row>
    <row r="156" spans="1:9" ht="15.75" customHeight="1">
      <c r="A156" s="1"/>
      <c r="B156" s="1"/>
      <c r="C156" s="2"/>
      <c r="D156" s="3"/>
      <c r="E156" s="3"/>
      <c r="F156" s="3"/>
      <c r="G156" s="3"/>
      <c r="H156" s="3"/>
      <c r="I156" s="3"/>
    </row>
    <row r="157" spans="1:9" ht="15.75" customHeight="1">
      <c r="A157" s="1"/>
      <c r="B157" s="1"/>
      <c r="C157" s="2"/>
      <c r="D157" s="3"/>
      <c r="E157" s="3"/>
      <c r="F157" s="3"/>
      <c r="G157" s="3"/>
      <c r="H157" s="3"/>
      <c r="I157" s="3"/>
    </row>
    <row r="158" spans="1:9" ht="15.75" customHeight="1">
      <c r="A158" s="1"/>
      <c r="B158" s="1"/>
      <c r="C158" s="2"/>
      <c r="D158" s="3"/>
      <c r="E158" s="3"/>
      <c r="F158" s="3"/>
      <c r="G158" s="3"/>
      <c r="H158" s="3"/>
      <c r="I158" s="3"/>
    </row>
    <row r="159" spans="1:9" ht="15.75" customHeight="1">
      <c r="A159" s="1"/>
      <c r="B159" s="1"/>
      <c r="C159" s="2"/>
      <c r="D159" s="3"/>
      <c r="E159" s="3"/>
      <c r="F159" s="3"/>
      <c r="G159" s="3"/>
      <c r="H159" s="3"/>
      <c r="I159" s="3"/>
    </row>
    <row r="160" spans="1:9" ht="15.75" customHeight="1">
      <c r="A160" s="1"/>
      <c r="B160" s="1"/>
      <c r="C160" s="2"/>
      <c r="D160" s="3"/>
      <c r="E160" s="3"/>
      <c r="F160" s="3"/>
      <c r="G160" s="3"/>
      <c r="H160" s="3"/>
      <c r="I160" s="3"/>
    </row>
    <row r="161" spans="1:9" ht="15.75" customHeight="1">
      <c r="A161" s="1"/>
      <c r="B161" s="1"/>
      <c r="C161" s="2"/>
      <c r="D161" s="3"/>
      <c r="E161" s="3"/>
      <c r="F161" s="3"/>
      <c r="G161" s="3"/>
      <c r="H161" s="3"/>
      <c r="I161" s="3"/>
    </row>
    <row r="162" spans="1:9" ht="15.75" customHeight="1">
      <c r="A162" s="1"/>
      <c r="B162" s="1"/>
      <c r="C162" s="2"/>
      <c r="D162" s="3"/>
      <c r="E162" s="3"/>
      <c r="F162" s="3"/>
      <c r="G162" s="3"/>
      <c r="H162" s="3"/>
      <c r="I162" s="3"/>
    </row>
    <row r="163" spans="1:9" ht="15.75" customHeight="1">
      <c r="A163" s="1"/>
      <c r="B163" s="1"/>
      <c r="C163" s="2"/>
      <c r="D163" s="3"/>
      <c r="E163" s="3"/>
      <c r="F163" s="3"/>
      <c r="G163" s="3"/>
      <c r="H163" s="3"/>
      <c r="I163" s="3"/>
    </row>
    <row r="164" spans="1:9" ht="15.75" customHeight="1">
      <c r="A164" s="1"/>
      <c r="B164" s="1"/>
      <c r="C164" s="2"/>
      <c r="D164" s="3"/>
      <c r="E164" s="3"/>
      <c r="F164" s="3"/>
      <c r="G164" s="3"/>
      <c r="H164" s="3"/>
      <c r="I164" s="3"/>
    </row>
    <row r="165" spans="1:9" ht="15.75" customHeight="1">
      <c r="A165" s="1"/>
      <c r="B165" s="1"/>
      <c r="C165" s="2"/>
      <c r="D165" s="3"/>
      <c r="E165" s="3"/>
      <c r="F165" s="3"/>
      <c r="G165" s="3"/>
      <c r="H165" s="3"/>
      <c r="I165" s="3"/>
    </row>
    <row r="166" spans="1:9" ht="15.75" customHeight="1">
      <c r="A166" s="1"/>
      <c r="B166" s="1"/>
      <c r="C166" s="2"/>
      <c r="D166" s="3"/>
      <c r="E166" s="3"/>
      <c r="F166" s="3"/>
      <c r="G166" s="3"/>
      <c r="H166" s="3"/>
      <c r="I166" s="3"/>
    </row>
    <row r="167" spans="1:9" ht="15.75" customHeight="1">
      <c r="A167" s="1"/>
      <c r="B167" s="1"/>
      <c r="C167" s="2"/>
      <c r="D167" s="3"/>
      <c r="E167" s="3"/>
      <c r="F167" s="3"/>
      <c r="G167" s="3"/>
      <c r="H167" s="3"/>
      <c r="I167" s="3"/>
    </row>
    <row r="168" spans="1:9" ht="15.75" customHeight="1">
      <c r="A168" s="1"/>
      <c r="B168" s="1"/>
      <c r="C168" s="2"/>
      <c r="D168" s="3"/>
      <c r="E168" s="3"/>
      <c r="F168" s="3"/>
      <c r="G168" s="3"/>
      <c r="H168" s="3"/>
      <c r="I168" s="3"/>
    </row>
    <row r="169" spans="1:9" ht="15.75" customHeight="1">
      <c r="A169" s="1"/>
      <c r="B169" s="1"/>
      <c r="C169" s="2"/>
      <c r="D169" s="3"/>
      <c r="E169" s="3"/>
      <c r="F169" s="3"/>
      <c r="G169" s="3"/>
      <c r="H169" s="3"/>
      <c r="I169" s="3"/>
    </row>
    <row r="170" spans="1:9" ht="15.75" customHeight="1">
      <c r="A170" s="1"/>
      <c r="B170" s="1"/>
      <c r="C170" s="2"/>
      <c r="D170" s="3"/>
      <c r="E170" s="3"/>
      <c r="F170" s="3"/>
      <c r="G170" s="3"/>
      <c r="H170" s="3"/>
      <c r="I170" s="3"/>
    </row>
    <row r="171" spans="1:9" ht="15.75" customHeight="1">
      <c r="A171" s="1"/>
      <c r="B171" s="1"/>
      <c r="C171" s="2"/>
      <c r="D171" s="3"/>
      <c r="E171" s="3"/>
      <c r="F171" s="3"/>
      <c r="G171" s="3"/>
      <c r="H171" s="3"/>
      <c r="I171" s="3"/>
    </row>
    <row r="172" spans="1:9" ht="15.75" customHeight="1">
      <c r="A172" s="1"/>
      <c r="B172" s="1"/>
      <c r="C172" s="2"/>
      <c r="D172" s="3"/>
      <c r="E172" s="3"/>
      <c r="F172" s="3"/>
      <c r="G172" s="3"/>
      <c r="H172" s="3"/>
      <c r="I172" s="3"/>
    </row>
    <row r="173" spans="1:9" ht="15.75" customHeight="1">
      <c r="A173" s="1"/>
      <c r="B173" s="1"/>
      <c r="C173" s="2"/>
      <c r="D173" s="3"/>
      <c r="E173" s="3"/>
      <c r="F173" s="3"/>
      <c r="G173" s="3"/>
      <c r="H173" s="3"/>
      <c r="I173" s="3"/>
    </row>
    <row r="174" spans="1:9" ht="15.75" customHeight="1">
      <c r="A174" s="1"/>
      <c r="B174" s="1"/>
      <c r="C174" s="2"/>
      <c r="D174" s="3"/>
      <c r="E174" s="3"/>
      <c r="F174" s="3"/>
      <c r="G174" s="3"/>
      <c r="H174" s="3"/>
      <c r="I174" s="3"/>
    </row>
    <row r="175" spans="1:9" ht="15.75" customHeight="1">
      <c r="A175" s="1"/>
      <c r="B175" s="1"/>
      <c r="C175" s="2"/>
      <c r="D175" s="3"/>
      <c r="E175" s="3"/>
      <c r="F175" s="3"/>
      <c r="G175" s="3"/>
      <c r="H175" s="3"/>
      <c r="I175" s="3"/>
    </row>
    <row r="176" spans="1:9" ht="15.75" customHeight="1">
      <c r="A176" s="1"/>
      <c r="B176" s="1"/>
      <c r="C176" s="2"/>
      <c r="D176" s="3"/>
      <c r="E176" s="3"/>
      <c r="F176" s="3"/>
      <c r="G176" s="3"/>
      <c r="H176" s="3"/>
      <c r="I176" s="3"/>
    </row>
    <row r="177" spans="1:9" ht="15.75" customHeight="1">
      <c r="A177" s="1"/>
      <c r="B177" s="1"/>
      <c r="C177" s="2"/>
      <c r="D177" s="3"/>
      <c r="E177" s="3"/>
      <c r="F177" s="3"/>
      <c r="G177" s="3"/>
      <c r="H177" s="3"/>
      <c r="I177" s="3"/>
    </row>
    <row r="178" spans="1:9" ht="15.75" customHeight="1">
      <c r="A178" s="1"/>
      <c r="B178" s="1"/>
      <c r="C178" s="2"/>
      <c r="D178" s="3"/>
      <c r="E178" s="3"/>
      <c r="F178" s="3"/>
      <c r="G178" s="3"/>
      <c r="H178" s="3"/>
      <c r="I178" s="3"/>
    </row>
    <row r="179" spans="1:9" ht="15.75" customHeight="1">
      <c r="A179" s="1"/>
      <c r="B179" s="1"/>
      <c r="C179" s="2"/>
      <c r="D179" s="3"/>
      <c r="E179" s="3"/>
      <c r="F179" s="3"/>
      <c r="G179" s="3"/>
      <c r="H179" s="3"/>
      <c r="I179" s="3"/>
    </row>
    <row r="180" spans="1:9" ht="15.75" customHeight="1">
      <c r="A180" s="1"/>
      <c r="B180" s="1"/>
      <c r="C180" s="2"/>
      <c r="D180" s="3"/>
      <c r="E180" s="3"/>
      <c r="F180" s="3"/>
      <c r="G180" s="3"/>
      <c r="H180" s="3"/>
      <c r="I180" s="3"/>
    </row>
    <row r="181" spans="1:9" ht="15.75" customHeight="1">
      <c r="A181" s="1"/>
      <c r="B181" s="1"/>
      <c r="C181" s="2"/>
      <c r="D181" s="3"/>
      <c r="E181" s="3"/>
      <c r="F181" s="3"/>
      <c r="G181" s="3"/>
      <c r="H181" s="3"/>
      <c r="I181" s="3"/>
    </row>
    <row r="182" spans="1:9" ht="15.75" customHeight="1">
      <c r="A182" s="1"/>
      <c r="B182" s="1"/>
      <c r="C182" s="2"/>
      <c r="D182" s="3"/>
      <c r="E182" s="3"/>
      <c r="F182" s="3"/>
      <c r="G182" s="3"/>
      <c r="H182" s="3"/>
      <c r="I182" s="3"/>
    </row>
    <row r="183" spans="1:9" ht="15.75" customHeight="1">
      <c r="A183" s="1"/>
      <c r="B183" s="1"/>
      <c r="C183" s="2"/>
      <c r="D183" s="3"/>
      <c r="E183" s="3"/>
      <c r="F183" s="3"/>
      <c r="G183" s="3"/>
      <c r="H183" s="3"/>
      <c r="I183" s="3"/>
    </row>
    <row r="184" spans="1:9" ht="15.75" customHeight="1">
      <c r="A184" s="1"/>
      <c r="B184" s="1"/>
      <c r="C184" s="2"/>
      <c r="D184" s="3"/>
      <c r="E184" s="3"/>
      <c r="F184" s="3"/>
      <c r="G184" s="3"/>
      <c r="H184" s="3"/>
      <c r="I184" s="3"/>
    </row>
    <row r="185" spans="1:9" ht="15.75" customHeight="1">
      <c r="A185" s="1"/>
      <c r="B185" s="1"/>
      <c r="C185" s="2"/>
      <c r="D185" s="3"/>
      <c r="E185" s="3"/>
      <c r="F185" s="3"/>
      <c r="G185" s="3"/>
      <c r="H185" s="3"/>
      <c r="I185" s="3"/>
    </row>
    <row r="186" spans="1:9" ht="15.75" customHeight="1">
      <c r="A186" s="1"/>
      <c r="B186" s="1"/>
      <c r="C186" s="2"/>
      <c r="D186" s="3"/>
      <c r="E186" s="3"/>
      <c r="F186" s="3"/>
      <c r="G186" s="3"/>
      <c r="H186" s="3"/>
      <c r="I186" s="3"/>
    </row>
    <row r="187" spans="1:9" ht="15.75" customHeight="1">
      <c r="A187" s="1"/>
      <c r="B187" s="1"/>
      <c r="C187" s="2"/>
      <c r="D187" s="3"/>
      <c r="E187" s="3"/>
      <c r="F187" s="3"/>
      <c r="G187" s="3"/>
      <c r="H187" s="3"/>
      <c r="I187" s="3"/>
    </row>
    <row r="188" spans="1:9" ht="15.75" customHeight="1">
      <c r="A188" s="1"/>
      <c r="B188" s="1"/>
      <c r="C188" s="2"/>
      <c r="D188" s="3"/>
      <c r="E188" s="3"/>
      <c r="F188" s="3"/>
      <c r="G188" s="3"/>
      <c r="H188" s="3"/>
      <c r="I188" s="3"/>
    </row>
    <row r="189" spans="1:9" ht="15.75" customHeight="1">
      <c r="A189" s="1"/>
      <c r="B189" s="1"/>
      <c r="C189" s="2"/>
      <c r="D189" s="3"/>
      <c r="E189" s="3"/>
      <c r="F189" s="3"/>
      <c r="G189" s="3"/>
      <c r="H189" s="3"/>
      <c r="I189" s="3"/>
    </row>
    <row r="190" spans="1:9" ht="15.75" customHeight="1">
      <c r="A190" s="1"/>
      <c r="B190" s="1"/>
      <c r="C190" s="2"/>
      <c r="D190" s="3"/>
      <c r="E190" s="3"/>
      <c r="F190" s="3"/>
      <c r="G190" s="3"/>
      <c r="H190" s="3"/>
      <c r="I190" s="3"/>
    </row>
    <row r="191" spans="1:9" ht="15.75" customHeight="1">
      <c r="A191" s="1"/>
      <c r="B191" s="1"/>
      <c r="C191" s="2"/>
      <c r="D191" s="3"/>
      <c r="E191" s="3"/>
      <c r="F191" s="3"/>
      <c r="G191" s="3"/>
      <c r="H191" s="3"/>
      <c r="I191" s="3"/>
    </row>
    <row r="192" spans="1:9" ht="15.75" customHeight="1">
      <c r="A192" s="1"/>
      <c r="B192" s="1"/>
      <c r="C192" s="2"/>
      <c r="D192" s="3"/>
      <c r="E192" s="3"/>
      <c r="F192" s="3"/>
      <c r="G192" s="3"/>
      <c r="H192" s="3"/>
      <c r="I192" s="3"/>
    </row>
    <row r="193" spans="1:9" ht="15.75" customHeight="1">
      <c r="A193" s="1"/>
      <c r="B193" s="1"/>
      <c r="C193" s="2"/>
      <c r="D193" s="3"/>
      <c r="E193" s="3"/>
      <c r="F193" s="3"/>
      <c r="G193" s="3"/>
      <c r="H193" s="3"/>
      <c r="I193" s="3"/>
    </row>
    <row r="194" spans="1:9" ht="15.75" customHeight="1">
      <c r="A194" s="1"/>
      <c r="B194" s="1"/>
      <c r="C194" s="2"/>
      <c r="D194" s="3"/>
      <c r="E194" s="3"/>
      <c r="F194" s="3"/>
      <c r="G194" s="3"/>
      <c r="H194" s="3"/>
      <c r="I194" s="3"/>
    </row>
    <row r="195" spans="1:9" ht="15.75" customHeight="1">
      <c r="A195" s="1"/>
      <c r="B195" s="1"/>
      <c r="C195" s="2"/>
      <c r="D195" s="3"/>
      <c r="E195" s="3"/>
      <c r="F195" s="3"/>
      <c r="G195" s="3"/>
      <c r="H195" s="3"/>
      <c r="I195" s="3"/>
    </row>
    <row r="196" spans="1:9" ht="15.75" customHeight="1">
      <c r="A196" s="1"/>
      <c r="B196" s="1"/>
      <c r="C196" s="2"/>
      <c r="D196" s="3"/>
      <c r="E196" s="3"/>
      <c r="F196" s="3"/>
      <c r="G196" s="3"/>
      <c r="H196" s="3"/>
      <c r="I196" s="3"/>
    </row>
    <row r="197" spans="1:9" ht="15.75" customHeight="1">
      <c r="A197" s="1"/>
      <c r="B197" s="1"/>
      <c r="C197" s="2"/>
      <c r="D197" s="3"/>
      <c r="E197" s="3"/>
      <c r="F197" s="3"/>
      <c r="G197" s="3"/>
      <c r="H197" s="3"/>
      <c r="I197" s="3"/>
    </row>
    <row r="198" spans="1:9" ht="15.75" customHeight="1">
      <c r="A198" s="1"/>
      <c r="B198" s="1"/>
      <c r="C198" s="2"/>
      <c r="D198" s="3"/>
      <c r="E198" s="3"/>
      <c r="F198" s="3"/>
      <c r="G198" s="3"/>
      <c r="H198" s="3"/>
      <c r="I198" s="3"/>
    </row>
    <row r="199" spans="1:9" ht="15.75" customHeight="1">
      <c r="A199" s="1"/>
      <c r="B199" s="1"/>
      <c r="C199" s="2"/>
      <c r="D199" s="3"/>
      <c r="E199" s="3"/>
      <c r="F199" s="3"/>
      <c r="G199" s="3"/>
      <c r="H199" s="3"/>
      <c r="I199" s="3"/>
    </row>
    <row r="200" spans="1:9" ht="15.75" customHeight="1">
      <c r="A200" s="1"/>
      <c r="B200" s="1"/>
      <c r="C200" s="2"/>
      <c r="D200" s="3"/>
      <c r="E200" s="3"/>
      <c r="F200" s="3"/>
      <c r="G200" s="3"/>
      <c r="H200" s="3"/>
      <c r="I200" s="3"/>
    </row>
    <row r="201" spans="1:9" ht="15.75" customHeight="1">
      <c r="A201" s="1"/>
      <c r="B201" s="1"/>
      <c r="C201" s="2"/>
      <c r="D201" s="3"/>
      <c r="E201" s="3"/>
      <c r="F201" s="3"/>
      <c r="G201" s="3"/>
      <c r="H201" s="3"/>
      <c r="I201" s="3"/>
    </row>
    <row r="202" spans="1:9" ht="15.75" customHeight="1">
      <c r="A202" s="1"/>
      <c r="B202" s="1"/>
      <c r="C202" s="2"/>
      <c r="D202" s="3"/>
      <c r="E202" s="3"/>
      <c r="F202" s="3"/>
      <c r="G202" s="3"/>
      <c r="H202" s="3"/>
      <c r="I202" s="3"/>
    </row>
    <row r="203" spans="1:9" ht="15.75" customHeight="1">
      <c r="A203" s="1"/>
      <c r="B203" s="1"/>
      <c r="C203" s="2"/>
      <c r="D203" s="3"/>
      <c r="E203" s="3"/>
      <c r="F203" s="3"/>
      <c r="G203" s="3"/>
      <c r="H203" s="3"/>
      <c r="I203" s="3"/>
    </row>
    <row r="204" spans="1:9" ht="15.75" customHeight="1">
      <c r="A204" s="1"/>
      <c r="B204" s="1"/>
      <c r="C204" s="2"/>
      <c r="D204" s="3"/>
      <c r="E204" s="3"/>
      <c r="F204" s="3"/>
      <c r="G204" s="3"/>
      <c r="H204" s="3"/>
      <c r="I204" s="3"/>
    </row>
    <row r="205" spans="1:9" ht="15.75" customHeight="1">
      <c r="A205" s="1"/>
      <c r="B205" s="1"/>
      <c r="C205" s="2"/>
      <c r="D205" s="3"/>
      <c r="E205" s="3"/>
      <c r="F205" s="3"/>
      <c r="G205" s="3"/>
      <c r="H205" s="3"/>
      <c r="I205" s="3"/>
    </row>
    <row r="206" spans="1:9" ht="15.75" customHeight="1">
      <c r="A206" s="1"/>
      <c r="B206" s="1"/>
      <c r="C206" s="2"/>
      <c r="D206" s="3"/>
      <c r="E206" s="3"/>
      <c r="F206" s="3"/>
      <c r="G206" s="3"/>
      <c r="H206" s="3"/>
      <c r="I206" s="3"/>
    </row>
    <row r="207" spans="1:9" ht="15.75" customHeight="1">
      <c r="A207" s="1"/>
      <c r="B207" s="1"/>
      <c r="C207" s="2"/>
      <c r="D207" s="3"/>
      <c r="E207" s="3"/>
      <c r="F207" s="3"/>
      <c r="G207" s="3"/>
      <c r="H207" s="3"/>
      <c r="I207" s="3"/>
    </row>
    <row r="208" spans="1:9" ht="15.75" customHeight="1">
      <c r="A208" s="1"/>
      <c r="B208" s="1"/>
      <c r="C208" s="2"/>
      <c r="D208" s="3"/>
      <c r="E208" s="3"/>
      <c r="F208" s="3"/>
      <c r="G208" s="3"/>
      <c r="H208" s="3"/>
      <c r="I208" s="3"/>
    </row>
    <row r="209" spans="1:9" ht="15.75" customHeight="1">
      <c r="A209" s="1"/>
      <c r="B209" s="1"/>
      <c r="C209" s="2"/>
      <c r="D209" s="3"/>
      <c r="E209" s="3"/>
      <c r="F209" s="3"/>
      <c r="G209" s="3"/>
      <c r="H209" s="3"/>
      <c r="I209" s="3"/>
    </row>
    <row r="210" spans="1:9" ht="15.75" customHeight="1">
      <c r="A210" s="1"/>
      <c r="B210" s="1"/>
      <c r="C210" s="2"/>
      <c r="D210" s="3"/>
      <c r="E210" s="3"/>
      <c r="F210" s="3"/>
      <c r="G210" s="3"/>
      <c r="H210" s="3"/>
      <c r="I210" s="3"/>
    </row>
    <row r="211" spans="1:9" ht="15.75" customHeight="1">
      <c r="A211" s="1"/>
      <c r="B211" s="1"/>
      <c r="C211" s="2"/>
      <c r="D211" s="3"/>
      <c r="E211" s="3"/>
      <c r="F211" s="3"/>
      <c r="G211" s="3"/>
      <c r="H211" s="3"/>
      <c r="I211" s="3"/>
    </row>
    <row r="212" spans="1:9" ht="15.75" customHeight="1">
      <c r="A212" s="1"/>
      <c r="B212" s="1"/>
      <c r="C212" s="2"/>
      <c r="D212" s="3"/>
      <c r="E212" s="3"/>
      <c r="F212" s="3"/>
      <c r="G212" s="3"/>
      <c r="H212" s="3"/>
      <c r="I212" s="3"/>
    </row>
    <row r="213" spans="1:9" ht="15.75" customHeight="1">
      <c r="A213" s="1"/>
      <c r="B213" s="1"/>
      <c r="C213" s="2"/>
      <c r="D213" s="3"/>
      <c r="E213" s="3"/>
      <c r="F213" s="3"/>
      <c r="G213" s="3"/>
      <c r="H213" s="3"/>
      <c r="I213" s="3"/>
    </row>
    <row r="214" spans="1:9" ht="15.75" customHeight="1">
      <c r="A214" s="1"/>
      <c r="B214" s="1"/>
      <c r="C214" s="2"/>
      <c r="D214" s="3"/>
      <c r="E214" s="3"/>
      <c r="F214" s="3"/>
      <c r="G214" s="3"/>
      <c r="H214" s="3"/>
      <c r="I214" s="3"/>
    </row>
    <row r="215" spans="1:9" ht="15.75" customHeight="1">
      <c r="A215" s="1"/>
      <c r="B215" s="1"/>
      <c r="C215" s="2"/>
      <c r="D215" s="3"/>
      <c r="E215" s="3"/>
      <c r="F215" s="3"/>
      <c r="G215" s="3"/>
      <c r="H215" s="3"/>
      <c r="I215" s="3"/>
    </row>
    <row r="216" spans="1:9" ht="15.75" customHeight="1">
      <c r="A216" s="1"/>
      <c r="B216" s="1"/>
      <c r="C216" s="2"/>
      <c r="D216" s="3"/>
      <c r="E216" s="3"/>
      <c r="F216" s="3"/>
      <c r="G216" s="3"/>
      <c r="H216" s="3"/>
      <c r="I216" s="3"/>
    </row>
    <row r="217" spans="1:9" ht="15.75" customHeight="1">
      <c r="A217" s="1"/>
      <c r="B217" s="1"/>
      <c r="C217" s="2"/>
      <c r="D217" s="3"/>
      <c r="E217" s="3"/>
      <c r="F217" s="3"/>
      <c r="G217" s="3"/>
      <c r="H217" s="3"/>
      <c r="I217" s="3"/>
    </row>
    <row r="218" spans="1:9" ht="15.75" customHeight="1">
      <c r="A218" s="1"/>
      <c r="B218" s="1"/>
      <c r="C218" s="2"/>
      <c r="D218" s="3"/>
      <c r="E218" s="3"/>
      <c r="F218" s="3"/>
      <c r="G218" s="3"/>
      <c r="H218" s="3"/>
      <c r="I218" s="3"/>
    </row>
    <row r="219" spans="1:9" ht="15.75" customHeight="1">
      <c r="A219" s="1"/>
      <c r="B219" s="1"/>
      <c r="C219" s="2"/>
      <c r="D219" s="3"/>
      <c r="E219" s="3"/>
      <c r="F219" s="3"/>
      <c r="G219" s="3"/>
      <c r="H219" s="3"/>
      <c r="I219" s="3"/>
    </row>
    <row r="220" spans="1:9" ht="15.75" customHeight="1">
      <c r="A220" s="1"/>
      <c r="B220" s="1"/>
      <c r="C220" s="2"/>
      <c r="D220" s="3"/>
      <c r="E220" s="3"/>
      <c r="F220" s="3"/>
      <c r="G220" s="3"/>
      <c r="H220" s="3"/>
      <c r="I220" s="3"/>
    </row>
    <row r="221" spans="1:9" ht="15.75" customHeight="1">
      <c r="A221" s="1"/>
      <c r="B221" s="1"/>
      <c r="C221" s="2"/>
      <c r="D221" s="3"/>
      <c r="E221" s="3"/>
      <c r="F221" s="3"/>
      <c r="G221" s="3"/>
      <c r="H221" s="3"/>
      <c r="I221" s="3"/>
    </row>
    <row r="222" spans="1:9" ht="15.75" customHeight="1">
      <c r="A222" s="1"/>
      <c r="B222" s="1"/>
      <c r="C222" s="2"/>
      <c r="D222" s="3"/>
      <c r="E222" s="3"/>
      <c r="F222" s="3"/>
      <c r="G222" s="3"/>
      <c r="H222" s="3"/>
      <c r="I222" s="3"/>
    </row>
    <row r="223" spans="1:9" ht="15.75" customHeight="1">
      <c r="A223" s="1"/>
      <c r="B223" s="1"/>
      <c r="C223" s="2"/>
      <c r="D223" s="3"/>
      <c r="E223" s="3"/>
      <c r="F223" s="3"/>
      <c r="G223" s="3"/>
      <c r="H223" s="3"/>
      <c r="I223" s="3"/>
    </row>
    <row r="224" spans="1:9" ht="15.75" customHeight="1">
      <c r="A224" s="1"/>
      <c r="B224" s="1"/>
      <c r="C224" s="2"/>
      <c r="D224" s="3"/>
      <c r="E224" s="3"/>
      <c r="F224" s="3"/>
      <c r="G224" s="3"/>
      <c r="H224" s="3"/>
      <c r="I224" s="3"/>
    </row>
    <row r="225" spans="1:9" ht="15.75" customHeight="1">
      <c r="A225" s="1"/>
      <c r="B225" s="1"/>
      <c r="C225" s="2"/>
      <c r="D225" s="3"/>
      <c r="E225" s="3"/>
      <c r="F225" s="3"/>
      <c r="G225" s="3"/>
      <c r="H225" s="3"/>
      <c r="I225" s="3"/>
    </row>
    <row r="226" spans="1:9" ht="15.75" customHeight="1"/>
    <row r="227" spans="1:9" ht="15.75" customHeight="1"/>
    <row r="228" spans="1:9" ht="15.75" customHeight="1"/>
    <row r="229" spans="1:9" ht="15.75" customHeight="1"/>
    <row r="230" spans="1:9" ht="15.75" customHeight="1"/>
    <row r="231" spans="1:9" ht="15.75" customHeight="1"/>
    <row r="232" spans="1:9" ht="15.75" customHeight="1"/>
    <row r="233" spans="1:9" ht="15.75" customHeight="1"/>
    <row r="234" spans="1:9" ht="15.75" customHeight="1"/>
    <row r="235" spans="1:9" ht="15.75" customHeight="1"/>
    <row r="236" spans="1:9" ht="15.75" customHeight="1"/>
    <row r="237" spans="1:9" ht="15.75" customHeight="1"/>
    <row r="238" spans="1:9" ht="15.75" customHeight="1"/>
    <row r="239" spans="1:9" ht="15.75" customHeight="1"/>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5:I25"/>
    <mergeCell ref="A8:I8"/>
    <mergeCell ref="A9:I9"/>
    <mergeCell ref="A10:I10"/>
    <mergeCell ref="A11:I11"/>
    <mergeCell ref="A12:I12"/>
    <mergeCell ref="A2:I2"/>
    <mergeCell ref="A4:I4"/>
    <mergeCell ref="A5:I5"/>
    <mergeCell ref="A6:I6"/>
    <mergeCell ref="A7:I7"/>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Adi Vlase</cp:lastModifiedBy>
  <dcterms:created xsi:type="dcterms:W3CDTF">2009-01-26T16:08:00Z</dcterms:created>
  <dcterms:modified xsi:type="dcterms:W3CDTF">2023-07-20T06:05:17Z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